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K:\CI\lsb\_1Difusão\Quadros dos Destaques\DEE\Atividade Transportes\2022\Trim\3ºT\"/>
    </mc:Choice>
  </mc:AlternateContent>
  <xr:revisionPtr revIDLastSave="0" documentId="13_ncr:1_{373A1449-2ABE-4113-93EE-75B4F0270A92}" xr6:coauthVersionLast="47" xr6:coauthVersionMax="47" xr10:uidLastSave="{00000000-0000-0000-0000-000000000000}"/>
  <bookViews>
    <workbookView xWindow="-120" yWindow="-120" windowWidth="29040" windowHeight="15840" tabRatio="742" xr2:uid="{00000000-000D-0000-FFFF-FFFF00000000}"/>
  </bookViews>
  <sheets>
    <sheet name="Índice" sheetId="1" r:id="rId1"/>
    <sheet name="Q01" sheetId="35" r:id="rId2"/>
    <sheet name="Q02" sheetId="33" r:id="rId3"/>
    <sheet name="Q03" sheetId="36" r:id="rId4"/>
    <sheet name="Q04" sheetId="37" r:id="rId5"/>
    <sheet name="Q05" sheetId="38" r:id="rId6"/>
    <sheet name="Q06" sheetId="39" r:id="rId7"/>
    <sheet name="Q07" sheetId="18" r:id="rId8"/>
    <sheet name="Q08" sheetId="19" r:id="rId9"/>
    <sheet name="Q09" sheetId="20" r:id="rId10"/>
    <sheet name="Q10" sheetId="30" r:id="rId11"/>
    <sheet name="Q11" sheetId="31" r:id="rId12"/>
    <sheet name="Q12" sheetId="7" r:id="rId13"/>
    <sheet name="Q13" sheetId="13" r:id="rId14"/>
    <sheet name="Q14" sheetId="10" r:id="rId15"/>
    <sheet name="Q15" sheetId="12" r:id="rId16"/>
    <sheet name="Q16" sheetId="40" r:id="rId17"/>
    <sheet name="Q17" sheetId="41" r:id="rId18"/>
  </sheets>
  <definedNames>
    <definedName name="_xlnm.Print_Area" localSheetId="10">'Q10'!$B$2:$O$24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0" i="33" l="1"/>
  <c r="M70" i="33"/>
  <c r="N70" i="33"/>
  <c r="K71" i="33"/>
  <c r="L71" i="33"/>
  <c r="M71" i="33"/>
  <c r="N71" i="33"/>
  <c r="L72" i="33"/>
  <c r="M72" i="33"/>
  <c r="N72" i="33"/>
  <c r="K73" i="33"/>
  <c r="L73" i="33"/>
  <c r="M73" i="33"/>
  <c r="N73" i="33"/>
  <c r="L74" i="33"/>
  <c r="M74" i="33"/>
  <c r="N74" i="33"/>
  <c r="L75" i="33"/>
  <c r="N75" i="33"/>
  <c r="L58" i="33"/>
  <c r="M58" i="33"/>
  <c r="N58" i="33"/>
  <c r="L59" i="33"/>
  <c r="M59" i="33"/>
  <c r="N59" i="33"/>
  <c r="G28" i="37"/>
  <c r="C28" i="37"/>
  <c r="G27" i="37"/>
  <c r="C27" i="37"/>
  <c r="G26" i="37"/>
  <c r="C26" i="37"/>
  <c r="G25" i="37"/>
  <c r="C25" i="37"/>
  <c r="J24" i="37"/>
  <c r="I24" i="37"/>
  <c r="H24" i="37"/>
  <c r="F24" i="37"/>
  <c r="E24" i="37"/>
  <c r="D24" i="37"/>
  <c r="C24" i="37" s="1"/>
  <c r="G22" i="37"/>
  <c r="C22" i="37"/>
  <c r="G21" i="37"/>
  <c r="C21" i="37"/>
  <c r="G20" i="37"/>
  <c r="C20" i="37"/>
  <c r="G19" i="37"/>
  <c r="C19" i="37"/>
  <c r="J18" i="37"/>
  <c r="I18" i="37"/>
  <c r="H18" i="37"/>
  <c r="G18" i="37" s="1"/>
  <c r="F18" i="37"/>
  <c r="E18" i="37"/>
  <c r="D18" i="37"/>
  <c r="C18" i="37" s="1"/>
  <c r="G16" i="37"/>
  <c r="C16" i="37"/>
  <c r="G15" i="37"/>
  <c r="C15" i="37"/>
  <c r="G14" i="37"/>
  <c r="C14" i="37"/>
  <c r="G13" i="37"/>
  <c r="C13" i="37"/>
  <c r="J12" i="37"/>
  <c r="I12" i="37"/>
  <c r="H12" i="37"/>
  <c r="G12" i="37" s="1"/>
  <c r="F12" i="37"/>
  <c r="E12" i="37"/>
  <c r="D12" i="37"/>
  <c r="C12" i="37" s="1"/>
  <c r="G48" i="36"/>
  <c r="C48" i="36"/>
  <c r="G47" i="36"/>
  <c r="C47" i="36"/>
  <c r="G46" i="36"/>
  <c r="C46" i="36"/>
  <c r="G45" i="36"/>
  <c r="C45" i="36"/>
  <c r="G44" i="36"/>
  <c r="C44" i="36"/>
  <c r="G43" i="36"/>
  <c r="C43" i="36"/>
  <c r="G42" i="36"/>
  <c r="C42" i="36"/>
  <c r="G41" i="36"/>
  <c r="C41" i="36"/>
  <c r="G40" i="36"/>
  <c r="C40" i="36"/>
  <c r="G39" i="36"/>
  <c r="C39" i="36"/>
  <c r="G38" i="36"/>
  <c r="C38" i="36"/>
  <c r="J36" i="36"/>
  <c r="I36" i="36"/>
  <c r="H36" i="36"/>
  <c r="G36" i="36"/>
  <c r="F36" i="36"/>
  <c r="E36" i="36"/>
  <c r="D36" i="36"/>
  <c r="C36" i="36"/>
  <c r="G34" i="36"/>
  <c r="C34" i="36"/>
  <c r="G33" i="36"/>
  <c r="C33" i="36"/>
  <c r="G32" i="36"/>
  <c r="C32" i="36"/>
  <c r="G31" i="36"/>
  <c r="C31" i="36"/>
  <c r="G30" i="36"/>
  <c r="C30" i="36"/>
  <c r="G29" i="36"/>
  <c r="C29" i="36"/>
  <c r="G28" i="36"/>
  <c r="C28" i="36"/>
  <c r="G27" i="36"/>
  <c r="C27" i="36"/>
  <c r="G26" i="36"/>
  <c r="C26" i="36"/>
  <c r="G25" i="36"/>
  <c r="C25" i="36"/>
  <c r="C22" i="36" s="1"/>
  <c r="G24" i="36"/>
  <c r="G22" i="36" s="1"/>
  <c r="C24" i="36"/>
  <c r="J22" i="36"/>
  <c r="I22" i="36"/>
  <c r="H22" i="36"/>
  <c r="F22" i="36"/>
  <c r="E22" i="36"/>
  <c r="D22" i="36"/>
  <c r="J20" i="36"/>
  <c r="I20" i="36"/>
  <c r="H20" i="36"/>
  <c r="F20" i="36"/>
  <c r="E20" i="36"/>
  <c r="D20" i="36"/>
  <c r="C20" i="36" s="1"/>
  <c r="J19" i="36"/>
  <c r="I19" i="36"/>
  <c r="H19" i="36"/>
  <c r="G19" i="36" s="1"/>
  <c r="F19" i="36"/>
  <c r="E19" i="36"/>
  <c r="D19" i="36"/>
  <c r="C19" i="36" s="1"/>
  <c r="J18" i="36"/>
  <c r="I18" i="36"/>
  <c r="H18" i="36"/>
  <c r="G18" i="36" s="1"/>
  <c r="F18" i="36"/>
  <c r="E18" i="36"/>
  <c r="D18" i="36"/>
  <c r="C18" i="36" s="1"/>
  <c r="J17" i="36"/>
  <c r="I17" i="36"/>
  <c r="H17" i="36"/>
  <c r="G17" i="36" s="1"/>
  <c r="F17" i="36"/>
  <c r="E17" i="36"/>
  <c r="D17" i="36"/>
  <c r="J16" i="36"/>
  <c r="I16" i="36"/>
  <c r="H16" i="36"/>
  <c r="F16" i="36"/>
  <c r="E16" i="36"/>
  <c r="D16" i="36"/>
  <c r="J15" i="36"/>
  <c r="I15" i="36"/>
  <c r="H15" i="36"/>
  <c r="G15" i="36" s="1"/>
  <c r="F15" i="36"/>
  <c r="E15" i="36"/>
  <c r="D15" i="36"/>
  <c r="J14" i="36"/>
  <c r="I14" i="36"/>
  <c r="H14" i="36"/>
  <c r="F14" i="36"/>
  <c r="E14" i="36"/>
  <c r="D14" i="36"/>
  <c r="J13" i="36"/>
  <c r="I13" i="36"/>
  <c r="H13" i="36"/>
  <c r="G13" i="36" s="1"/>
  <c r="F13" i="36"/>
  <c r="E13" i="36"/>
  <c r="D13" i="36"/>
  <c r="J12" i="36"/>
  <c r="I12" i="36"/>
  <c r="H12" i="36"/>
  <c r="F12" i="36"/>
  <c r="E12" i="36"/>
  <c r="D12" i="36"/>
  <c r="J11" i="36"/>
  <c r="I11" i="36"/>
  <c r="H11" i="36"/>
  <c r="G11" i="36" s="1"/>
  <c r="F11" i="36"/>
  <c r="E11" i="36"/>
  <c r="D11" i="36"/>
  <c r="J10" i="36"/>
  <c r="J8" i="36" s="1"/>
  <c r="I10" i="36"/>
  <c r="I8" i="36" s="1"/>
  <c r="H10" i="36"/>
  <c r="F10" i="36"/>
  <c r="E10" i="36"/>
  <c r="E8" i="36" s="1"/>
  <c r="D10" i="36"/>
  <c r="D8" i="36" s="1"/>
  <c r="D8" i="37" s="1"/>
  <c r="H8" i="36"/>
  <c r="F8" i="36"/>
  <c r="G76" i="33"/>
  <c r="C76" i="33"/>
  <c r="G75" i="33"/>
  <c r="C75" i="33"/>
  <c r="G74" i="33"/>
  <c r="C74" i="33"/>
  <c r="K74" i="33" s="1"/>
  <c r="G73" i="33"/>
  <c r="C73" i="33"/>
  <c r="G72" i="33"/>
  <c r="C72" i="33"/>
  <c r="K72" i="33" s="1"/>
  <c r="G71" i="33"/>
  <c r="C71" i="33"/>
  <c r="G70" i="33"/>
  <c r="C70" i="33"/>
  <c r="K70" i="33" s="1"/>
  <c r="G69" i="33"/>
  <c r="C69" i="33"/>
  <c r="G68" i="33"/>
  <c r="C68" i="33"/>
  <c r="G67" i="33"/>
  <c r="C67" i="33"/>
  <c r="G66" i="33"/>
  <c r="G64" i="33" s="1"/>
  <c r="C66" i="33"/>
  <c r="C64" i="33" s="1"/>
  <c r="J64" i="33"/>
  <c r="I64" i="33"/>
  <c r="H64" i="33"/>
  <c r="F64" i="33"/>
  <c r="E64" i="33"/>
  <c r="D64" i="33"/>
  <c r="G62" i="33"/>
  <c r="C62" i="33"/>
  <c r="G61" i="33"/>
  <c r="C61" i="33"/>
  <c r="G60" i="33"/>
  <c r="C60" i="33"/>
  <c r="G59" i="33"/>
  <c r="C59" i="33"/>
  <c r="K59" i="33" s="1"/>
  <c r="G58" i="33"/>
  <c r="K58" i="33" s="1"/>
  <c r="C58" i="33"/>
  <c r="G57" i="33"/>
  <c r="C57" i="33"/>
  <c r="G56" i="33"/>
  <c r="C56" i="33"/>
  <c r="G55" i="33"/>
  <c r="C55" i="33"/>
  <c r="G54" i="33"/>
  <c r="C54" i="33"/>
  <c r="G53" i="33"/>
  <c r="C53" i="33"/>
  <c r="G52" i="33"/>
  <c r="G50" i="33" s="1"/>
  <c r="C52" i="33"/>
  <c r="J50" i="33"/>
  <c r="I50" i="33"/>
  <c r="H50" i="33"/>
  <c r="F50" i="33"/>
  <c r="E50" i="33"/>
  <c r="D50" i="33"/>
  <c r="C50" i="33"/>
  <c r="J48" i="33"/>
  <c r="I48" i="33"/>
  <c r="H48" i="33"/>
  <c r="G48" i="33" s="1"/>
  <c r="F48" i="33"/>
  <c r="E48" i="33"/>
  <c r="D48" i="33"/>
  <c r="J47" i="33"/>
  <c r="I47" i="33"/>
  <c r="H47" i="33"/>
  <c r="F47" i="33"/>
  <c r="E47" i="33"/>
  <c r="D47" i="33"/>
  <c r="C47" i="33" s="1"/>
  <c r="J46" i="33"/>
  <c r="I46" i="33"/>
  <c r="H46" i="33"/>
  <c r="G46" i="33" s="1"/>
  <c r="F46" i="33"/>
  <c r="E46" i="33"/>
  <c r="D46" i="33"/>
  <c r="J45" i="33"/>
  <c r="I45" i="33"/>
  <c r="H45" i="33"/>
  <c r="F45" i="33"/>
  <c r="E45" i="33"/>
  <c r="D45" i="33"/>
  <c r="C45" i="33" s="1"/>
  <c r="J44" i="33"/>
  <c r="I44" i="33"/>
  <c r="H44" i="33"/>
  <c r="G44" i="33" s="1"/>
  <c r="F44" i="33"/>
  <c r="E44" i="33"/>
  <c r="D44" i="33"/>
  <c r="J43" i="33"/>
  <c r="I43" i="33"/>
  <c r="H43" i="33"/>
  <c r="F43" i="33"/>
  <c r="E43" i="33"/>
  <c r="D43" i="33"/>
  <c r="C43" i="33" s="1"/>
  <c r="J42" i="33"/>
  <c r="I42" i="33"/>
  <c r="H42" i="33"/>
  <c r="G42" i="33" s="1"/>
  <c r="F42" i="33"/>
  <c r="E42" i="33"/>
  <c r="D42" i="33"/>
  <c r="J41" i="33"/>
  <c r="I41" i="33"/>
  <c r="H41" i="33"/>
  <c r="F41" i="33"/>
  <c r="E41" i="33"/>
  <c r="D41" i="33"/>
  <c r="C41" i="33" s="1"/>
  <c r="J40" i="33"/>
  <c r="I40" i="33"/>
  <c r="H40" i="33"/>
  <c r="G40" i="33" s="1"/>
  <c r="F40" i="33"/>
  <c r="E40" i="33"/>
  <c r="D40" i="33"/>
  <c r="J39" i="33"/>
  <c r="I39" i="33"/>
  <c r="H39" i="33"/>
  <c r="F39" i="33"/>
  <c r="E39" i="33"/>
  <c r="D39" i="33"/>
  <c r="C39" i="33" s="1"/>
  <c r="J38" i="33"/>
  <c r="I38" i="33"/>
  <c r="H38" i="33"/>
  <c r="G38" i="33" s="1"/>
  <c r="F38" i="33"/>
  <c r="F36" i="33" s="1"/>
  <c r="E38" i="33"/>
  <c r="D38" i="33"/>
  <c r="J36" i="33"/>
  <c r="I36" i="33"/>
  <c r="E36" i="33"/>
  <c r="D36" i="33"/>
  <c r="G34" i="33"/>
  <c r="C34" i="33"/>
  <c r="G33" i="33"/>
  <c r="C33" i="33"/>
  <c r="G32" i="33"/>
  <c r="C32" i="33"/>
  <c r="G31" i="33"/>
  <c r="C31" i="33"/>
  <c r="G30" i="33"/>
  <c r="C30" i="33"/>
  <c r="G29" i="33"/>
  <c r="C29" i="33"/>
  <c r="G28" i="33"/>
  <c r="C28" i="33"/>
  <c r="G27" i="33"/>
  <c r="C27" i="33"/>
  <c r="G26" i="33"/>
  <c r="C26" i="33"/>
  <c r="G25" i="33"/>
  <c r="C25" i="33"/>
  <c r="G24" i="33"/>
  <c r="C24" i="33"/>
  <c r="J22" i="33"/>
  <c r="I22" i="33"/>
  <c r="H22" i="33"/>
  <c r="F22" i="33"/>
  <c r="E22" i="33"/>
  <c r="D22" i="33"/>
  <c r="C22" i="33" s="1"/>
  <c r="J20" i="33"/>
  <c r="I20" i="33"/>
  <c r="H20" i="33"/>
  <c r="G20" i="33" s="1"/>
  <c r="F20" i="33"/>
  <c r="E20" i="33"/>
  <c r="D20" i="33"/>
  <c r="J19" i="33"/>
  <c r="I19" i="33"/>
  <c r="H19" i="33"/>
  <c r="F19" i="33"/>
  <c r="E19" i="33"/>
  <c r="D19" i="33"/>
  <c r="C19" i="33" s="1"/>
  <c r="J18" i="33"/>
  <c r="I18" i="33"/>
  <c r="H18" i="33"/>
  <c r="G18" i="33" s="1"/>
  <c r="F18" i="33"/>
  <c r="E18" i="33"/>
  <c r="D18" i="33"/>
  <c r="J17" i="33"/>
  <c r="I17" i="33"/>
  <c r="H17" i="33"/>
  <c r="F17" i="33"/>
  <c r="E17" i="33"/>
  <c r="D17" i="33"/>
  <c r="C17" i="33" s="1"/>
  <c r="J16" i="33"/>
  <c r="I16" i="33"/>
  <c r="H16" i="33"/>
  <c r="G16" i="33" s="1"/>
  <c r="F16" i="33"/>
  <c r="E16" i="33"/>
  <c r="D16" i="33"/>
  <c r="J15" i="33"/>
  <c r="I15" i="33"/>
  <c r="H15" i="33"/>
  <c r="F15" i="33"/>
  <c r="E15" i="33"/>
  <c r="D15" i="33"/>
  <c r="C15" i="33" s="1"/>
  <c r="J14" i="33"/>
  <c r="I14" i="33"/>
  <c r="H14" i="33"/>
  <c r="G14" i="33" s="1"/>
  <c r="F14" i="33"/>
  <c r="E14" i="33"/>
  <c r="D14" i="33"/>
  <c r="J13" i="33"/>
  <c r="I13" i="33"/>
  <c r="H13" i="33"/>
  <c r="F13" i="33"/>
  <c r="E13" i="33"/>
  <c r="D13" i="33"/>
  <c r="C13" i="33" s="1"/>
  <c r="J12" i="33"/>
  <c r="I12" i="33"/>
  <c r="H12" i="33"/>
  <c r="G12" i="33" s="1"/>
  <c r="F12" i="33"/>
  <c r="E12" i="33"/>
  <c r="D12" i="33"/>
  <c r="J11" i="33"/>
  <c r="I11" i="33"/>
  <c r="H11" i="33"/>
  <c r="F11" i="33"/>
  <c r="E11" i="33"/>
  <c r="D11" i="33"/>
  <c r="C11" i="33" s="1"/>
  <c r="J10" i="33"/>
  <c r="I10" i="33"/>
  <c r="H10" i="33"/>
  <c r="G10" i="33" s="1"/>
  <c r="F10" i="33"/>
  <c r="F8" i="33" s="1"/>
  <c r="E10" i="33"/>
  <c r="D10" i="33"/>
  <c r="J8" i="33"/>
  <c r="I8" i="33"/>
  <c r="E8" i="33"/>
  <c r="D8" i="33"/>
  <c r="H34" i="35"/>
  <c r="D34" i="35"/>
  <c r="H33" i="35"/>
  <c r="D33" i="35"/>
  <c r="H32" i="35"/>
  <c r="D32" i="35"/>
  <c r="H31" i="35"/>
  <c r="D31" i="35"/>
  <c r="H30" i="35"/>
  <c r="D30" i="35"/>
  <c r="H29" i="35"/>
  <c r="D29" i="35"/>
  <c r="H28" i="35"/>
  <c r="D28" i="35"/>
  <c r="H27" i="35"/>
  <c r="D27" i="35"/>
  <c r="H26" i="35"/>
  <c r="D26" i="35"/>
  <c r="H25" i="35"/>
  <c r="D25" i="35"/>
  <c r="H24" i="35"/>
  <c r="D24" i="35"/>
  <c r="D22" i="35" s="1"/>
  <c r="K22" i="35"/>
  <c r="J22" i="35"/>
  <c r="I22" i="35"/>
  <c r="G22" i="35"/>
  <c r="F22" i="35"/>
  <c r="E22" i="35"/>
  <c r="H20" i="35"/>
  <c r="D20" i="35"/>
  <c r="H19" i="35"/>
  <c r="D19" i="35"/>
  <c r="H18" i="35"/>
  <c r="D18" i="35"/>
  <c r="H17" i="35"/>
  <c r="D17" i="35"/>
  <c r="H16" i="35"/>
  <c r="D16" i="35"/>
  <c r="H15" i="35"/>
  <c r="D15" i="35"/>
  <c r="H14" i="35"/>
  <c r="D14" i="35"/>
  <c r="H13" i="35"/>
  <c r="D13" i="35"/>
  <c r="H12" i="35"/>
  <c r="D12" i="35"/>
  <c r="H11" i="35"/>
  <c r="D11" i="35"/>
  <c r="H10" i="35"/>
  <c r="D10" i="35"/>
  <c r="D8" i="35" s="1"/>
  <c r="K8" i="35"/>
  <c r="J8" i="35"/>
  <c r="I8" i="35"/>
  <c r="G8" i="35"/>
  <c r="F8" i="35"/>
  <c r="E8" i="35"/>
  <c r="N6" i="37"/>
  <c r="M6" i="37"/>
  <c r="L6" i="37"/>
  <c r="K6" i="37"/>
  <c r="N6" i="36"/>
  <c r="M6" i="36"/>
  <c r="L6" i="36"/>
  <c r="K6" i="36"/>
  <c r="N6" i="33"/>
  <c r="M6" i="33"/>
  <c r="L6" i="33"/>
  <c r="K6" i="33"/>
  <c r="O6" i="35"/>
  <c r="N6" i="35"/>
  <c r="M6" i="35"/>
  <c r="L6" i="35"/>
  <c r="C8" i="33" l="1"/>
  <c r="H8" i="35"/>
  <c r="C10" i="33"/>
  <c r="C12" i="33"/>
  <c r="C14" i="33"/>
  <c r="C16" i="33"/>
  <c r="C18" i="33"/>
  <c r="C20" i="33"/>
  <c r="C38" i="33"/>
  <c r="C40" i="33"/>
  <c r="C42" i="33"/>
  <c r="C44" i="33"/>
  <c r="C46" i="33"/>
  <c r="C48" i="33"/>
  <c r="C11" i="36"/>
  <c r="C13" i="36"/>
  <c r="C15" i="36"/>
  <c r="C17" i="36"/>
  <c r="L47" i="33"/>
  <c r="H22" i="35"/>
  <c r="H8" i="33"/>
  <c r="G11" i="33"/>
  <c r="G8" i="33" s="1"/>
  <c r="G13" i="33"/>
  <c r="G15" i="33"/>
  <c r="G17" i="33"/>
  <c r="G19" i="33"/>
  <c r="G22" i="33"/>
  <c r="H36" i="33"/>
  <c r="G39" i="33"/>
  <c r="G36" i="33" s="1"/>
  <c r="G41" i="33"/>
  <c r="G43" i="33"/>
  <c r="G45" i="33"/>
  <c r="G47" i="33"/>
  <c r="G10" i="36"/>
  <c r="G8" i="36" s="1"/>
  <c r="G8" i="37" s="1"/>
  <c r="G12" i="36"/>
  <c r="G14" i="36"/>
  <c r="G16" i="36"/>
  <c r="G24" i="37"/>
  <c r="C36" i="33"/>
  <c r="C10" i="36"/>
  <c r="C12" i="36"/>
  <c r="C14" i="36"/>
  <c r="C16" i="36"/>
  <c r="G20" i="36"/>
  <c r="L46" i="39"/>
  <c r="M46" i="39"/>
  <c r="N46" i="39"/>
  <c r="L45" i="39"/>
  <c r="M45" i="39"/>
  <c r="N45" i="39"/>
  <c r="L32" i="39"/>
  <c r="M32" i="39"/>
  <c r="N32" i="39"/>
  <c r="L31" i="39"/>
  <c r="M31" i="39"/>
  <c r="L20" i="38"/>
  <c r="M20" i="38"/>
  <c r="N20" i="38"/>
  <c r="C8" i="36" l="1"/>
  <c r="C8" i="37" s="1"/>
  <c r="L21" i="38"/>
  <c r="O6" i="20"/>
  <c r="N6" i="20"/>
  <c r="M6" i="20"/>
  <c r="N6" i="19"/>
  <c r="M6" i="19"/>
  <c r="L6" i="19"/>
  <c r="N6" i="18"/>
  <c r="M6" i="18"/>
  <c r="L6" i="18"/>
  <c r="E14" i="41"/>
  <c r="E13" i="41"/>
  <c r="E12" i="41"/>
  <c r="E11" i="41"/>
  <c r="E10" i="41"/>
  <c r="E9" i="41"/>
  <c r="E7" i="41"/>
  <c r="D7" i="41"/>
  <c r="C7" i="41"/>
  <c r="M33" i="36"/>
  <c r="I8" i="37" l="1"/>
  <c r="E8" i="37"/>
  <c r="J8" i="37"/>
  <c r="F8" i="37" l="1"/>
  <c r="H8" i="37"/>
  <c r="G46" i="39"/>
  <c r="G45" i="39"/>
  <c r="M21" i="38"/>
  <c r="N21" i="38"/>
  <c r="G25" i="39"/>
  <c r="G26" i="39"/>
  <c r="G27" i="39"/>
  <c r="H12" i="39"/>
  <c r="H13" i="39"/>
  <c r="H14" i="39"/>
  <c r="N15" i="30"/>
  <c r="O15" i="30"/>
  <c r="N11" i="30"/>
  <c r="O11" i="30"/>
  <c r="N76" i="33"/>
  <c r="M76" i="33"/>
  <c r="L76" i="33"/>
  <c r="N69" i="33"/>
  <c r="M69" i="33"/>
  <c r="L69" i="33"/>
  <c r="K69" i="33"/>
  <c r="N68" i="33"/>
  <c r="M68" i="33"/>
  <c r="L68" i="33"/>
  <c r="N67" i="33"/>
  <c r="M67" i="33"/>
  <c r="L67" i="33"/>
  <c r="N66" i="33"/>
  <c r="M66" i="33"/>
  <c r="L66" i="33"/>
  <c r="K66" i="33"/>
  <c r="M64" i="33"/>
  <c r="N62" i="33"/>
  <c r="M62" i="33"/>
  <c r="L62" i="33"/>
  <c r="K62" i="33"/>
  <c r="N61" i="33"/>
  <c r="M61" i="33"/>
  <c r="L61" i="33"/>
  <c r="N60" i="33"/>
  <c r="M60" i="33"/>
  <c r="L60" i="33"/>
  <c r="N57" i="33"/>
  <c r="M57" i="33"/>
  <c r="L57" i="33"/>
  <c r="N56" i="33"/>
  <c r="M56" i="33"/>
  <c r="L56" i="33"/>
  <c r="K56" i="33"/>
  <c r="N55" i="33"/>
  <c r="M55" i="33"/>
  <c r="L55" i="33"/>
  <c r="N54" i="33"/>
  <c r="M54" i="33"/>
  <c r="L54" i="33"/>
  <c r="N53" i="33"/>
  <c r="M53" i="33"/>
  <c r="L53" i="33"/>
  <c r="N52" i="33"/>
  <c r="M52" i="33"/>
  <c r="L52" i="33"/>
  <c r="M48" i="33"/>
  <c r="M46" i="33"/>
  <c r="M45" i="33"/>
  <c r="M44" i="33"/>
  <c r="M43" i="33"/>
  <c r="M42" i="33"/>
  <c r="M41" i="33"/>
  <c r="M40" i="33"/>
  <c r="M39" i="33"/>
  <c r="M38" i="33"/>
  <c r="M36" i="33"/>
  <c r="N34" i="33"/>
  <c r="M34" i="33"/>
  <c r="L34" i="33"/>
  <c r="K34" i="33"/>
  <c r="N33" i="33"/>
  <c r="M33" i="33"/>
  <c r="L33" i="33"/>
  <c r="N32" i="33"/>
  <c r="M32" i="33"/>
  <c r="L32" i="33"/>
  <c r="K32" i="33"/>
  <c r="N31" i="33"/>
  <c r="M31" i="33"/>
  <c r="L31" i="33"/>
  <c r="N30" i="33"/>
  <c r="M30" i="33"/>
  <c r="L30" i="33"/>
  <c r="K30" i="33"/>
  <c r="N29" i="33"/>
  <c r="M29" i="33"/>
  <c r="L29" i="33"/>
  <c r="N28" i="33"/>
  <c r="M28" i="33"/>
  <c r="L28" i="33"/>
  <c r="K28" i="33"/>
  <c r="N27" i="33"/>
  <c r="M27" i="33"/>
  <c r="L27" i="33"/>
  <c r="N26" i="33"/>
  <c r="M26" i="33"/>
  <c r="L26" i="33"/>
  <c r="K26" i="33"/>
  <c r="N25" i="33"/>
  <c r="M25" i="33"/>
  <c r="L25" i="33"/>
  <c r="N24" i="33"/>
  <c r="M24" i="33"/>
  <c r="L24" i="33"/>
  <c r="K24" i="33"/>
  <c r="N22" i="33"/>
  <c r="N28" i="37"/>
  <c r="M28" i="37"/>
  <c r="L28" i="37"/>
  <c r="K28" i="37"/>
  <c r="N27" i="37"/>
  <c r="M27" i="37"/>
  <c r="L27" i="37"/>
  <c r="N26" i="37"/>
  <c r="M26" i="37"/>
  <c r="L26" i="37"/>
  <c r="N25" i="37"/>
  <c r="M25" i="37"/>
  <c r="L25" i="37"/>
  <c r="N22" i="37"/>
  <c r="M22" i="37"/>
  <c r="L22" i="37"/>
  <c r="N21" i="37"/>
  <c r="M21" i="37"/>
  <c r="L21" i="37"/>
  <c r="N20" i="37"/>
  <c r="M20" i="37"/>
  <c r="L20" i="37"/>
  <c r="K20" i="37"/>
  <c r="N19" i="37"/>
  <c r="M19" i="37"/>
  <c r="L19" i="37"/>
  <c r="N16" i="37"/>
  <c r="M16" i="37"/>
  <c r="L16" i="37"/>
  <c r="N15" i="37"/>
  <c r="M15" i="37"/>
  <c r="L15" i="37"/>
  <c r="N14" i="37"/>
  <c r="M14" i="37"/>
  <c r="L14" i="37"/>
  <c r="N13" i="37"/>
  <c r="M13" i="37"/>
  <c r="L13" i="37"/>
  <c r="N48" i="36"/>
  <c r="M48" i="36"/>
  <c r="L48" i="36"/>
  <c r="K48" i="36"/>
  <c r="N47" i="36"/>
  <c r="M47" i="36"/>
  <c r="L47" i="36"/>
  <c r="N46" i="36"/>
  <c r="M46" i="36"/>
  <c r="L46" i="36"/>
  <c r="N45" i="36"/>
  <c r="M45" i="36"/>
  <c r="L45" i="36"/>
  <c r="K45" i="36"/>
  <c r="N44" i="36"/>
  <c r="M44" i="36"/>
  <c r="L44" i="36"/>
  <c r="N43" i="36"/>
  <c r="M43" i="36"/>
  <c r="L43" i="36"/>
  <c r="K43" i="36"/>
  <c r="N42" i="36"/>
  <c r="M42" i="36"/>
  <c r="L42" i="36"/>
  <c r="N41" i="36"/>
  <c r="M41" i="36"/>
  <c r="L41" i="36"/>
  <c r="K41" i="36"/>
  <c r="N40" i="36"/>
  <c r="M40" i="36"/>
  <c r="L40" i="36"/>
  <c r="N39" i="36"/>
  <c r="M39" i="36"/>
  <c r="L39" i="36"/>
  <c r="K39" i="36"/>
  <c r="N38" i="36"/>
  <c r="M38" i="36"/>
  <c r="L38" i="36"/>
  <c r="N36" i="36"/>
  <c r="M36" i="36"/>
  <c r="L36" i="36"/>
  <c r="N34" i="36"/>
  <c r="M34" i="36"/>
  <c r="L34" i="36"/>
  <c r="K34" i="36"/>
  <c r="N33" i="36"/>
  <c r="L33" i="36"/>
  <c r="K33" i="36"/>
  <c r="N32" i="36"/>
  <c r="M32" i="36"/>
  <c r="L32" i="36"/>
  <c r="K32" i="36"/>
  <c r="N31" i="36"/>
  <c r="M31" i="36"/>
  <c r="L31" i="36"/>
  <c r="K31" i="36"/>
  <c r="N30" i="36"/>
  <c r="M30" i="36"/>
  <c r="L30" i="36"/>
  <c r="N29" i="36"/>
  <c r="M29" i="36"/>
  <c r="L29" i="36"/>
  <c r="K29" i="36"/>
  <c r="N28" i="36"/>
  <c r="M28" i="36"/>
  <c r="L28" i="36"/>
  <c r="N27" i="36"/>
  <c r="M27" i="36"/>
  <c r="L27" i="36"/>
  <c r="K27" i="36"/>
  <c r="N26" i="36"/>
  <c r="M26" i="36"/>
  <c r="L26" i="36"/>
  <c r="N25" i="36"/>
  <c r="M25" i="36"/>
  <c r="L25" i="36"/>
  <c r="K25" i="36"/>
  <c r="N24" i="36"/>
  <c r="M24" i="36"/>
  <c r="L24" i="36"/>
  <c r="N22" i="36"/>
  <c r="M20" i="36"/>
  <c r="N19" i="36"/>
  <c r="N18" i="36"/>
  <c r="N17" i="36"/>
  <c r="N16" i="36"/>
  <c r="N15" i="36"/>
  <c r="N14" i="36"/>
  <c r="N13" i="36"/>
  <c r="N12" i="36"/>
  <c r="N11" i="36"/>
  <c r="N10" i="36"/>
  <c r="O34" i="35"/>
  <c r="N34" i="35"/>
  <c r="O33" i="35"/>
  <c r="N33" i="35"/>
  <c r="O32" i="35"/>
  <c r="N32" i="35"/>
  <c r="O31" i="35"/>
  <c r="N31" i="35"/>
  <c r="O30" i="35"/>
  <c r="N30" i="35"/>
  <c r="L30" i="35"/>
  <c r="M30" i="35" s="1"/>
  <c r="O29" i="35"/>
  <c r="N29" i="35"/>
  <c r="O28" i="35"/>
  <c r="N28" i="35"/>
  <c r="O27" i="35"/>
  <c r="N27" i="35"/>
  <c r="O26" i="35"/>
  <c r="N26" i="35"/>
  <c r="O25" i="35"/>
  <c r="N25" i="35"/>
  <c r="O24" i="35"/>
  <c r="N24" i="35"/>
  <c r="L24" i="35"/>
  <c r="M24" i="35" s="1"/>
  <c r="N22" i="35"/>
  <c r="O20" i="35"/>
  <c r="N20" i="35"/>
  <c r="O19" i="35"/>
  <c r="N19" i="35"/>
  <c r="L19" i="35"/>
  <c r="M19" i="35" s="1"/>
  <c r="O18" i="35"/>
  <c r="N18" i="35"/>
  <c r="O17" i="35"/>
  <c r="N17" i="35"/>
  <c r="O16" i="35"/>
  <c r="N16" i="35"/>
  <c r="O15" i="35"/>
  <c r="N15" i="35"/>
  <c r="O14" i="35"/>
  <c r="N14" i="35"/>
  <c r="O13" i="35"/>
  <c r="N13" i="35"/>
  <c r="L13" i="35"/>
  <c r="M13" i="35" s="1"/>
  <c r="O12" i="35"/>
  <c r="N12" i="35"/>
  <c r="O11" i="35"/>
  <c r="N11" i="35"/>
  <c r="O10" i="35"/>
  <c r="N10" i="35"/>
  <c r="O8" i="35"/>
  <c r="N8" i="35"/>
  <c r="N11" i="33" l="1"/>
  <c r="N8" i="33"/>
  <c r="O22" i="35"/>
  <c r="N8" i="36"/>
  <c r="N20" i="36"/>
  <c r="L22" i="36"/>
  <c r="K45" i="33"/>
  <c r="K46" i="33"/>
  <c r="K20" i="36"/>
  <c r="N10" i="33"/>
  <c r="N13" i="33"/>
  <c r="N15" i="33"/>
  <c r="N17" i="33"/>
  <c r="N19" i="33"/>
  <c r="K64" i="33"/>
  <c r="N8" i="37"/>
  <c r="M15" i="36"/>
  <c r="M16" i="36"/>
  <c r="M17" i="36"/>
  <c r="M18" i="36"/>
  <c r="M19" i="36"/>
  <c r="K22" i="36"/>
  <c r="M12" i="37"/>
  <c r="N50" i="33"/>
  <c r="L64" i="33"/>
  <c r="L11" i="35"/>
  <c r="M11" i="35" s="1"/>
  <c r="L17" i="35"/>
  <c r="M17" i="35" s="1"/>
  <c r="L28" i="35"/>
  <c r="M28" i="35" s="1"/>
  <c r="L34" i="35"/>
  <c r="M34" i="35" s="1"/>
  <c r="M22" i="36"/>
  <c r="K36" i="36"/>
  <c r="K46" i="36"/>
  <c r="K16" i="37"/>
  <c r="M18" i="37"/>
  <c r="K26" i="37"/>
  <c r="K54" i="33"/>
  <c r="K60" i="33"/>
  <c r="N64" i="33"/>
  <c r="K76" i="33"/>
  <c r="L8" i="36"/>
  <c r="N12" i="33"/>
  <c r="N14" i="33"/>
  <c r="N16" i="33"/>
  <c r="N18" i="33"/>
  <c r="N20" i="33"/>
  <c r="K11" i="33"/>
  <c r="K17" i="33"/>
  <c r="K18" i="33"/>
  <c r="L15" i="35"/>
  <c r="M15" i="35" s="1"/>
  <c r="L22" i="35"/>
  <c r="L26" i="35"/>
  <c r="M26" i="35" s="1"/>
  <c r="K38" i="36"/>
  <c r="K14" i="37"/>
  <c r="K22" i="37"/>
  <c r="M24" i="37"/>
  <c r="K13" i="33"/>
  <c r="K14" i="33"/>
  <c r="M15" i="33"/>
  <c r="K19" i="33"/>
  <c r="K20" i="33"/>
  <c r="L50" i="33"/>
  <c r="K52" i="33"/>
  <c r="K68" i="33"/>
  <c r="M8" i="37"/>
  <c r="K12" i="37"/>
  <c r="N12" i="37"/>
  <c r="K13" i="37"/>
  <c r="K15" i="37"/>
  <c r="N18" i="37"/>
  <c r="K19" i="37"/>
  <c r="K21" i="37"/>
  <c r="N24" i="37"/>
  <c r="K25" i="37"/>
  <c r="K27" i="37"/>
  <c r="M8" i="36"/>
  <c r="M10" i="36"/>
  <c r="M11" i="36"/>
  <c r="K11" i="36"/>
  <c r="M12" i="36"/>
  <c r="K12" i="36"/>
  <c r="M13" i="36"/>
  <c r="K13" i="36"/>
  <c r="M14" i="36"/>
  <c r="K15" i="36"/>
  <c r="K16" i="36"/>
  <c r="K18" i="36"/>
  <c r="K24" i="36"/>
  <c r="K26" i="36"/>
  <c r="K28" i="36"/>
  <c r="K30" i="36"/>
  <c r="K40" i="36"/>
  <c r="K42" i="36"/>
  <c r="K44" i="36"/>
  <c r="K14" i="36"/>
  <c r="K17" i="36"/>
  <c r="K19" i="36"/>
  <c r="K47" i="36"/>
  <c r="M10" i="33"/>
  <c r="M11" i="33"/>
  <c r="M12" i="33"/>
  <c r="M13" i="33"/>
  <c r="M14" i="33"/>
  <c r="M16" i="33"/>
  <c r="M17" i="33"/>
  <c r="M18" i="33"/>
  <c r="M19" i="33"/>
  <c r="M20" i="33"/>
  <c r="M22" i="33"/>
  <c r="K25" i="33"/>
  <c r="K27" i="33"/>
  <c r="K29" i="33"/>
  <c r="K31" i="33"/>
  <c r="K33" i="33"/>
  <c r="N36" i="33"/>
  <c r="K38" i="33"/>
  <c r="N38" i="33"/>
  <c r="N39" i="33"/>
  <c r="N40" i="33"/>
  <c r="K41" i="33"/>
  <c r="N41" i="33"/>
  <c r="K42" i="33"/>
  <c r="N42" i="33"/>
  <c r="N43" i="33"/>
  <c r="K44" i="33"/>
  <c r="N44" i="33"/>
  <c r="N45" i="33"/>
  <c r="N46" i="33"/>
  <c r="N47" i="33"/>
  <c r="N48" i="33"/>
  <c r="M50" i="33"/>
  <c r="K53" i="33"/>
  <c r="K55" i="33"/>
  <c r="K57" i="33"/>
  <c r="K61" i="33"/>
  <c r="K67" i="33"/>
  <c r="L8" i="35"/>
  <c r="L10" i="35"/>
  <c r="L12" i="35"/>
  <c r="M12" i="35" s="1"/>
  <c r="L14" i="35"/>
  <c r="M14" i="35" s="1"/>
  <c r="L16" i="35"/>
  <c r="M16" i="35" s="1"/>
  <c r="L18" i="35"/>
  <c r="M18" i="35" s="1"/>
  <c r="L20" i="35"/>
  <c r="M20" i="35" s="1"/>
  <c r="L25" i="35"/>
  <c r="M25" i="35" s="1"/>
  <c r="L27" i="35"/>
  <c r="M27" i="35" s="1"/>
  <c r="L29" i="35"/>
  <c r="M29" i="35" s="1"/>
  <c r="L31" i="35"/>
  <c r="M31" i="35" s="1"/>
  <c r="L33" i="35"/>
  <c r="M33" i="35" s="1"/>
  <c r="L32" i="35"/>
  <c r="M32" i="35" s="1"/>
  <c r="K16" i="33"/>
  <c r="K22" i="33"/>
  <c r="K43" i="33"/>
  <c r="K48" i="33"/>
  <c r="L8" i="33"/>
  <c r="L10" i="33"/>
  <c r="L11" i="33"/>
  <c r="L12" i="33"/>
  <c r="L13" i="33"/>
  <c r="L14" i="33"/>
  <c r="L15" i="33"/>
  <c r="L16" i="33"/>
  <c r="L17" i="33"/>
  <c r="L18" i="33"/>
  <c r="L19" i="33"/>
  <c r="L20" i="33"/>
  <c r="L22" i="33"/>
  <c r="L36" i="33"/>
  <c r="L38" i="33"/>
  <c r="L39" i="33"/>
  <c r="L40" i="33"/>
  <c r="L41" i="33"/>
  <c r="L42" i="33"/>
  <c r="L43" i="33"/>
  <c r="L44" i="33"/>
  <c r="L45" i="33"/>
  <c r="L46" i="33"/>
  <c r="L48" i="33"/>
  <c r="K18" i="37"/>
  <c r="K24" i="37"/>
  <c r="L12" i="37"/>
  <c r="L18" i="37"/>
  <c r="L24" i="37"/>
  <c r="K10" i="36"/>
  <c r="L10" i="36"/>
  <c r="L11" i="36"/>
  <c r="L12" i="36"/>
  <c r="L13" i="36"/>
  <c r="L14" i="36"/>
  <c r="L15" i="36"/>
  <c r="L16" i="36"/>
  <c r="L17" i="36"/>
  <c r="L18" i="36"/>
  <c r="L19" i="36"/>
  <c r="L20" i="36"/>
  <c r="L8" i="37"/>
  <c r="C46" i="39"/>
  <c r="G43" i="39"/>
  <c r="C45" i="39"/>
  <c r="K45" i="39" s="1"/>
  <c r="J43" i="39"/>
  <c r="I43" i="39"/>
  <c r="H43" i="39"/>
  <c r="F43" i="39"/>
  <c r="E43" i="39"/>
  <c r="M43" i="39" s="1"/>
  <c r="D43" i="39"/>
  <c r="N41" i="39"/>
  <c r="M41" i="39"/>
  <c r="L41" i="39"/>
  <c r="G41" i="39"/>
  <c r="C41" i="39"/>
  <c r="N40" i="39"/>
  <c r="M40" i="39"/>
  <c r="L40" i="39"/>
  <c r="G40" i="39"/>
  <c r="C40" i="39"/>
  <c r="N39" i="39"/>
  <c r="M39" i="39"/>
  <c r="L39" i="39"/>
  <c r="G39" i="39"/>
  <c r="C39" i="39"/>
  <c r="J37" i="39"/>
  <c r="I37" i="39"/>
  <c r="H37" i="39"/>
  <c r="F37" i="39"/>
  <c r="E37" i="39"/>
  <c r="D37" i="39"/>
  <c r="G32" i="39"/>
  <c r="C32" i="39"/>
  <c r="K32" i="39" s="1"/>
  <c r="G31" i="39"/>
  <c r="C31" i="39"/>
  <c r="K31" i="39" s="1"/>
  <c r="J29" i="39"/>
  <c r="I29" i="39"/>
  <c r="H29" i="39"/>
  <c r="F29" i="39"/>
  <c r="N29" i="39" s="1"/>
  <c r="E29" i="39"/>
  <c r="D29" i="39"/>
  <c r="L29" i="39" s="1"/>
  <c r="N27" i="39"/>
  <c r="M27" i="39"/>
  <c r="L27" i="39"/>
  <c r="C27" i="39"/>
  <c r="N26" i="39"/>
  <c r="M26" i="39"/>
  <c r="L26" i="39"/>
  <c r="C26" i="39"/>
  <c r="N25" i="39"/>
  <c r="M25" i="39"/>
  <c r="L25" i="39"/>
  <c r="C25" i="39"/>
  <c r="J23" i="39"/>
  <c r="I23" i="39"/>
  <c r="H23" i="39"/>
  <c r="F23" i="39"/>
  <c r="E23" i="39"/>
  <c r="D23" i="39"/>
  <c r="J19" i="39"/>
  <c r="I19" i="39"/>
  <c r="H19" i="39"/>
  <c r="F19" i="39"/>
  <c r="N19" i="39" s="1"/>
  <c r="E19" i="39"/>
  <c r="D19" i="39"/>
  <c r="L19" i="39" s="1"/>
  <c r="J18" i="39"/>
  <c r="I18" i="39"/>
  <c r="H18" i="39"/>
  <c r="F18" i="39"/>
  <c r="N18" i="39" s="1"/>
  <c r="E18" i="39"/>
  <c r="D18" i="39"/>
  <c r="L18" i="39" s="1"/>
  <c r="J14" i="39"/>
  <c r="I14" i="39"/>
  <c r="F14" i="39"/>
  <c r="E14" i="39"/>
  <c r="D14" i="39"/>
  <c r="J13" i="39"/>
  <c r="I13" i="39"/>
  <c r="F13" i="39"/>
  <c r="E13" i="39"/>
  <c r="D13" i="39"/>
  <c r="J12" i="39"/>
  <c r="I12" i="39"/>
  <c r="F12" i="39"/>
  <c r="N12" i="39" s="1"/>
  <c r="E12" i="39"/>
  <c r="D12" i="39"/>
  <c r="N6" i="39"/>
  <c r="M6" i="39"/>
  <c r="L6" i="39"/>
  <c r="K6" i="39"/>
  <c r="G21" i="38"/>
  <c r="C21" i="38"/>
  <c r="G20" i="38"/>
  <c r="C20" i="38"/>
  <c r="J18" i="38"/>
  <c r="I18" i="38"/>
  <c r="H18" i="38"/>
  <c r="F18" i="38"/>
  <c r="E18" i="38"/>
  <c r="M18" i="38" s="1"/>
  <c r="D18" i="38"/>
  <c r="L18" i="38" s="1"/>
  <c r="N16" i="38"/>
  <c r="M16" i="38"/>
  <c r="L16" i="38"/>
  <c r="G16" i="38"/>
  <c r="C16" i="38"/>
  <c r="N15" i="38"/>
  <c r="M15" i="38"/>
  <c r="L15" i="38"/>
  <c r="G15" i="38"/>
  <c r="C15" i="38"/>
  <c r="K15" i="38" s="1"/>
  <c r="N14" i="38"/>
  <c r="M14" i="38"/>
  <c r="L14" i="38"/>
  <c r="G14" i="38"/>
  <c r="C14" i="38"/>
  <c r="N13" i="38"/>
  <c r="M13" i="38"/>
  <c r="L13" i="38"/>
  <c r="G13" i="38"/>
  <c r="C13" i="38"/>
  <c r="N12" i="38"/>
  <c r="M12" i="38"/>
  <c r="L12" i="38"/>
  <c r="G12" i="38"/>
  <c r="C12" i="38"/>
  <c r="J10" i="38"/>
  <c r="I10" i="38"/>
  <c r="H10" i="38"/>
  <c r="F10" i="38"/>
  <c r="E10" i="38"/>
  <c r="D10" i="38"/>
  <c r="N6" i="38"/>
  <c r="M6" i="38"/>
  <c r="L6" i="38"/>
  <c r="K6" i="38"/>
  <c r="N18" i="38" l="1"/>
  <c r="K20" i="38"/>
  <c r="M18" i="39"/>
  <c r="L43" i="39"/>
  <c r="F21" i="39"/>
  <c r="M19" i="39"/>
  <c r="M29" i="39"/>
  <c r="H35" i="39"/>
  <c r="M8" i="35"/>
  <c r="M10" i="35"/>
  <c r="M22" i="35"/>
  <c r="C18" i="39"/>
  <c r="K18" i="39" s="1"/>
  <c r="C18" i="38"/>
  <c r="K21" i="38"/>
  <c r="F16" i="39"/>
  <c r="N16" i="39" s="1"/>
  <c r="N43" i="39"/>
  <c r="C43" i="39"/>
  <c r="K43" i="39" s="1"/>
  <c r="K46" i="39"/>
  <c r="K39" i="39"/>
  <c r="H16" i="39"/>
  <c r="H21" i="39"/>
  <c r="M23" i="39"/>
  <c r="K26" i="39"/>
  <c r="G23" i="39"/>
  <c r="J16" i="39"/>
  <c r="J35" i="39"/>
  <c r="I35" i="39"/>
  <c r="J10" i="39"/>
  <c r="M13" i="39"/>
  <c r="G12" i="39"/>
  <c r="I10" i="39"/>
  <c r="G13" i="39"/>
  <c r="K41" i="39"/>
  <c r="H10" i="39"/>
  <c r="C19" i="39"/>
  <c r="E16" i="39"/>
  <c r="E35" i="39"/>
  <c r="D35" i="39"/>
  <c r="F35" i="39"/>
  <c r="F8" i="39" s="1"/>
  <c r="C14" i="39"/>
  <c r="H8" i="38"/>
  <c r="N10" i="38"/>
  <c r="J8" i="38"/>
  <c r="K13" i="38"/>
  <c r="K14" i="38"/>
  <c r="E8" i="38"/>
  <c r="G18" i="39"/>
  <c r="I8" i="38"/>
  <c r="M8" i="38" s="1"/>
  <c r="G18" i="38"/>
  <c r="K18" i="38" s="1"/>
  <c r="I21" i="39"/>
  <c r="G29" i="39"/>
  <c r="I16" i="39"/>
  <c r="K40" i="33"/>
  <c r="K12" i="33"/>
  <c r="K15" i="33"/>
  <c r="G10" i="38"/>
  <c r="K8" i="37"/>
  <c r="K16" i="38"/>
  <c r="M12" i="39"/>
  <c r="L13" i="39"/>
  <c r="G14" i="39"/>
  <c r="L23" i="39"/>
  <c r="K25" i="39"/>
  <c r="C37" i="39"/>
  <c r="K40" i="39"/>
  <c r="G37" i="39"/>
  <c r="G35" i="39" s="1"/>
  <c r="K39" i="33"/>
  <c r="G19" i="39"/>
  <c r="K36" i="33"/>
  <c r="K8" i="36"/>
  <c r="K50" i="33"/>
  <c r="K10" i="33"/>
  <c r="D8" i="38"/>
  <c r="D10" i="39"/>
  <c r="L14" i="39"/>
  <c r="N23" i="39"/>
  <c r="C10" i="38"/>
  <c r="E10" i="39"/>
  <c r="C12" i="39"/>
  <c r="M14" i="39"/>
  <c r="M37" i="39"/>
  <c r="N13" i="39"/>
  <c r="F8" i="38"/>
  <c r="L10" i="38"/>
  <c r="F10" i="39"/>
  <c r="L12" i="39"/>
  <c r="N14" i="39"/>
  <c r="D16" i="39"/>
  <c r="L16" i="39" s="1"/>
  <c r="D21" i="39"/>
  <c r="J21" i="39"/>
  <c r="C29" i="39"/>
  <c r="N37" i="39"/>
  <c r="L37" i="39"/>
  <c r="M10" i="38"/>
  <c r="K12" i="38"/>
  <c r="C13" i="39"/>
  <c r="E21" i="39"/>
  <c r="C23" i="39"/>
  <c r="K27" i="39"/>
  <c r="M16" i="39" l="1"/>
  <c r="L35" i="39"/>
  <c r="H8" i="39"/>
  <c r="L10" i="39"/>
  <c r="K19" i="39"/>
  <c r="I8" i="39"/>
  <c r="J8" i="39"/>
  <c r="N8" i="39" s="1"/>
  <c r="K29" i="39"/>
  <c r="G21" i="39"/>
  <c r="G16" i="39"/>
  <c r="G10" i="39"/>
  <c r="M35" i="39"/>
  <c r="K12" i="39"/>
  <c r="K37" i="39"/>
  <c r="K13" i="39"/>
  <c r="M10" i="39"/>
  <c r="K14" i="39"/>
  <c r="N35" i="39"/>
  <c r="C35" i="39"/>
  <c r="K35" i="39" s="1"/>
  <c r="G8" i="38"/>
  <c r="N8" i="38"/>
  <c r="L8" i="38"/>
  <c r="K8" i="33"/>
  <c r="M8" i="33"/>
  <c r="K23" i="39"/>
  <c r="C21" i="39"/>
  <c r="M21" i="39"/>
  <c r="E8" i="39"/>
  <c r="N21" i="39"/>
  <c r="K10" i="38"/>
  <c r="C8" i="38"/>
  <c r="C16" i="39"/>
  <c r="L21" i="39"/>
  <c r="D8" i="39"/>
  <c r="L8" i="39" s="1"/>
  <c r="N10" i="39"/>
  <c r="C10" i="39"/>
  <c r="M15" i="30"/>
  <c r="M11" i="30"/>
  <c r="K16" i="39" l="1"/>
  <c r="K21" i="39"/>
  <c r="G8" i="39"/>
  <c r="K10" i="39"/>
  <c r="K8" i="38"/>
  <c r="M8" i="39"/>
  <c r="C8" i="39"/>
  <c r="M15" i="31"/>
  <c r="N15" i="31"/>
  <c r="O15" i="31"/>
  <c r="M16" i="31"/>
  <c r="N16" i="31"/>
  <c r="O16" i="31"/>
  <c r="M10" i="31"/>
  <c r="N10" i="31"/>
  <c r="O10" i="31"/>
  <c r="M11" i="31"/>
  <c r="N11" i="31"/>
  <c r="O11" i="31"/>
  <c r="K8" i="39" l="1"/>
  <c r="O14" i="30"/>
  <c r="N14" i="30"/>
  <c r="M14" i="30"/>
  <c r="O13" i="30"/>
  <c r="N13" i="30"/>
  <c r="M13" i="30"/>
  <c r="D13" i="30"/>
  <c r="O21" i="30"/>
  <c r="N21" i="30"/>
  <c r="M21" i="30"/>
  <c r="H21" i="30"/>
  <c r="D21" i="30"/>
  <c r="O20" i="30"/>
  <c r="N20" i="30"/>
  <c r="M20" i="30"/>
  <c r="H20" i="30"/>
  <c r="D20" i="30"/>
  <c r="K19" i="30"/>
  <c r="J19" i="30"/>
  <c r="I19" i="30"/>
  <c r="G19" i="30"/>
  <c r="F19" i="30"/>
  <c r="E19" i="30"/>
  <c r="O18" i="30"/>
  <c r="N18" i="30"/>
  <c r="M18" i="30"/>
  <c r="H18" i="30"/>
  <c r="D18" i="30"/>
  <c r="O17" i="30"/>
  <c r="N17" i="30"/>
  <c r="M17" i="30"/>
  <c r="H17" i="30"/>
  <c r="D17" i="30"/>
  <c r="K16" i="30"/>
  <c r="J16" i="30"/>
  <c r="I16" i="30"/>
  <c r="G16" i="30"/>
  <c r="F16" i="30"/>
  <c r="E16" i="30"/>
  <c r="H15" i="30"/>
  <c r="D15" i="30"/>
  <c r="H14" i="30"/>
  <c r="D14" i="30"/>
  <c r="H13" i="30"/>
  <c r="K12" i="30"/>
  <c r="J12" i="30"/>
  <c r="I12" i="30"/>
  <c r="G12" i="30"/>
  <c r="F12" i="30"/>
  <c r="E12" i="30"/>
  <c r="H11" i="30"/>
  <c r="D11" i="30"/>
  <c r="O10" i="30"/>
  <c r="N10" i="30"/>
  <c r="M10" i="30"/>
  <c r="H10" i="30"/>
  <c r="D10" i="30"/>
  <c r="O9" i="30"/>
  <c r="N9" i="30"/>
  <c r="M9" i="30"/>
  <c r="H9" i="30"/>
  <c r="D9" i="30"/>
  <c r="K8" i="30"/>
  <c r="J8" i="30"/>
  <c r="I8" i="30"/>
  <c r="G8" i="30"/>
  <c r="F8" i="30"/>
  <c r="E8" i="30"/>
  <c r="O6" i="30"/>
  <c r="N6" i="30"/>
  <c r="M6" i="30"/>
  <c r="K26" i="31"/>
  <c r="J26" i="31"/>
  <c r="I26" i="31"/>
  <c r="G26" i="31"/>
  <c r="F26" i="31"/>
  <c r="E26" i="31"/>
  <c r="K25" i="31"/>
  <c r="J25" i="31"/>
  <c r="I25" i="31"/>
  <c r="G25" i="31"/>
  <c r="F25" i="31"/>
  <c r="E25" i="31"/>
  <c r="K24" i="31"/>
  <c r="J24" i="31"/>
  <c r="I24" i="31"/>
  <c r="G24" i="31"/>
  <c r="F24" i="31"/>
  <c r="E24" i="31"/>
  <c r="O21" i="31"/>
  <c r="N21" i="31"/>
  <c r="M21" i="31"/>
  <c r="H21" i="31"/>
  <c r="D21" i="31"/>
  <c r="O20" i="31"/>
  <c r="N20" i="31"/>
  <c r="M20" i="31"/>
  <c r="H20" i="31"/>
  <c r="D20" i="31"/>
  <c r="O19" i="31"/>
  <c r="N19" i="31"/>
  <c r="M19" i="31"/>
  <c r="H19" i="31"/>
  <c r="D19" i="31"/>
  <c r="K18" i="31"/>
  <c r="J18" i="31"/>
  <c r="I18" i="31"/>
  <c r="G18" i="31"/>
  <c r="F18" i="31"/>
  <c r="E18" i="31"/>
  <c r="H16" i="31"/>
  <c r="D16" i="31"/>
  <c r="H15" i="31"/>
  <c r="D15" i="31"/>
  <c r="O14" i="31"/>
  <c r="N14" i="31"/>
  <c r="M14" i="31"/>
  <c r="H14" i="31"/>
  <c r="D14" i="31"/>
  <c r="K13" i="31"/>
  <c r="J13" i="31"/>
  <c r="I13" i="31"/>
  <c r="G13" i="31"/>
  <c r="F13" i="31"/>
  <c r="E13" i="31"/>
  <c r="H11" i="31"/>
  <c r="D11" i="31"/>
  <c r="H10" i="31"/>
  <c r="D10" i="31"/>
  <c r="O9" i="31"/>
  <c r="N9" i="31"/>
  <c r="M9" i="31"/>
  <c r="H9" i="31"/>
  <c r="D9" i="31"/>
  <c r="K8" i="31"/>
  <c r="J8" i="31"/>
  <c r="I8" i="31"/>
  <c r="G8" i="31"/>
  <c r="F8" i="31"/>
  <c r="E8" i="31"/>
  <c r="O6" i="31"/>
  <c r="N6" i="31"/>
  <c r="M6" i="31"/>
  <c r="B33" i="1"/>
  <c r="B32" i="1"/>
  <c r="B12" i="1"/>
  <c r="B18" i="1"/>
  <c r="B17" i="1"/>
  <c r="B15" i="1"/>
  <c r="B14" i="1"/>
  <c r="B13" i="1"/>
  <c r="B20" i="1"/>
  <c r="B21" i="1"/>
  <c r="B22" i="1"/>
  <c r="B24" i="1"/>
  <c r="B25" i="1"/>
  <c r="B27" i="1"/>
  <c r="B28" i="1"/>
  <c r="B29" i="1"/>
  <c r="B30" i="1"/>
  <c r="J23" i="31" l="1"/>
  <c r="L15" i="30"/>
  <c r="P15" i="30" s="1"/>
  <c r="L21" i="30"/>
  <c r="L11" i="30"/>
  <c r="D16" i="30"/>
  <c r="N12" i="30"/>
  <c r="H16" i="30"/>
  <c r="I23" i="31"/>
  <c r="H19" i="30"/>
  <c r="O19" i="30"/>
  <c r="L14" i="30"/>
  <c r="O12" i="30"/>
  <c r="L10" i="30"/>
  <c r="L20" i="31"/>
  <c r="D8" i="30"/>
  <c r="H8" i="30"/>
  <c r="O8" i="30"/>
  <c r="N19" i="30"/>
  <c r="M8" i="30"/>
  <c r="D26" i="31"/>
  <c r="H24" i="31"/>
  <c r="M18" i="31"/>
  <c r="L16" i="31"/>
  <c r="L15" i="31"/>
  <c r="O26" i="31"/>
  <c r="N13" i="31"/>
  <c r="N26" i="31"/>
  <c r="M8" i="31"/>
  <c r="L10" i="31"/>
  <c r="L11" i="31"/>
  <c r="L21" i="31"/>
  <c r="M26" i="31"/>
  <c r="D13" i="31"/>
  <c r="D25" i="31"/>
  <c r="E23" i="31"/>
  <c r="D24" i="31"/>
  <c r="F23" i="31"/>
  <c r="N23" i="31" s="1"/>
  <c r="N8" i="31"/>
  <c r="D8" i="31"/>
  <c r="L9" i="31"/>
  <c r="H18" i="31"/>
  <c r="O18" i="31"/>
  <c r="K23" i="31"/>
  <c r="M24" i="31"/>
  <c r="H26" i="31"/>
  <c r="D18" i="31"/>
  <c r="N18" i="31"/>
  <c r="G23" i="31"/>
  <c r="N24" i="31"/>
  <c r="N25" i="31"/>
  <c r="O25" i="31"/>
  <c r="L14" i="31"/>
  <c r="M13" i="31"/>
  <c r="O24" i="31"/>
  <c r="H13" i="31"/>
  <c r="M25" i="31"/>
  <c r="O8" i="31"/>
  <c r="M19" i="30"/>
  <c r="L20" i="30"/>
  <c r="D19" i="30"/>
  <c r="M16" i="30"/>
  <c r="N16" i="30"/>
  <c r="L17" i="30"/>
  <c r="O16" i="30"/>
  <c r="L18" i="30"/>
  <c r="M12" i="30"/>
  <c r="H12" i="30"/>
  <c r="L9" i="30"/>
  <c r="N8" i="30"/>
  <c r="H25" i="31"/>
  <c r="H8" i="31"/>
  <c r="L13" i="30"/>
  <c r="O13" i="31"/>
  <c r="L19" i="31"/>
  <c r="D12" i="30"/>
  <c r="L16" i="30" l="1"/>
  <c r="M23" i="31"/>
  <c r="L8" i="30"/>
  <c r="L19" i="30"/>
  <c r="L25" i="31"/>
  <c r="L26" i="31"/>
  <c r="L13" i="31"/>
  <c r="L12" i="30"/>
  <c r="L24" i="31"/>
  <c r="D23" i="31"/>
  <c r="L18" i="31"/>
  <c r="L8" i="31"/>
  <c r="O23" i="31"/>
  <c r="H23" i="31"/>
  <c r="L23" i="31" l="1"/>
</calcChain>
</file>

<file path=xl/sharedStrings.xml><?xml version="1.0" encoding="utf-8"?>
<sst xmlns="http://schemas.openxmlformats.org/spreadsheetml/2006/main" count="663" uniqueCount="207">
  <si>
    <t>Total</t>
  </si>
  <si>
    <t>Passageiros transportados</t>
  </si>
  <si>
    <t>Internacional</t>
  </si>
  <si>
    <t>Unidade</t>
  </si>
  <si>
    <t>Mercadorias transportadas</t>
  </si>
  <si>
    <t>t</t>
  </si>
  <si>
    <t>Lisboa</t>
  </si>
  <si>
    <t>Movimento nacional</t>
  </si>
  <si>
    <t>Movimento internacional</t>
  </si>
  <si>
    <t>Leixões</t>
  </si>
  <si>
    <t>Aveiro</t>
  </si>
  <si>
    <t>Figueira da Foz</t>
  </si>
  <si>
    <t>Sines</t>
  </si>
  <si>
    <t>Caniçal</t>
  </si>
  <si>
    <t>Ponta Delgada</t>
  </si>
  <si>
    <t>Outros</t>
  </si>
  <si>
    <t>nº</t>
  </si>
  <si>
    <t>Tráfego nacional</t>
  </si>
  <si>
    <t>Tráfego internacional</t>
  </si>
  <si>
    <t>Nacional</t>
  </si>
  <si>
    <t>Mercadorias carregadas</t>
  </si>
  <si>
    <t>Mercadorias descarregadas</t>
  </si>
  <si>
    <t>Tráfego terceiro</t>
  </si>
  <si>
    <t>Cabotagem</t>
  </si>
  <si>
    <t>Países Origem/Destino</t>
  </si>
  <si>
    <t>Espanha</t>
  </si>
  <si>
    <t>França</t>
  </si>
  <si>
    <t>Alemanha</t>
  </si>
  <si>
    <t>Período temporal</t>
  </si>
  <si>
    <t>Produtos da agricultura, da produção animal, da caça e da silvicultura; peixe e outros produtos da pesca</t>
  </si>
  <si>
    <t>Produtos alimentares, bebidas e tabaco</t>
  </si>
  <si>
    <t>Outros produtos minerais não metálicos</t>
  </si>
  <si>
    <t>Descarregadas 
em Portugal</t>
  </si>
  <si>
    <t>Carregadas 
em Portugal</t>
  </si>
  <si>
    <t>Ton</t>
  </si>
  <si>
    <t>TKm</t>
  </si>
  <si>
    <t>R. A. Madeira</t>
  </si>
  <si>
    <t>Continente</t>
  </si>
  <si>
    <t>Faro</t>
  </si>
  <si>
    <t>Porto</t>
  </si>
  <si>
    <t>Madeira</t>
  </si>
  <si>
    <t>João Paulo II</t>
  </si>
  <si>
    <t>Unidade: Nº</t>
  </si>
  <si>
    <t>Trânsito directo</t>
  </si>
  <si>
    <t>Total de passageiros</t>
  </si>
  <si>
    <t>Total de carga e correio</t>
  </si>
  <si>
    <t>Passageiros desembarcados</t>
  </si>
  <si>
    <t>Carga e correio desembarcado</t>
  </si>
  <si>
    <t>Carga e correio embarcado</t>
  </si>
  <si>
    <t>Funchal</t>
  </si>
  <si>
    <t>Rio Guadiana</t>
  </si>
  <si>
    <t xml:space="preserve">Taxa de variação homóloga (%) </t>
  </si>
  <si>
    <t>Quadro 01 - Transporte marítimo - Embarcações entradas (número e dimensão) nos portos nacionais</t>
  </si>
  <si>
    <t>Volume de transporte (TKm)</t>
  </si>
  <si>
    <t>Passageiros embarcados</t>
  </si>
  <si>
    <t>Unidade: nº</t>
  </si>
  <si>
    <t xml:space="preserve">Total </t>
  </si>
  <si>
    <t>Porto Santo</t>
  </si>
  <si>
    <t>Lajes</t>
  </si>
  <si>
    <t>Beja</t>
  </si>
  <si>
    <t>Horta</t>
  </si>
  <si>
    <t>Santa Maria</t>
  </si>
  <si>
    <t>Pico</t>
  </si>
  <si>
    <t>São Jorge</t>
  </si>
  <si>
    <t>Graciosa</t>
  </si>
  <si>
    <t>Flores</t>
  </si>
  <si>
    <t>Corvo</t>
  </si>
  <si>
    <t>Praia da Vitória</t>
  </si>
  <si>
    <t>Embarcações entradas</t>
  </si>
  <si>
    <t>Dimensão das embarcações entradas</t>
  </si>
  <si>
    <t xml:space="preserve"> do qual:</t>
  </si>
  <si>
    <t>Outros países da UE</t>
  </si>
  <si>
    <t>R.A. Açores</t>
  </si>
  <si>
    <t>Lugares-Km oferecidos</t>
  </si>
  <si>
    <t>Taxa de utilização</t>
  </si>
  <si>
    <t>%</t>
  </si>
  <si>
    <t>Taxa de variação homóloga (%)  
ou dif. p.p.</t>
  </si>
  <si>
    <t>Rácio Carregadas/ Descarregadas (%)</t>
  </si>
  <si>
    <t>Ria Formosa</t>
  </si>
  <si>
    <t>Produtos não energéticos das indústrias extrativas; turfa; urânio e tório</t>
  </si>
  <si>
    <t>Sul do Tejo</t>
  </si>
  <si>
    <t xml:space="preserve">Coque e produtos petrolíferos refinados </t>
  </si>
  <si>
    <t>Metais de base; produtos metálicos transformados, excepto máquinas e equipamento</t>
  </si>
  <si>
    <t xml:space="preserve">Total de veículos </t>
  </si>
  <si>
    <t>Rio Tejo</t>
  </si>
  <si>
    <t>Veículos automóveis</t>
  </si>
  <si>
    <t>Motociclos e velocípedes</t>
  </si>
  <si>
    <t>Ria de Aveiro</t>
  </si>
  <si>
    <t>Carregadas</t>
  </si>
  <si>
    <t>Descarregadas</t>
  </si>
  <si>
    <t>Tráfego suburbano</t>
  </si>
  <si>
    <t>Tráfego interurbano</t>
  </si>
  <si>
    <t xml:space="preserve">    Carga Geral e Ro-Ro</t>
  </si>
  <si>
    <t xml:space="preserve">    Contentores    </t>
  </si>
  <si>
    <t xml:space="preserve">    Granéis sólidos    </t>
  </si>
  <si>
    <t xml:space="preserve">    Granéis líquidos    </t>
  </si>
  <si>
    <t>Porto de Sines</t>
  </si>
  <si>
    <t>Porto de Leixões</t>
  </si>
  <si>
    <t>do qual:</t>
  </si>
  <si>
    <t>Quadro 15 - Transporte rodoviário - Transporte internacional (a) de mercadorias por Origem/Destino</t>
  </si>
  <si>
    <t>Quadro 05 - Transporte fluvial - Movimento de passageiros em vias navegáveis interiores, por travessia fluvial</t>
  </si>
  <si>
    <t>Quadro 06 - Transporte fluvial - Movimento de veículos em vias navegáveis interiores, por travessia fluvial</t>
  </si>
  <si>
    <t>Quadro 10 - Transporte ferroviário - Movimento de passageiros e mercadorias em transporte ferroviário pesado</t>
  </si>
  <si>
    <t>Passageiros-Km</t>
  </si>
  <si>
    <t>Quadro 11 - Transporte ferroviário - Movimento de passageiros nos sistemas ferroviários ligeiros</t>
  </si>
  <si>
    <t>Toneladas-km</t>
  </si>
  <si>
    <t xml:space="preserve">Passageiros-Km </t>
  </si>
  <si>
    <t>Quadro 12 - Transporte rodoviário - Principais indicadores da atividade do transporte rodoviário de mercadorias</t>
  </si>
  <si>
    <t>Madeira e cortiça e suas obras (exc. mobiliário); obras de espartaria e cestaria; pasta, papel e cartão e seus artigos; mat. impresso, sup. gravados</t>
  </si>
  <si>
    <t>Quadro 02 - Transporte marítimo - Movimento de mercadorias nos portos nacionais por tipo de tráfego</t>
  </si>
  <si>
    <t>Quadro 04 - Transporte marítimo - Movimento de mercadorias por tipo de carga nos principais portos nacionais</t>
  </si>
  <si>
    <t>Quadro 03 - Transporte marítimo - Movimento de mercadorias carregadas e descarregadas nos portos nacionais</t>
  </si>
  <si>
    <t xml:space="preserve">Tráfego internacional </t>
  </si>
  <si>
    <t>T. Internacional - Carregadas</t>
  </si>
  <si>
    <t>T. Internacional - Descarregadas</t>
  </si>
  <si>
    <t xml:space="preserve">Movimento nacional </t>
  </si>
  <si>
    <t xml:space="preserve">ÍNDICE </t>
  </si>
  <si>
    <t xml:space="preserve"> </t>
  </si>
  <si>
    <t>Total do tráfego</t>
  </si>
  <si>
    <t>Tráfego doméstico</t>
  </si>
  <si>
    <t>Rio Minho</t>
  </si>
  <si>
    <t>Rio Douro</t>
  </si>
  <si>
    <t xml:space="preserve">Pe: resultados preliminares </t>
  </si>
  <si>
    <t xml:space="preserve">Po: resultados provisórios </t>
  </si>
  <si>
    <t>Tipo de transporte e de viagem</t>
  </si>
  <si>
    <t>Quadro 13 - Transporte rodoviário - Mercadorias transportadas por tipo de transporte e de viagem</t>
  </si>
  <si>
    <t>Quadro 14 - Transporte rodoviário - Transporte nacional de mercadorias, segundo os principais grupos de mercadorias (NST)</t>
  </si>
  <si>
    <t>(a) Não inclui tráfego terceiro e cabotagem</t>
  </si>
  <si>
    <t>Porto de Lisboa</t>
  </si>
  <si>
    <t xml:space="preserve">Quadro 07 - Transporte aéreo - Aeronaves aterradas nas infraestruturas aeroportuárias nacionais, em voos comerciais </t>
  </si>
  <si>
    <t>Quadro 08 - Transporte aéreo - Passageiros  movimentados nas infraestruturas aeroportuárias nacionais, em voos comerciais</t>
  </si>
  <si>
    <t>Quadro 09 - Transporte aéreo - Movimento de passageiros, carga e correio nas infraestruturas aeroportuárias nacionais, em tráfego comercial, por sentido</t>
  </si>
  <si>
    <t xml:space="preserve">Setúbal </t>
  </si>
  <si>
    <t xml:space="preserve">Outros </t>
  </si>
  <si>
    <t>Setúbal</t>
  </si>
  <si>
    <t xml:space="preserve">Rio Sado </t>
  </si>
  <si>
    <r>
      <t xml:space="preserve">Lisboa </t>
    </r>
    <r>
      <rPr>
        <sz val="7"/>
        <color indexed="8"/>
        <rFont val="Arial"/>
        <family val="2"/>
      </rPr>
      <t xml:space="preserve"> </t>
    </r>
  </si>
  <si>
    <t>Matérias primas secundárias; resíduos municipais e outros</t>
  </si>
  <si>
    <t>-</t>
  </si>
  <si>
    <t>Unidade: GWh</t>
  </si>
  <si>
    <t>Campo Maior - importação</t>
  </si>
  <si>
    <t>Trânsito</t>
  </si>
  <si>
    <t>Valença do Minho - importação</t>
  </si>
  <si>
    <t>Armazenagem subterrânea</t>
  </si>
  <si>
    <t>Produção elétrica em regime ordinário</t>
  </si>
  <si>
    <t>Mercado convencional</t>
  </si>
  <si>
    <t>Campo Maior - exportação</t>
  </si>
  <si>
    <t>Valença do Minho - exportação</t>
  </si>
  <si>
    <t>Entrada de Gás</t>
  </si>
  <si>
    <t>Saída de Gás</t>
  </si>
  <si>
    <t>Propano</t>
  </si>
  <si>
    <t>Butano</t>
  </si>
  <si>
    <t>Gasolina Euro Super (95 octanas)</t>
  </si>
  <si>
    <t>Gasolina Super Plus (98 octanas)</t>
  </si>
  <si>
    <t>Jet A1</t>
  </si>
  <si>
    <t>Gasóleo</t>
  </si>
  <si>
    <t>Quadro 16 - Transporte por conduta - Transporte de gás por gasoluto, segundo o sentido e a via</t>
  </si>
  <si>
    <t>Quadro 17 - Transporte por conduta - Transporte nacional de mercadorias no oleoduto multiproduto Aveiras-Sines, segundo a mercadoria</t>
  </si>
  <si>
    <t>UE27</t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</si>
  <si>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REN Gasodutos S.A.</t>
    </r>
  </si>
  <si>
    <t>Sentido / Via</t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</si>
  <si>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CLC, Companhia Logística de Combustíveis S.A.</t>
    </r>
  </si>
  <si>
    <r>
      <rPr>
        <b/>
        <sz val="8"/>
        <color indexed="8"/>
        <rFont val="Calibri"/>
        <family val="2"/>
        <scheme val="minor"/>
      </rPr>
      <t xml:space="preserve">Nota: </t>
    </r>
    <r>
      <rPr>
        <sz val="8"/>
        <color indexed="8"/>
        <rFont val="Calibri"/>
        <family val="2"/>
        <scheme val="minor"/>
      </rPr>
      <t>O Oleoduto Multiproduto Sines-Aveiras tem o comprimento de 147,4 km</t>
    </r>
  </si>
  <si>
    <r>
      <t>Unidade: 10</t>
    </r>
    <r>
      <rPr>
        <vertAlign val="superscript"/>
        <sz val="8"/>
        <color indexed="8"/>
        <rFont val="Calibri"/>
        <family val="2"/>
        <scheme val="minor"/>
      </rPr>
      <t>3</t>
    </r>
    <r>
      <rPr>
        <sz val="8"/>
        <color indexed="8"/>
        <rFont val="Calibri"/>
        <family val="2"/>
        <scheme val="minor"/>
      </rPr>
      <t>t</t>
    </r>
  </si>
  <si>
    <t>Mercadoria</t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</si>
  <si>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Inquérito aos Aeroportos e Aeródromos (ANA/ANAC/INE)</t>
    </r>
  </si>
  <si>
    <t>NUTS I</t>
  </si>
  <si>
    <t>Tipo de tráfego / Aeroporto</t>
  </si>
  <si>
    <t>,</t>
  </si>
  <si>
    <r>
      <rPr>
        <b/>
        <sz val="8"/>
        <color indexed="8"/>
        <rFont val="Calibri"/>
        <family val="2"/>
      </rPr>
      <t xml:space="preserve">Fonte: </t>
    </r>
    <r>
      <rPr>
        <sz val="8"/>
        <color indexed="8"/>
        <rFont val="Calibri"/>
        <family val="2"/>
      </rPr>
      <t>Inquérito ao Transporte Ferroviário de Passageiros e Mercadorias</t>
    </r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</si>
  <si>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Inquérito ao Transporte por Metropolitano</t>
    </r>
  </si>
  <si>
    <r>
      <t>10</t>
    </r>
    <r>
      <rPr>
        <vertAlign val="superscript"/>
        <sz val="8"/>
        <color indexed="8"/>
        <rFont val="Calibri"/>
        <family val="2"/>
      </rPr>
      <t>3</t>
    </r>
  </si>
  <si>
    <r>
      <t>10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tKm</t>
    </r>
  </si>
  <si>
    <r>
      <t>10</t>
    </r>
    <r>
      <rPr>
        <vertAlign val="superscript"/>
        <sz val="8"/>
        <color indexed="8"/>
        <rFont val="Arial"/>
        <family val="2"/>
      </rPr>
      <t>3</t>
    </r>
  </si>
  <si>
    <r>
      <t>10</t>
    </r>
    <r>
      <rPr>
        <vertAlign val="superscript"/>
        <sz val="10"/>
        <color indexed="8"/>
        <rFont val="Calibri"/>
        <family val="2"/>
        <scheme val="minor"/>
      </rPr>
      <t>3</t>
    </r>
    <r>
      <rPr>
        <sz val="10"/>
        <color indexed="8"/>
        <rFont val="Calibri"/>
        <family val="2"/>
        <scheme val="minor"/>
      </rPr>
      <t xml:space="preserve"> GT</t>
    </r>
  </si>
  <si>
    <r>
      <t>Unidade: 10</t>
    </r>
    <r>
      <rPr>
        <vertAlign val="superscript"/>
        <sz val="8"/>
        <color indexed="8"/>
        <rFont val="Calibri"/>
        <family val="2"/>
        <scheme val="minor"/>
      </rPr>
      <t>3</t>
    </r>
    <r>
      <rPr>
        <sz val="8"/>
        <color indexed="8"/>
        <rFont val="Calibri"/>
        <family val="2"/>
        <scheme val="minor"/>
      </rPr>
      <t xml:space="preserve"> t</t>
    </r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</si>
  <si>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Inquérito ao Transporte Rodoviário de Mercadorias</t>
    </r>
  </si>
  <si>
    <r>
      <t>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</t>
    </r>
  </si>
  <si>
    <r>
      <t>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tKm</t>
    </r>
  </si>
  <si>
    <r>
      <t xml:space="preserve">(10 </t>
    </r>
    <r>
      <rPr>
        <vertAlign val="superscript"/>
        <sz val="9"/>
        <color theme="0"/>
        <rFont val="Arial"/>
        <family val="2"/>
      </rPr>
      <t>3</t>
    </r>
    <r>
      <rPr>
        <sz val="9"/>
        <color theme="0"/>
        <rFont val="Arial"/>
        <family val="2"/>
      </rPr>
      <t>)</t>
    </r>
  </si>
  <si>
    <r>
      <t xml:space="preserve">(10 </t>
    </r>
    <r>
      <rPr>
        <vertAlign val="superscript"/>
        <sz val="9"/>
        <color theme="0"/>
        <rFont val="Arial"/>
        <family val="2"/>
      </rPr>
      <t>6</t>
    </r>
    <r>
      <rPr>
        <sz val="9"/>
        <color theme="0"/>
        <rFont val="Arial"/>
        <family val="2"/>
      </rPr>
      <t>)</t>
    </r>
  </si>
  <si>
    <r>
      <t xml:space="preserve">(10 </t>
    </r>
    <r>
      <rPr>
        <vertAlign val="superscript"/>
        <sz val="8"/>
        <color theme="0"/>
        <rFont val="Calibri"/>
        <family val="2"/>
        <scheme val="minor"/>
      </rPr>
      <t>3</t>
    </r>
    <r>
      <rPr>
        <sz val="8"/>
        <color theme="0"/>
        <rFont val="Calibri"/>
        <family val="2"/>
        <scheme val="minor"/>
      </rPr>
      <t>)</t>
    </r>
  </si>
  <si>
    <r>
      <t xml:space="preserve">(10 </t>
    </r>
    <r>
      <rPr>
        <vertAlign val="superscript"/>
        <sz val="8"/>
        <color theme="0"/>
        <rFont val="Calibri"/>
        <family val="2"/>
        <scheme val="minor"/>
      </rPr>
      <t>6</t>
    </r>
    <r>
      <rPr>
        <sz val="8"/>
        <color theme="0"/>
        <rFont val="Calibri"/>
        <family val="2"/>
        <scheme val="minor"/>
      </rPr>
      <t>)</t>
    </r>
  </si>
  <si>
    <t>Tipo de mercadorias (Grupos da NST)</t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</si>
  <si>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Inquérito ao Transporte Marítimo de Passageiros e Mercadorias</t>
    </r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</si>
  <si>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Inquérito ao Transporte Fluvial</t>
    </r>
  </si>
  <si>
    <t>ATIVIDADE DOS TRANSPORTES, 2ºT 2022</t>
  </si>
  <si>
    <t>2º T 2022</t>
  </si>
  <si>
    <t>Jul.22</t>
  </si>
  <si>
    <t>Ago.22</t>
  </si>
  <si>
    <t>Set.22</t>
  </si>
  <si>
    <r>
      <t>3ºT 2022</t>
    </r>
    <r>
      <rPr>
        <b/>
        <vertAlign val="subscript"/>
        <sz val="10"/>
        <color theme="0"/>
        <rFont val="Calibri"/>
        <family val="2"/>
        <scheme val="minor"/>
      </rPr>
      <t xml:space="preserve"> (Pe)</t>
    </r>
  </si>
  <si>
    <t>Jul.21</t>
  </si>
  <si>
    <t>Ago.21</t>
  </si>
  <si>
    <t>Set.21</t>
  </si>
  <si>
    <t>3ºT 2021</t>
  </si>
  <si>
    <t>3ºT 2022  (Pe)</t>
  </si>
  <si>
    <r>
      <t xml:space="preserve">3ºT 2022 </t>
    </r>
    <r>
      <rPr>
        <b/>
        <vertAlign val="subscript"/>
        <sz val="10"/>
        <color theme="0"/>
        <rFont val="Calibri"/>
        <family val="2"/>
        <scheme val="minor"/>
      </rPr>
      <t>(Pe)</t>
    </r>
  </si>
  <si>
    <t>3ºT 2022 (Pe)</t>
  </si>
  <si>
    <r>
      <t xml:space="preserve">3º T 2022 </t>
    </r>
    <r>
      <rPr>
        <vertAlign val="subscript"/>
        <sz val="9"/>
        <color theme="0"/>
        <rFont val="Calibri"/>
        <family val="2"/>
        <scheme val="minor"/>
      </rPr>
      <t>(Pe)</t>
    </r>
  </si>
  <si>
    <t>3º T 2021</t>
  </si>
  <si>
    <r>
      <t xml:space="preserve">3º T 2022 </t>
    </r>
    <r>
      <rPr>
        <vertAlign val="subscript"/>
        <sz val="10"/>
        <color theme="0"/>
        <rFont val="Arial"/>
        <family val="2"/>
      </rPr>
      <t>(Pe)</t>
    </r>
  </si>
  <si>
    <r>
      <t>3º T 2022</t>
    </r>
    <r>
      <rPr>
        <vertAlign val="subscript"/>
        <sz val="10"/>
        <color theme="0"/>
        <rFont val="Arial"/>
        <family val="2"/>
      </rPr>
      <t xml:space="preserve"> (Pe)</t>
    </r>
  </si>
  <si>
    <r>
      <t xml:space="preserve">3º T 2022 </t>
    </r>
    <r>
      <rPr>
        <vertAlign val="subscript"/>
        <sz val="9"/>
        <color theme="0"/>
        <rFont val="Arial"/>
        <family val="2"/>
      </rPr>
      <t>(Pe)</t>
    </r>
  </si>
  <si>
    <t>3º T 2022</t>
  </si>
  <si>
    <r>
      <t xml:space="preserve">2º T 2022 </t>
    </r>
    <r>
      <rPr>
        <vertAlign val="subscript"/>
        <sz val="9"/>
        <color theme="0"/>
        <rFont val="Arial"/>
        <family val="2"/>
      </rPr>
      <t>(Po)</t>
    </r>
  </si>
  <si>
    <r>
      <t xml:space="preserve">3ºT 2022  </t>
    </r>
    <r>
      <rPr>
        <b/>
        <vertAlign val="subscript"/>
        <sz val="10"/>
        <color theme="0"/>
        <rFont val="Calibri"/>
        <family val="2"/>
        <scheme val="minor"/>
      </rPr>
      <t>(Pe)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</si>
</sst>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.0"/>
    <numFmt numFmtId="166" formatCode="#\ ###\ ###\ ##0"/>
    <numFmt numFmtId="167" formatCode="0.0%"/>
    <numFmt numFmtId="168" formatCode="0.000"/>
    <numFmt numFmtId="169" formatCode="#\ ##0"/>
    <numFmt numFmtId="170" formatCode="##\ ###\ ###\ ##0.0"/>
    <numFmt numFmtId="171" formatCode="#.000\ ##0"/>
    <numFmt numFmtId="172" formatCode="#\ ###\ ###\ ##0.0"/>
    <numFmt numFmtId="173" formatCode="#####\ ###\ ##0.00"/>
    <numFmt numFmtId="174" formatCode="#####\ ###\ ##0.000"/>
    <numFmt numFmtId="175" formatCode="0.00000"/>
    <numFmt numFmtId="176" formatCode="#\ ###\ ###\ ###\ ###\ ##0"/>
    <numFmt numFmtId="177" formatCode="#,##0.0"/>
    <numFmt numFmtId="178" formatCode="###\ ###\ ###\ ##0\ "/>
    <numFmt numFmtId="179" formatCode="_-* #,##0.00\ _E_s_c_._-;\-* #,##0.00\ _E_s_c_._-;_-* &quot;-&quot;??\ _E_s_c_._-;_-@_-"/>
    <numFmt numFmtId="180" formatCode="#\ ##0.0"/>
  </numFmts>
  <fonts count="7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7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vertAlign val="subscript"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62"/>
      <name val="Calibri"/>
      <family val="2"/>
    </font>
    <font>
      <vertAlign val="subscript"/>
      <sz val="10"/>
      <color theme="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0"/>
      <color rgb="FFFFFFFF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8"/>
      <name val="Arial"/>
      <family val="2"/>
    </font>
    <font>
      <vertAlign val="subscript"/>
      <sz val="9"/>
      <color theme="0"/>
      <name val="Arial"/>
      <family val="2"/>
    </font>
    <font>
      <sz val="9"/>
      <name val="Calibri"/>
      <family val="2"/>
      <scheme val="minor"/>
    </font>
    <font>
      <vertAlign val="superscript"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Calibri"/>
      <family val="2"/>
      <scheme val="minor"/>
    </font>
    <font>
      <vertAlign val="subscript"/>
      <sz val="9"/>
      <color theme="0"/>
      <name val="Calibri"/>
      <family val="2"/>
      <scheme val="minor"/>
    </font>
    <font>
      <vertAlign val="superscript"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7"/>
      <name val="Calibri"/>
      <family val="2"/>
      <scheme val="minor"/>
    </font>
    <font>
      <u/>
      <sz val="10"/>
      <color theme="7"/>
      <name val="Calibri"/>
      <family val="2"/>
      <scheme val="minor"/>
    </font>
    <font>
      <sz val="10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B8357"/>
        <bgColor indexed="64"/>
      </patternFill>
    </fill>
  </fills>
  <borders count="5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7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7"/>
      </left>
      <right style="medium">
        <color theme="7"/>
      </right>
      <top style="medium">
        <color theme="0"/>
      </top>
      <bottom/>
      <diagonal/>
    </border>
    <border>
      <left/>
      <right/>
      <top/>
      <bottom style="double">
        <color theme="7"/>
      </bottom>
      <diagonal/>
    </border>
    <border>
      <left style="medium">
        <color theme="7"/>
      </left>
      <right style="medium">
        <color theme="7"/>
      </right>
      <top/>
      <bottom style="double">
        <color theme="7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double">
        <color theme="7"/>
      </bottom>
      <diagonal/>
    </border>
    <border>
      <left/>
      <right style="medium">
        <color theme="7"/>
      </right>
      <top/>
      <bottom style="double">
        <color theme="7"/>
      </bottom>
      <diagonal/>
    </border>
    <border>
      <left style="medium">
        <color theme="7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7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theme="7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double">
        <color rgb="FF9B8357"/>
      </bottom>
      <diagonal/>
    </border>
    <border>
      <left/>
      <right/>
      <top style="double">
        <color rgb="FF9B8357"/>
      </top>
      <bottom/>
      <diagonal/>
    </border>
    <border>
      <left style="medium">
        <color rgb="FF9B8357"/>
      </left>
      <right style="medium">
        <color rgb="FF9B8357"/>
      </right>
      <top/>
      <bottom style="double">
        <color rgb="FF9B8357"/>
      </bottom>
      <diagonal/>
    </border>
    <border>
      <left style="medium">
        <color rgb="FF9B8357"/>
      </left>
      <right style="medium">
        <color rgb="FF9B8357"/>
      </right>
      <top/>
      <bottom/>
      <diagonal/>
    </border>
    <border>
      <left style="medium">
        <color rgb="FF9B8357"/>
      </left>
      <right/>
      <top/>
      <bottom style="double">
        <color rgb="FF9B8357"/>
      </bottom>
      <diagonal/>
    </border>
    <border>
      <left style="medium">
        <color rgb="FF9B8357"/>
      </left>
      <right/>
      <top/>
      <bottom/>
      <diagonal/>
    </border>
    <border>
      <left/>
      <right style="medium">
        <color rgb="FF9B8357"/>
      </right>
      <top/>
      <bottom/>
      <diagonal/>
    </border>
    <border>
      <left/>
      <right style="medium">
        <color rgb="FF9B8357"/>
      </right>
      <top/>
      <bottom style="double">
        <color rgb="FF9B8357"/>
      </bottom>
      <diagonal/>
    </border>
    <border>
      <left/>
      <right style="thin">
        <color rgb="FF9B8357"/>
      </right>
      <top/>
      <bottom/>
      <diagonal/>
    </border>
    <border>
      <left style="thin">
        <color rgb="FF9B8357"/>
      </left>
      <right style="medium">
        <color rgb="FF9B8357"/>
      </right>
      <top/>
      <bottom/>
      <diagonal/>
    </border>
    <border>
      <left/>
      <right style="thin">
        <color rgb="FF9B8357"/>
      </right>
      <top/>
      <bottom style="double">
        <color rgb="FF9B8357"/>
      </bottom>
      <diagonal/>
    </border>
    <border>
      <left style="thin">
        <color rgb="FF9B8357"/>
      </left>
      <right style="medium">
        <color rgb="FF9B8357"/>
      </right>
      <top/>
      <bottom style="double">
        <color rgb="FF9B8357"/>
      </bottom>
      <diagonal/>
    </border>
    <border>
      <left style="thin">
        <color rgb="FF9B8357"/>
      </left>
      <right/>
      <top/>
      <bottom/>
      <diagonal/>
    </border>
    <border>
      <left style="thin">
        <color rgb="FF9B8357"/>
      </left>
      <right/>
      <top/>
      <bottom style="double">
        <color rgb="FF9B8357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4" fillId="0" borderId="0"/>
    <xf numFmtId="0" fontId="13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</cellStyleXfs>
  <cellXfs count="48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165" fontId="16" fillId="0" borderId="0" xfId="0" applyNumberFormat="1" applyFont="1" applyAlignment="1">
      <alignment horizontal="right"/>
    </xf>
    <xf numFmtId="166" fontId="4" fillId="0" borderId="0" xfId="6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6" applyFont="1" applyAlignment="1">
      <alignment vertical="center"/>
    </xf>
    <xf numFmtId="0" fontId="3" fillId="0" borderId="0" xfId="7" applyFont="1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7" applyFont="1" applyAlignment="1">
      <alignment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0" fontId="18" fillId="0" borderId="0" xfId="0" applyFont="1"/>
    <xf numFmtId="169" fontId="16" fillId="0" borderId="0" xfId="0" applyNumberFormat="1" applyFont="1" applyAlignment="1">
      <alignment horizontal="right"/>
    </xf>
    <xf numFmtId="169" fontId="16" fillId="0" borderId="0" xfId="0" applyNumberFormat="1" applyFont="1"/>
    <xf numFmtId="166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6" fillId="0" borderId="0" xfId="0" applyFont="1"/>
    <xf numFmtId="171" fontId="0" fillId="0" borderId="0" xfId="0" applyNumberFormat="1"/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167" fontId="16" fillId="0" borderId="0" xfId="28" applyNumberFormat="1" applyFont="1" applyFill="1"/>
    <xf numFmtId="170" fontId="19" fillId="0" borderId="0" xfId="0" applyNumberFormat="1" applyFont="1" applyAlignment="1">
      <alignment horizontal="center"/>
    </xf>
    <xf numFmtId="173" fontId="1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4" fontId="18" fillId="0" borderId="0" xfId="0" applyNumberFormat="1" applyFont="1" applyAlignment="1">
      <alignment horizontal="center" vertical="center"/>
    </xf>
    <xf numFmtId="174" fontId="16" fillId="0" borderId="0" xfId="0" applyNumberFormat="1" applyFont="1"/>
    <xf numFmtId="175" fontId="19" fillId="0" borderId="0" xfId="0" applyNumberFormat="1" applyFont="1" applyAlignment="1">
      <alignment horizontal="center"/>
    </xf>
    <xf numFmtId="0" fontId="10" fillId="0" borderId="0" xfId="6" applyFont="1" applyAlignment="1">
      <alignment horizontal="right" vertical="center"/>
    </xf>
    <xf numFmtId="169" fontId="4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right"/>
    </xf>
    <xf numFmtId="175" fontId="16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2" fillId="0" borderId="0" xfId="0" applyFont="1"/>
    <xf numFmtId="166" fontId="28" fillId="0" borderId="0" xfId="0" applyNumberFormat="1" applyFont="1" applyAlignment="1">
      <alignment horizontal="right"/>
    </xf>
    <xf numFmtId="169" fontId="28" fillId="0" borderId="0" xfId="0" applyNumberFormat="1" applyFont="1" applyAlignment="1">
      <alignment horizontal="right"/>
    </xf>
    <xf numFmtId="0" fontId="34" fillId="0" borderId="0" xfId="6" applyFont="1" applyAlignment="1">
      <alignment horizontal="right" vertical="center"/>
    </xf>
    <xf numFmtId="2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left" indent="1"/>
    </xf>
    <xf numFmtId="0" fontId="36" fillId="0" borderId="0" xfId="0" applyFont="1"/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165" fontId="35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5" fontId="37" fillId="0" borderId="0" xfId="0" quotePrefix="1" applyNumberFormat="1" applyFont="1" applyAlignment="1">
      <alignment horizontal="right"/>
    </xf>
    <xf numFmtId="165" fontId="39" fillId="0" borderId="0" xfId="0" applyNumberFormat="1" applyFont="1" applyAlignment="1">
      <alignment horizontal="right"/>
    </xf>
    <xf numFmtId="0" fontId="28" fillId="0" borderId="10" xfId="0" applyFont="1" applyBorder="1" applyAlignment="1">
      <alignment horizontal="center"/>
    </xf>
    <xf numFmtId="166" fontId="35" fillId="0" borderId="5" xfId="0" applyNumberFormat="1" applyFont="1" applyBorder="1" applyAlignment="1">
      <alignment horizontal="right"/>
    </xf>
    <xf numFmtId="166" fontId="37" fillId="0" borderId="5" xfId="0" applyNumberFormat="1" applyFont="1" applyBorder="1" applyAlignment="1">
      <alignment horizontal="right"/>
    </xf>
    <xf numFmtId="166" fontId="38" fillId="0" borderId="5" xfId="0" applyNumberFormat="1" applyFont="1" applyBorder="1" applyAlignment="1">
      <alignment horizontal="right"/>
    </xf>
    <xf numFmtId="178" fontId="37" fillId="0" borderId="5" xfId="0" applyNumberFormat="1" applyFont="1" applyBorder="1" applyAlignment="1">
      <alignment horizontal="right"/>
    </xf>
    <xf numFmtId="0" fontId="28" fillId="0" borderId="11" xfId="0" applyFont="1" applyBorder="1" applyAlignment="1">
      <alignment horizontal="left" indent="2"/>
    </xf>
    <xf numFmtId="166" fontId="28" fillId="0" borderId="12" xfId="0" applyNumberFormat="1" applyFont="1" applyBorder="1" applyAlignment="1">
      <alignment horizontal="right"/>
    </xf>
    <xf numFmtId="165" fontId="28" fillId="0" borderId="11" xfId="0" applyNumberFormat="1" applyFont="1" applyBorder="1" applyAlignment="1">
      <alignment horizontal="right"/>
    </xf>
    <xf numFmtId="0" fontId="26" fillId="2" borderId="6" xfId="0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26" fillId="2" borderId="9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4" fontId="40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7" fontId="22" fillId="0" borderId="0" xfId="0" applyNumberFormat="1" applyFont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 indent="1"/>
    </xf>
    <xf numFmtId="166" fontId="37" fillId="0" borderId="0" xfId="0" applyNumberFormat="1" applyFont="1" applyAlignment="1">
      <alignment horizontal="right" vertical="center"/>
    </xf>
    <xf numFmtId="0" fontId="22" fillId="0" borderId="11" xfId="0" applyFont="1" applyBorder="1" applyAlignment="1">
      <alignment horizontal="left" vertical="center" indent="1"/>
    </xf>
    <xf numFmtId="165" fontId="37" fillId="0" borderId="11" xfId="0" applyNumberFormat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" fontId="22" fillId="0" borderId="4" xfId="0" applyNumberFormat="1" applyFont="1" applyBorder="1" applyAlignment="1">
      <alignment horizontal="center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4" xfId="0" applyNumberFormat="1" applyFont="1" applyBorder="1" applyAlignment="1">
      <alignment horizontal="right" vertical="center"/>
    </xf>
    <xf numFmtId="166" fontId="37" fillId="0" borderId="15" xfId="0" applyNumberFormat="1" applyFont="1" applyBorder="1" applyAlignment="1">
      <alignment horizontal="right" vertical="center"/>
    </xf>
    <xf numFmtId="166" fontId="37" fillId="0" borderId="4" xfId="0" applyNumberFormat="1" applyFont="1" applyBorder="1" applyAlignment="1">
      <alignment horizontal="right" vertical="center"/>
    </xf>
    <xf numFmtId="166" fontId="37" fillId="0" borderId="16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166" fontId="42" fillId="0" borderId="0" xfId="0" applyNumberFormat="1" applyFont="1" applyAlignment="1">
      <alignment horizontal="center" vertical="center"/>
    </xf>
    <xf numFmtId="174" fontId="22" fillId="0" borderId="0" xfId="0" applyNumberFormat="1" applyFont="1" applyAlignment="1">
      <alignment horizontal="center" vertical="center"/>
    </xf>
    <xf numFmtId="165" fontId="42" fillId="0" borderId="0" xfId="0" applyNumberFormat="1" applyFont="1" applyAlignment="1">
      <alignment horizontal="right" vertical="center"/>
    </xf>
    <xf numFmtId="167" fontId="22" fillId="0" borderId="0" xfId="28" applyNumberFormat="1" applyFont="1" applyAlignment="1">
      <alignment vertical="center"/>
    </xf>
    <xf numFmtId="0" fontId="22" fillId="0" borderId="18" xfId="0" applyFont="1" applyBorder="1" applyAlignment="1">
      <alignment horizontal="center" vertical="center"/>
    </xf>
    <xf numFmtId="17" fontId="22" fillId="0" borderId="19" xfId="0" applyNumberFormat="1" applyFont="1" applyBorder="1" applyAlignment="1">
      <alignment horizontal="center" vertical="center"/>
    </xf>
    <xf numFmtId="17" fontId="22" fillId="0" borderId="20" xfId="0" applyNumberFormat="1" applyFont="1" applyBorder="1" applyAlignment="1">
      <alignment horizontal="center" vertical="center"/>
    </xf>
    <xf numFmtId="166" fontId="38" fillId="0" borderId="15" xfId="0" applyNumberFormat="1" applyFont="1" applyBorder="1" applyAlignment="1">
      <alignment horizontal="right" vertical="center"/>
    </xf>
    <xf numFmtId="166" fontId="38" fillId="0" borderId="4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165" fontId="35" fillId="0" borderId="15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42" fillId="0" borderId="15" xfId="0" applyNumberFormat="1" applyFont="1" applyBorder="1" applyAlignment="1">
      <alignment horizontal="right" vertical="center"/>
    </xf>
    <xf numFmtId="165" fontId="38" fillId="0" borderId="15" xfId="0" applyNumberFormat="1" applyFont="1" applyBorder="1" applyAlignment="1">
      <alignment horizontal="right" vertical="center"/>
    </xf>
    <xf numFmtId="174" fontId="40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65" fontId="29" fillId="0" borderId="0" xfId="0" applyNumberFormat="1" applyFont="1" applyAlignment="1">
      <alignment vertical="center"/>
    </xf>
    <xf numFmtId="165" fontId="29" fillId="0" borderId="0" xfId="20" applyNumberFormat="1" applyFont="1"/>
    <xf numFmtId="165" fontId="28" fillId="0" borderId="0" xfId="20" applyNumberFormat="1" applyFont="1"/>
    <xf numFmtId="165" fontId="35" fillId="0" borderId="0" xfId="0" applyNumberFormat="1" applyFont="1" applyAlignment="1">
      <alignment vertical="center"/>
    </xf>
    <xf numFmtId="165" fontId="37" fillId="0" borderId="0" xfId="0" applyNumberFormat="1" applyFont="1" applyAlignment="1">
      <alignment vertical="center"/>
    </xf>
    <xf numFmtId="0" fontId="36" fillId="0" borderId="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165" fontId="35" fillId="0" borderId="15" xfId="0" applyNumberFormat="1" applyFont="1" applyBorder="1" applyAlignment="1">
      <alignment vertical="center"/>
    </xf>
    <xf numFmtId="165" fontId="37" fillId="0" borderId="15" xfId="0" applyNumberFormat="1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1" fontId="44" fillId="0" borderId="0" xfId="27" applyNumberFormat="1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74" fontId="23" fillId="0" borderId="0" xfId="0" applyNumberFormat="1" applyFont="1" applyAlignment="1">
      <alignment horizontal="center" vertical="center"/>
    </xf>
    <xf numFmtId="0" fontId="23" fillId="0" borderId="0" xfId="0" applyFont="1"/>
    <xf numFmtId="165" fontId="23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 vertical="center" indent="1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5" fontId="35" fillId="0" borderId="0" xfId="0" applyNumberFormat="1" applyFont="1" applyAlignment="1">
      <alignment horizontal="right" vertical="center"/>
    </xf>
    <xf numFmtId="165" fontId="37" fillId="0" borderId="0" xfId="0" applyNumberFormat="1" applyFont="1" applyAlignment="1">
      <alignment horizontal="right" vertical="center"/>
    </xf>
    <xf numFmtId="0" fontId="40" fillId="0" borderId="5" xfId="0" applyFont="1" applyBorder="1" applyAlignment="1">
      <alignment horizontal="center" vertical="center"/>
    </xf>
    <xf numFmtId="0" fontId="50" fillId="0" borderId="5" xfId="0" applyFont="1" applyBorder="1" applyAlignment="1">
      <alignment vertical="center"/>
    </xf>
    <xf numFmtId="0" fontId="22" fillId="0" borderId="0" xfId="0" applyFont="1" applyAlignment="1">
      <alignment horizontal="center"/>
    </xf>
    <xf numFmtId="17" fontId="26" fillId="2" borderId="21" xfId="0" applyNumberFormat="1" applyFont="1" applyFill="1" applyBorder="1" applyAlignment="1">
      <alignment horizontal="center" vertical="center"/>
    </xf>
    <xf numFmtId="0" fontId="36" fillId="0" borderId="4" xfId="0" applyFont="1" applyBorder="1"/>
    <xf numFmtId="0" fontId="22" fillId="0" borderId="15" xfId="0" applyFont="1" applyBorder="1" applyAlignment="1">
      <alignment horizontal="center"/>
    </xf>
    <xf numFmtId="17" fontId="22" fillId="0" borderId="4" xfId="0" applyNumberFormat="1" applyFont="1" applyBorder="1" applyAlignment="1">
      <alignment horizontal="center"/>
    </xf>
    <xf numFmtId="0" fontId="31" fillId="0" borderId="4" xfId="0" applyFont="1" applyBorder="1"/>
    <xf numFmtId="166" fontId="31" fillId="0" borderId="15" xfId="0" applyNumberFormat="1" applyFont="1" applyBorder="1" applyAlignment="1">
      <alignment horizontal="right"/>
    </xf>
    <xf numFmtId="166" fontId="31" fillId="0" borderId="4" xfId="0" applyNumberFormat="1" applyFont="1" applyBorder="1" applyAlignment="1">
      <alignment horizontal="right"/>
    </xf>
    <xf numFmtId="165" fontId="31" fillId="0" borderId="15" xfId="0" applyNumberFormat="1" applyFont="1" applyBorder="1" applyAlignment="1">
      <alignment horizontal="right"/>
    </xf>
    <xf numFmtId="166" fontId="22" fillId="0" borderId="15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/>
    </xf>
    <xf numFmtId="166" fontId="22" fillId="0" borderId="4" xfId="0" applyNumberFormat="1" applyFont="1" applyBorder="1" applyAlignment="1">
      <alignment horizontal="right"/>
    </xf>
    <xf numFmtId="0" fontId="31" fillId="0" borderId="4" xfId="0" applyFont="1" applyBorder="1" applyAlignment="1">
      <alignment horizontal="left" indent="1"/>
    </xf>
    <xf numFmtId="169" fontId="22" fillId="0" borderId="0" xfId="0" applyNumberFormat="1" applyFont="1" applyAlignment="1">
      <alignment horizontal="right"/>
    </xf>
    <xf numFmtId="169" fontId="22" fillId="0" borderId="4" xfId="0" applyNumberFormat="1" applyFont="1" applyBorder="1" applyAlignment="1">
      <alignment horizontal="right"/>
    </xf>
    <xf numFmtId="0" fontId="22" fillId="0" borderId="4" xfId="0" applyFont="1" applyBorder="1" applyAlignment="1">
      <alignment horizontal="left" indent="2"/>
    </xf>
    <xf numFmtId="169" fontId="37" fillId="0" borderId="0" xfId="0" applyNumberFormat="1" applyFont="1" applyAlignment="1">
      <alignment horizontal="right"/>
    </xf>
    <xf numFmtId="169" fontId="37" fillId="0" borderId="4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166" fontId="37" fillId="0" borderId="4" xfId="0" applyNumberFormat="1" applyFont="1" applyBorder="1" applyAlignment="1">
      <alignment horizontal="right"/>
    </xf>
    <xf numFmtId="0" fontId="22" fillId="0" borderId="4" xfId="0" applyFont="1" applyBorder="1" applyAlignment="1">
      <alignment horizontal="left"/>
    </xf>
    <xf numFmtId="0" fontId="22" fillId="0" borderId="4" xfId="0" applyFont="1" applyBorder="1" applyAlignment="1">
      <alignment horizontal="center"/>
    </xf>
    <xf numFmtId="169" fontId="31" fillId="0" borderId="4" xfId="0" applyNumberFormat="1" applyFont="1" applyBorder="1" applyAlignment="1">
      <alignment horizontal="right"/>
    </xf>
    <xf numFmtId="0" fontId="36" fillId="0" borderId="4" xfId="0" applyFont="1" applyBorder="1" applyAlignment="1">
      <alignment horizontal="left"/>
    </xf>
    <xf numFmtId="0" fontId="22" fillId="0" borderId="17" xfId="0" applyFont="1" applyBorder="1" applyAlignment="1">
      <alignment horizontal="left" indent="2"/>
    </xf>
    <xf numFmtId="166" fontId="22" fillId="0" borderId="16" xfId="0" applyNumberFormat="1" applyFont="1" applyBorder="1" applyAlignment="1">
      <alignment horizontal="right"/>
    </xf>
    <xf numFmtId="169" fontId="37" fillId="0" borderId="11" xfId="0" applyNumberFormat="1" applyFont="1" applyBorder="1" applyAlignment="1">
      <alignment horizontal="right"/>
    </xf>
    <xf numFmtId="169" fontId="37" fillId="0" borderId="17" xfId="0" applyNumberFormat="1" applyFont="1" applyBorder="1" applyAlignment="1">
      <alignment horizontal="right"/>
    </xf>
    <xf numFmtId="0" fontId="36" fillId="0" borderId="2" xfId="0" applyFont="1" applyBorder="1"/>
    <xf numFmtId="0" fontId="22" fillId="0" borderId="26" xfId="0" applyFont="1" applyBorder="1" applyAlignment="1">
      <alignment horizontal="center"/>
    </xf>
    <xf numFmtId="17" fontId="22" fillId="0" borderId="3" xfId="0" applyNumberFormat="1" applyFont="1" applyBorder="1" applyAlignment="1">
      <alignment horizontal="center"/>
    </xf>
    <xf numFmtId="17" fontId="22" fillId="0" borderId="2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9" fontId="31" fillId="0" borderId="15" xfId="0" applyNumberFormat="1" applyFont="1" applyBorder="1" applyAlignment="1">
      <alignment horizontal="right"/>
    </xf>
    <xf numFmtId="169" fontId="22" fillId="0" borderId="15" xfId="0" applyNumberFormat="1" applyFont="1" applyBorder="1" applyAlignment="1">
      <alignment horizontal="right"/>
    </xf>
    <xf numFmtId="169" fontId="22" fillId="0" borderId="4" xfId="0" quotePrefix="1" applyNumberFormat="1" applyFont="1" applyBorder="1" applyAlignment="1">
      <alignment horizontal="right"/>
    </xf>
    <xf numFmtId="169" fontId="37" fillId="0" borderId="4" xfId="0" quotePrefix="1" applyNumberFormat="1" applyFont="1" applyBorder="1" applyAlignment="1">
      <alignment horizontal="right"/>
    </xf>
    <xf numFmtId="0" fontId="22" fillId="0" borderId="4" xfId="0" applyFont="1" applyBorder="1" applyAlignment="1">
      <alignment horizontal="left" indent="1"/>
    </xf>
    <xf numFmtId="169" fontId="22" fillId="0" borderId="16" xfId="0" applyNumberFormat="1" applyFont="1" applyBorder="1" applyAlignment="1">
      <alignment horizontal="right"/>
    </xf>
    <xf numFmtId="169" fontId="37" fillId="0" borderId="11" xfId="0" quotePrefix="1" applyNumberFormat="1" applyFont="1" applyBorder="1" applyAlignment="1">
      <alignment horizontal="right"/>
    </xf>
    <xf numFmtId="169" fontId="37" fillId="0" borderId="17" xfId="0" quotePrefix="1" applyNumberFormat="1" applyFont="1" applyBorder="1" applyAlignment="1">
      <alignment horizontal="right"/>
    </xf>
    <xf numFmtId="0" fontId="22" fillId="0" borderId="0" xfId="41" applyFont="1"/>
    <xf numFmtId="0" fontId="22" fillId="0" borderId="0" xfId="41" applyFont="1" applyAlignment="1">
      <alignment horizontal="center"/>
    </xf>
    <xf numFmtId="0" fontId="31" fillId="0" borderId="0" xfId="41" applyFont="1"/>
    <xf numFmtId="1" fontId="53" fillId="0" borderId="0" xfId="41" applyNumberFormat="1" applyFont="1"/>
    <xf numFmtId="0" fontId="22" fillId="0" borderId="0" xfId="41" applyFont="1" applyAlignment="1">
      <alignment horizontal="center" vertical="center"/>
    </xf>
    <xf numFmtId="0" fontId="36" fillId="0" borderId="20" xfId="0" applyFont="1" applyBorder="1"/>
    <xf numFmtId="0" fontId="36" fillId="0" borderId="10" xfId="41" applyFont="1" applyBorder="1"/>
    <xf numFmtId="0" fontId="22" fillId="0" borderId="18" xfId="0" applyFont="1" applyBorder="1" applyAlignment="1">
      <alignment horizontal="center"/>
    </xf>
    <xf numFmtId="17" fontId="22" fillId="0" borderId="19" xfId="0" applyNumberFormat="1" applyFont="1" applyBorder="1" applyAlignment="1">
      <alignment horizontal="center"/>
    </xf>
    <xf numFmtId="17" fontId="22" fillId="0" borderId="20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69" fontId="31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right"/>
    </xf>
    <xf numFmtId="0" fontId="36" fillId="0" borderId="4" xfId="41" applyFont="1" applyBorder="1"/>
    <xf numFmtId="0" fontId="22" fillId="0" borderId="15" xfId="42" applyFont="1" applyBorder="1" applyAlignment="1">
      <alignment horizontal="center"/>
    </xf>
    <xf numFmtId="0" fontId="22" fillId="0" borderId="0" xfId="42" applyFont="1" applyAlignment="1">
      <alignment horizontal="center"/>
    </xf>
    <xf numFmtId="0" fontId="22" fillId="0" borderId="4" xfId="41" applyFont="1" applyBorder="1" applyAlignment="1">
      <alignment horizontal="left" indent="1"/>
    </xf>
    <xf numFmtId="165" fontId="22" fillId="0" borderId="15" xfId="42" applyNumberFormat="1" applyFont="1" applyBorder="1" applyAlignment="1">
      <alignment horizontal="right"/>
    </xf>
    <xf numFmtId="165" fontId="22" fillId="0" borderId="0" xfId="42" applyNumberFormat="1" applyFont="1" applyAlignment="1">
      <alignment horizontal="right"/>
    </xf>
    <xf numFmtId="0" fontId="22" fillId="0" borderId="4" xfId="41" applyFont="1" applyBorder="1" applyAlignment="1">
      <alignment horizontal="left"/>
    </xf>
    <xf numFmtId="0" fontId="31" fillId="0" borderId="4" xfId="41" applyFont="1" applyBorder="1" applyAlignment="1">
      <alignment horizontal="left"/>
    </xf>
    <xf numFmtId="165" fontId="31" fillId="0" borderId="15" xfId="42" applyNumberFormat="1" applyFont="1" applyBorder="1" applyAlignment="1">
      <alignment horizontal="right"/>
    </xf>
    <xf numFmtId="165" fontId="31" fillId="0" borderId="0" xfId="42" applyNumberFormat="1" applyFont="1" applyAlignment="1">
      <alignment horizontal="right"/>
    </xf>
    <xf numFmtId="0" fontId="22" fillId="0" borderId="5" xfId="41" applyFont="1" applyBorder="1" applyAlignment="1">
      <alignment horizontal="center"/>
    </xf>
    <xf numFmtId="0" fontId="22" fillId="0" borderId="17" xfId="41" applyFont="1" applyBorder="1" applyAlignment="1">
      <alignment horizontal="left"/>
    </xf>
    <xf numFmtId="0" fontId="22" fillId="0" borderId="16" xfId="41" applyFont="1" applyBorder="1" applyAlignment="1">
      <alignment horizontal="center"/>
    </xf>
    <xf numFmtId="0" fontId="22" fillId="0" borderId="11" xfId="41" applyFont="1" applyBorder="1" applyAlignment="1">
      <alignment horizontal="center"/>
    </xf>
    <xf numFmtId="0" fontId="22" fillId="0" borderId="17" xfId="41" applyFont="1" applyBorder="1" applyAlignment="1">
      <alignment horizontal="center"/>
    </xf>
    <xf numFmtId="166" fontId="22" fillId="0" borderId="0" xfId="41" applyNumberFormat="1" applyFont="1" applyAlignment="1">
      <alignment horizontal="center"/>
    </xf>
    <xf numFmtId="168" fontId="22" fillId="0" borderId="0" xfId="41" applyNumberFormat="1" applyFont="1" applyAlignment="1">
      <alignment horizontal="center"/>
    </xf>
    <xf numFmtId="166" fontId="35" fillId="0" borderId="0" xfId="41" applyNumberFormat="1" applyFont="1" applyAlignment="1">
      <alignment horizontal="right"/>
    </xf>
    <xf numFmtId="0" fontId="40" fillId="0" borderId="0" xfId="41" applyFont="1" applyAlignment="1">
      <alignment horizontal="right"/>
    </xf>
    <xf numFmtId="0" fontId="36" fillId="0" borderId="20" xfId="41" applyFont="1" applyBorder="1"/>
    <xf numFmtId="0" fontId="22" fillId="0" borderId="18" xfId="42" applyFont="1" applyBorder="1" applyAlignment="1">
      <alignment horizontal="center"/>
    </xf>
    <xf numFmtId="17" fontId="22" fillId="0" borderId="19" xfId="42" applyNumberFormat="1" applyFont="1" applyBorder="1" applyAlignment="1">
      <alignment horizontal="center"/>
    </xf>
    <xf numFmtId="17" fontId="22" fillId="0" borderId="20" xfId="42" applyNumberFormat="1" applyFont="1" applyBorder="1" applyAlignment="1">
      <alignment horizontal="center"/>
    </xf>
    <xf numFmtId="0" fontId="22" fillId="0" borderId="19" xfId="42" applyFont="1" applyBorder="1" applyAlignment="1">
      <alignment horizontal="center"/>
    </xf>
    <xf numFmtId="0" fontId="31" fillId="0" borderId="4" xfId="41" applyFont="1" applyBorder="1"/>
    <xf numFmtId="0" fontId="22" fillId="0" borderId="4" xfId="41" applyFont="1" applyBorder="1" applyAlignment="1">
      <alignment horizontal="left" indent="2"/>
    </xf>
    <xf numFmtId="170" fontId="22" fillId="0" borderId="15" xfId="42" applyNumberFormat="1" applyFont="1" applyBorder="1" applyAlignment="1">
      <alignment horizontal="right"/>
    </xf>
    <xf numFmtId="170" fontId="22" fillId="0" borderId="0" xfId="42" applyNumberFormat="1" applyFont="1" applyAlignment="1">
      <alignment horizontal="right"/>
    </xf>
    <xf numFmtId="0" fontId="31" fillId="0" borderId="4" xfId="41" applyFont="1" applyBorder="1" applyAlignment="1">
      <alignment horizontal="left" indent="2"/>
    </xf>
    <xf numFmtId="0" fontId="22" fillId="0" borderId="4" xfId="41" applyFont="1" applyBorder="1" applyAlignment="1">
      <alignment horizontal="left" indent="3"/>
    </xf>
    <xf numFmtId="0" fontId="22" fillId="0" borderId="4" xfId="41" applyFont="1" applyBorder="1" applyAlignment="1">
      <alignment horizontal="left" indent="6"/>
    </xf>
    <xf numFmtId="0" fontId="22" fillId="0" borderId="4" xfId="41" applyFont="1" applyBorder="1" applyAlignment="1">
      <alignment horizontal="left" indent="4"/>
    </xf>
    <xf numFmtId="0" fontId="22" fillId="0" borderId="16" xfId="41" applyFont="1" applyBorder="1" applyAlignment="1">
      <alignment horizontal="left"/>
    </xf>
    <xf numFmtId="174" fontId="22" fillId="0" borderId="0" xfId="41" applyNumberFormat="1" applyFont="1" applyAlignment="1">
      <alignment horizontal="center"/>
    </xf>
    <xf numFmtId="166" fontId="35" fillId="0" borderId="15" xfId="42" applyNumberFormat="1" applyFont="1" applyBorder="1" applyAlignment="1">
      <alignment horizontal="right"/>
    </xf>
    <xf numFmtId="1" fontId="22" fillId="0" borderId="0" xfId="42" applyNumberFormat="1" applyFont="1" applyAlignment="1">
      <alignment horizontal="center"/>
    </xf>
    <xf numFmtId="1" fontId="22" fillId="0" borderId="4" xfId="42" applyNumberFormat="1" applyFont="1" applyBorder="1" applyAlignment="1">
      <alignment horizontal="center"/>
    </xf>
    <xf numFmtId="1" fontId="22" fillId="0" borderId="15" xfId="42" applyNumberFormat="1" applyFont="1" applyBorder="1" applyAlignment="1">
      <alignment horizontal="center"/>
    </xf>
    <xf numFmtId="1" fontId="22" fillId="0" borderId="15" xfId="42" applyNumberFormat="1" applyFont="1" applyBorder="1" applyAlignment="1">
      <alignment horizontal="right"/>
    </xf>
    <xf numFmtId="1" fontId="22" fillId="0" borderId="0" xfId="42" applyNumberFormat="1" applyFont="1" applyAlignment="1">
      <alignment horizontal="right"/>
    </xf>
    <xf numFmtId="1" fontId="22" fillId="0" borderId="4" xfId="42" applyNumberFormat="1" applyFont="1" applyBorder="1" applyAlignment="1">
      <alignment horizontal="right"/>
    </xf>
    <xf numFmtId="0" fontId="31" fillId="0" borderId="4" xfId="41" applyFont="1" applyBorder="1" applyAlignment="1">
      <alignment horizontal="left" indent="1"/>
    </xf>
    <xf numFmtId="172" fontId="22" fillId="0" borderId="0" xfId="41" applyNumberFormat="1" applyFont="1" applyAlignment="1">
      <alignment horizontal="center"/>
    </xf>
    <xf numFmtId="166" fontId="35" fillId="0" borderId="0" xfId="42" applyNumberFormat="1" applyFont="1" applyAlignment="1">
      <alignment horizontal="right"/>
    </xf>
    <xf numFmtId="166" fontId="35" fillId="0" borderId="4" xfId="42" applyNumberFormat="1" applyFont="1" applyBorder="1" applyAlignment="1">
      <alignment horizontal="right"/>
    </xf>
    <xf numFmtId="0" fontId="36" fillId="0" borderId="4" xfId="41" applyFont="1" applyBorder="1" applyAlignment="1">
      <alignment horizontal="left" indent="1"/>
    </xf>
    <xf numFmtId="0" fontId="56" fillId="0" borderId="0" xfId="0" applyFont="1"/>
    <xf numFmtId="0" fontId="5" fillId="0" borderId="0" xfId="6" applyFont="1" applyAlignment="1">
      <alignment vertical="center"/>
    </xf>
    <xf numFmtId="0" fontId="4" fillId="0" borderId="31" xfId="6" applyFont="1" applyBorder="1" applyAlignment="1">
      <alignment vertical="center"/>
    </xf>
    <xf numFmtId="165" fontId="3" fillId="0" borderId="31" xfId="7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0" fillId="0" borderId="34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4" fillId="0" borderId="36" xfId="7" applyNumberFormat="1" applyFont="1" applyBorder="1" applyAlignment="1">
      <alignment horizontal="center" vertical="center"/>
    </xf>
    <xf numFmtId="1" fontId="4" fillId="0" borderId="0" xfId="8" applyNumberFormat="1" applyFont="1" applyAlignment="1">
      <alignment horizontal="center" vertical="center"/>
    </xf>
    <xf numFmtId="166" fontId="4" fillId="0" borderId="35" xfId="6" applyNumberFormat="1" applyFont="1" applyBorder="1" applyAlignment="1">
      <alignment vertical="center"/>
    </xf>
    <xf numFmtId="166" fontId="37" fillId="0" borderId="36" xfId="8" applyNumberFormat="1" applyFont="1" applyBorder="1" applyAlignment="1">
      <alignment vertical="center"/>
    </xf>
    <xf numFmtId="0" fontId="37" fillId="0" borderId="36" xfId="0" applyFont="1" applyBorder="1" applyAlignment="1">
      <alignment horizontal="center" vertical="center"/>
    </xf>
    <xf numFmtId="166" fontId="35" fillId="0" borderId="36" xfId="0" applyNumberFormat="1" applyFont="1" applyBorder="1" applyAlignment="1">
      <alignment vertical="center"/>
    </xf>
    <xf numFmtId="166" fontId="37" fillId="0" borderId="36" xfId="6" applyNumberFormat="1" applyFont="1" applyBorder="1" applyAlignment="1">
      <alignment vertical="center"/>
    </xf>
    <xf numFmtId="165" fontId="35" fillId="0" borderId="0" xfId="8" applyNumberFormat="1" applyFont="1" applyAlignment="1">
      <alignment vertical="center"/>
    </xf>
    <xf numFmtId="165" fontId="37" fillId="0" borderId="0" xfId="8" applyNumberFormat="1" applyFont="1" applyAlignment="1">
      <alignment vertical="center"/>
    </xf>
    <xf numFmtId="1" fontId="4" fillId="0" borderId="37" xfId="7" applyNumberFormat="1" applyFont="1" applyBorder="1" applyAlignment="1">
      <alignment horizontal="center" vertical="center"/>
    </xf>
    <xf numFmtId="1" fontId="4" fillId="0" borderId="36" xfId="8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vertical="center"/>
    </xf>
    <xf numFmtId="165" fontId="35" fillId="0" borderId="36" xfId="8" applyNumberFormat="1" applyFont="1" applyBorder="1" applyAlignment="1">
      <alignment vertical="center"/>
    </xf>
    <xf numFmtId="166" fontId="37" fillId="0" borderId="37" xfId="8" applyNumberFormat="1" applyFont="1" applyBorder="1" applyAlignment="1">
      <alignment vertical="center"/>
    </xf>
    <xf numFmtId="165" fontId="37" fillId="0" borderId="36" xfId="8" applyNumberFormat="1" applyFont="1" applyBorder="1" applyAlignment="1">
      <alignment vertical="center"/>
    </xf>
    <xf numFmtId="0" fontId="37" fillId="0" borderId="37" xfId="0" applyFont="1" applyBorder="1" applyAlignment="1">
      <alignment horizontal="center" vertical="center"/>
    </xf>
    <xf numFmtId="166" fontId="37" fillId="0" borderId="37" xfId="6" applyNumberFormat="1" applyFont="1" applyBorder="1" applyAlignment="1">
      <alignment vertical="center"/>
    </xf>
    <xf numFmtId="166" fontId="4" fillId="0" borderId="38" xfId="6" applyNumberFormat="1" applyFont="1" applyBorder="1" applyAlignment="1">
      <alignment vertical="center"/>
    </xf>
    <xf numFmtId="165" fontId="3" fillId="0" borderId="35" xfId="7" applyNumberFormat="1" applyFont="1" applyBorder="1" applyAlignment="1">
      <alignment vertical="center"/>
    </xf>
    <xf numFmtId="0" fontId="34" fillId="0" borderId="32" xfId="6" applyFont="1" applyBorder="1" applyAlignment="1">
      <alignment horizontal="right" vertical="center"/>
    </xf>
    <xf numFmtId="0" fontId="59" fillId="0" borderId="0" xfId="6" applyFont="1" applyAlignment="1">
      <alignment horizontal="center" vertical="center"/>
    </xf>
    <xf numFmtId="0" fontId="32" fillId="0" borderId="32" xfId="0" applyFont="1" applyBorder="1" applyAlignment="1">
      <alignment horizontal="left" vertical="center" indent="1"/>
    </xf>
    <xf numFmtId="0" fontId="6" fillId="0" borderId="32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0" fillId="0" borderId="0" xfId="0" applyFont="1" applyAlignment="1">
      <alignment horizontal="left" vertical="center" indent="1"/>
    </xf>
    <xf numFmtId="0" fontId="6" fillId="0" borderId="0" xfId="6" applyFont="1" applyAlignment="1">
      <alignment horizontal="center" vertical="center"/>
    </xf>
    <xf numFmtId="0" fontId="34" fillId="0" borderId="0" xfId="6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62" fillId="2" borderId="9" xfId="0" applyFont="1" applyFill="1" applyBorder="1" applyAlignment="1">
      <alignment horizontal="center" vertical="center"/>
    </xf>
    <xf numFmtId="0" fontId="62" fillId="2" borderId="13" xfId="0" applyFont="1" applyFill="1" applyBorder="1" applyAlignment="1">
      <alignment horizontal="center" vertical="center"/>
    </xf>
    <xf numFmtId="0" fontId="59" fillId="0" borderId="0" xfId="8" applyFont="1" applyAlignment="1">
      <alignment vertical="center"/>
    </xf>
    <xf numFmtId="0" fontId="59" fillId="0" borderId="0" xfId="6" applyFont="1" applyAlignment="1">
      <alignment vertical="center"/>
    </xf>
    <xf numFmtId="0" fontId="59" fillId="0" borderId="36" xfId="8" applyFont="1" applyBorder="1" applyAlignment="1">
      <alignment horizontal="center" vertical="center"/>
    </xf>
    <xf numFmtId="0" fontId="59" fillId="0" borderId="37" xfId="8" applyFont="1" applyBorder="1" applyAlignment="1">
      <alignment horizontal="center" vertical="center"/>
    </xf>
    <xf numFmtId="0" fontId="59" fillId="0" borderId="0" xfId="8" applyFont="1" applyAlignment="1">
      <alignment horizontal="center" vertical="center"/>
    </xf>
    <xf numFmtId="166" fontId="35" fillId="0" borderId="36" xfId="0" applyNumberFormat="1" applyFont="1" applyBorder="1" applyAlignment="1">
      <alignment horizontal="right" vertical="center"/>
    </xf>
    <xf numFmtId="166" fontId="35" fillId="0" borderId="37" xfId="0" applyNumberFormat="1" applyFont="1" applyBorder="1" applyAlignment="1">
      <alignment horizontal="right" vertical="center"/>
    </xf>
    <xf numFmtId="166" fontId="37" fillId="0" borderId="36" xfId="0" applyNumberFormat="1" applyFont="1" applyBorder="1" applyAlignment="1">
      <alignment horizontal="right" vertical="center"/>
    </xf>
    <xf numFmtId="166" fontId="37" fillId="0" borderId="37" xfId="0" applyNumberFormat="1" applyFont="1" applyBorder="1" applyAlignment="1">
      <alignment horizontal="right" vertical="center"/>
    </xf>
    <xf numFmtId="0" fontId="35" fillId="0" borderId="0" xfId="8" applyFont="1" applyAlignment="1">
      <alignment vertical="center"/>
    </xf>
    <xf numFmtId="0" fontId="66" fillId="0" borderId="0" xfId="6" applyFont="1" applyAlignment="1">
      <alignment vertical="center"/>
    </xf>
    <xf numFmtId="165" fontId="35" fillId="0" borderId="0" xfId="8" applyNumberFormat="1" applyFont="1" applyAlignment="1">
      <alignment horizontal="right" vertical="center"/>
    </xf>
    <xf numFmtId="0" fontId="35" fillId="0" borderId="0" xfId="6" applyFont="1" applyAlignment="1">
      <alignment vertical="center"/>
    </xf>
    <xf numFmtId="0" fontId="37" fillId="0" borderId="0" xfId="6" applyFont="1" applyAlignment="1">
      <alignment vertical="center"/>
    </xf>
    <xf numFmtId="165" fontId="37" fillId="0" borderId="0" xfId="8" applyNumberFormat="1" applyFont="1" applyAlignment="1">
      <alignment horizontal="right" vertical="center"/>
    </xf>
    <xf numFmtId="0" fontId="37" fillId="0" borderId="31" xfId="6" applyFont="1" applyBorder="1" applyAlignment="1">
      <alignment vertical="center"/>
    </xf>
    <xf numFmtId="166" fontId="37" fillId="0" borderId="35" xfId="0" applyNumberFormat="1" applyFont="1" applyBorder="1" applyAlignment="1">
      <alignment horizontal="right" vertical="center"/>
    </xf>
    <xf numFmtId="166" fontId="37" fillId="0" borderId="38" xfId="0" applyNumberFormat="1" applyFont="1" applyBorder="1" applyAlignment="1">
      <alignment horizontal="right" vertical="center"/>
    </xf>
    <xf numFmtId="166" fontId="37" fillId="0" borderId="31" xfId="0" applyNumberFormat="1" applyFont="1" applyBorder="1" applyAlignment="1">
      <alignment horizontal="right" vertical="center"/>
    </xf>
    <xf numFmtId="165" fontId="37" fillId="0" borderId="31" xfId="8" applyNumberFormat="1" applyFont="1" applyBorder="1" applyAlignment="1">
      <alignment horizontal="right" vertical="center"/>
    </xf>
    <xf numFmtId="165" fontId="35" fillId="0" borderId="36" xfId="8" applyNumberFormat="1" applyFont="1" applyBorder="1" applyAlignment="1">
      <alignment horizontal="right" vertical="center"/>
    </xf>
    <xf numFmtId="165" fontId="37" fillId="0" borderId="36" xfId="8" applyNumberFormat="1" applyFont="1" applyBorder="1" applyAlignment="1">
      <alignment horizontal="right" vertical="center"/>
    </xf>
    <xf numFmtId="165" fontId="37" fillId="0" borderId="35" xfId="8" applyNumberFormat="1" applyFont="1" applyBorder="1" applyAlignment="1">
      <alignment horizontal="right" vertical="center"/>
    </xf>
    <xf numFmtId="0" fontId="40" fillId="0" borderId="32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6" fillId="3" borderId="0" xfId="8" applyFont="1" applyFill="1" applyAlignment="1">
      <alignment vertical="center"/>
    </xf>
    <xf numFmtId="0" fontId="26" fillId="3" borderId="0" xfId="6" applyFont="1" applyFill="1" applyAlignment="1">
      <alignment vertical="center"/>
    </xf>
    <xf numFmtId="0" fontId="26" fillId="3" borderId="13" xfId="6" applyFont="1" applyFill="1" applyBorder="1" applyAlignment="1">
      <alignment vertical="center"/>
    </xf>
    <xf numFmtId="0" fontId="4" fillId="3" borderId="13" xfId="8" applyFont="1" applyFill="1" applyBorder="1" applyAlignment="1">
      <alignment horizontal="right" vertical="center"/>
    </xf>
    <xf numFmtId="0" fontId="16" fillId="3" borderId="0" xfId="6" applyFont="1" applyFill="1" applyAlignment="1">
      <alignment vertical="center"/>
    </xf>
    <xf numFmtId="0" fontId="67" fillId="3" borderId="0" xfId="12" applyFont="1" applyFill="1" applyAlignment="1">
      <alignment vertical="center"/>
    </xf>
    <xf numFmtId="0" fontId="67" fillId="3" borderId="13" xfId="6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35" fillId="0" borderId="0" xfId="12" applyFont="1" applyAlignment="1">
      <alignment horizontal="left" vertical="center"/>
    </xf>
    <xf numFmtId="0" fontId="36" fillId="0" borderId="0" xfId="6" applyFont="1" applyAlignment="1">
      <alignment vertical="center"/>
    </xf>
    <xf numFmtId="0" fontId="22" fillId="0" borderId="0" xfId="6" applyFont="1" applyAlignment="1">
      <alignment vertical="center"/>
    </xf>
    <xf numFmtId="0" fontId="37" fillId="0" borderId="0" xfId="8" applyFont="1" applyAlignment="1">
      <alignment vertical="center" wrapText="1"/>
    </xf>
    <xf numFmtId="0" fontId="3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22" fillId="0" borderId="31" xfId="6" applyFont="1" applyBorder="1" applyAlignment="1">
      <alignment vertical="center"/>
    </xf>
    <xf numFmtId="0" fontId="22" fillId="0" borderId="38" xfId="6" applyFont="1" applyBorder="1" applyAlignment="1">
      <alignment vertical="center" wrapText="1"/>
    </xf>
    <xf numFmtId="0" fontId="62" fillId="2" borderId="13" xfId="0" applyFont="1" applyFill="1" applyBorder="1" applyAlignment="1">
      <alignment horizontal="center" vertical="center" wrapText="1"/>
    </xf>
    <xf numFmtId="0" fontId="67" fillId="3" borderId="0" xfId="6" applyFont="1" applyFill="1" applyAlignment="1">
      <alignment vertical="center"/>
    </xf>
    <xf numFmtId="0" fontId="67" fillId="3" borderId="0" xfId="12" applyFont="1" applyFill="1"/>
    <xf numFmtId="0" fontId="37" fillId="0" borderId="0" xfId="12" applyFont="1"/>
    <xf numFmtId="0" fontId="37" fillId="0" borderId="36" xfId="8" applyFont="1" applyBorder="1" applyAlignment="1">
      <alignment horizontal="center" vertical="center" wrapText="1"/>
    </xf>
    <xf numFmtId="0" fontId="37" fillId="0" borderId="39" xfId="8" applyFont="1" applyBorder="1" applyAlignment="1">
      <alignment horizontal="center" vertical="center" wrapText="1"/>
    </xf>
    <xf numFmtId="0" fontId="37" fillId="0" borderId="40" xfId="8" applyFont="1" applyBorder="1" applyAlignment="1">
      <alignment horizontal="center" vertical="center" wrapText="1"/>
    </xf>
    <xf numFmtId="0" fontId="37" fillId="0" borderId="43" xfId="8" applyFont="1" applyBorder="1" applyAlignment="1">
      <alignment horizontal="center" vertical="center" wrapText="1"/>
    </xf>
    <xf numFmtId="0" fontId="35" fillId="0" borderId="0" xfId="12" quotePrefix="1" applyFont="1" applyAlignment="1">
      <alignment horizontal="left" vertical="center"/>
    </xf>
    <xf numFmtId="0" fontId="37" fillId="0" borderId="0" xfId="8" applyFont="1" applyAlignment="1">
      <alignment vertical="center"/>
    </xf>
    <xf numFmtId="166" fontId="31" fillId="0" borderId="36" xfId="6" applyNumberFormat="1" applyFont="1" applyBorder="1" applyAlignment="1">
      <alignment horizontal="right" vertical="center"/>
    </xf>
    <xf numFmtId="166" fontId="31" fillId="0" borderId="39" xfId="6" applyNumberFormat="1" applyFont="1" applyBorder="1" applyAlignment="1">
      <alignment horizontal="right" vertical="center"/>
    </xf>
    <xf numFmtId="167" fontId="31" fillId="0" borderId="40" xfId="28" applyNumberFormat="1" applyFont="1" applyBorder="1" applyAlignment="1">
      <alignment horizontal="right" vertical="center"/>
    </xf>
    <xf numFmtId="167" fontId="31" fillId="0" borderId="43" xfId="28" applyNumberFormat="1" applyFont="1" applyBorder="1" applyAlignment="1">
      <alignment horizontal="right" vertical="center"/>
    </xf>
    <xf numFmtId="0" fontId="37" fillId="0" borderId="0" xfId="12" applyFont="1" applyAlignment="1">
      <alignment horizontal="left" vertical="center"/>
    </xf>
    <xf numFmtId="167" fontId="22" fillId="0" borderId="40" xfId="28" applyNumberFormat="1" applyFont="1" applyBorder="1" applyAlignment="1">
      <alignment horizontal="right" vertical="center"/>
    </xf>
    <xf numFmtId="0" fontId="37" fillId="0" borderId="0" xfId="12" quotePrefix="1" applyFont="1" applyAlignment="1">
      <alignment horizontal="left" vertical="center"/>
    </xf>
    <xf numFmtId="166" fontId="37" fillId="0" borderId="36" xfId="8" applyNumberFormat="1" applyFont="1" applyBorder="1" applyAlignment="1">
      <alignment horizontal="right" vertical="center"/>
    </xf>
    <xf numFmtId="166" fontId="37" fillId="0" borderId="39" xfId="8" applyNumberFormat="1" applyFont="1" applyBorder="1" applyAlignment="1">
      <alignment horizontal="right" vertical="center"/>
    </xf>
    <xf numFmtId="167" fontId="22" fillId="0" borderId="43" xfId="28" applyNumberFormat="1" applyFont="1" applyBorder="1" applyAlignment="1">
      <alignment horizontal="right" vertical="center"/>
    </xf>
    <xf numFmtId="166" fontId="22" fillId="0" borderId="36" xfId="6" applyNumberFormat="1" applyFont="1" applyBorder="1" applyAlignment="1">
      <alignment horizontal="right" vertical="center"/>
    </xf>
    <xf numFmtId="166" fontId="22" fillId="0" borderId="39" xfId="6" applyNumberFormat="1" applyFont="1" applyBorder="1" applyAlignment="1">
      <alignment horizontal="right" vertical="center"/>
    </xf>
    <xf numFmtId="166" fontId="22" fillId="0" borderId="35" xfId="6" applyNumberFormat="1" applyFont="1" applyBorder="1" applyAlignment="1">
      <alignment horizontal="right" vertical="center"/>
    </xf>
    <xf numFmtId="166" fontId="22" fillId="0" borderId="41" xfId="6" applyNumberFormat="1" applyFont="1" applyBorder="1" applyAlignment="1">
      <alignment horizontal="right" vertical="center"/>
    </xf>
    <xf numFmtId="167" fontId="22" fillId="0" borderId="42" xfId="28" applyNumberFormat="1" applyFont="1" applyBorder="1" applyAlignment="1">
      <alignment horizontal="right" vertical="center"/>
    </xf>
    <xf numFmtId="167" fontId="22" fillId="0" borderId="44" xfId="28" applyNumberFormat="1" applyFont="1" applyBorder="1" applyAlignment="1">
      <alignment horizontal="right" vertical="center"/>
    </xf>
    <xf numFmtId="0" fontId="37" fillId="0" borderId="38" xfId="12" applyFont="1" applyBorder="1" applyAlignment="1">
      <alignment horizontal="left" vertical="center"/>
    </xf>
    <xf numFmtId="0" fontId="40" fillId="0" borderId="0" xfId="0" applyFont="1"/>
    <xf numFmtId="0" fontId="52" fillId="2" borderId="0" xfId="0" applyFont="1" applyFill="1"/>
    <xf numFmtId="0" fontId="68" fillId="0" borderId="0" xfId="0" applyFont="1"/>
    <xf numFmtId="0" fontId="69" fillId="0" borderId="0" xfId="4" applyFont="1" applyAlignment="1" applyProtection="1"/>
    <xf numFmtId="0" fontId="70" fillId="0" borderId="0" xfId="0" applyFont="1"/>
    <xf numFmtId="166" fontId="37" fillId="0" borderId="11" xfId="0" applyNumberFormat="1" applyFont="1" applyBorder="1" applyAlignment="1">
      <alignment horizontal="right" vertical="center"/>
    </xf>
    <xf numFmtId="166" fontId="37" fillId="0" borderId="17" xfId="0" applyNumberFormat="1" applyFont="1" applyBorder="1" applyAlignment="1">
      <alignment horizontal="right" vertical="center"/>
    </xf>
    <xf numFmtId="166" fontId="38" fillId="0" borderId="0" xfId="0" applyNumberFormat="1" applyFont="1" applyAlignment="1">
      <alignment horizontal="right" vertical="center"/>
    </xf>
    <xf numFmtId="165" fontId="37" fillId="0" borderId="15" xfId="0" quotePrefix="1" applyNumberFormat="1" applyFont="1" applyBorder="1" applyAlignment="1">
      <alignment horizontal="right" vertical="center"/>
    </xf>
    <xf numFmtId="165" fontId="38" fillId="0" borderId="0" xfId="0" applyNumberFormat="1" applyFont="1" applyAlignment="1">
      <alignment horizontal="right" vertical="center"/>
    </xf>
    <xf numFmtId="177" fontId="37" fillId="0" borderId="15" xfId="0" applyNumberFormat="1" applyFont="1" applyBorder="1" applyAlignment="1">
      <alignment horizontal="right" vertical="center"/>
    </xf>
    <xf numFmtId="177" fontId="37" fillId="0" borderId="0" xfId="0" applyNumberFormat="1" applyFont="1" applyAlignment="1">
      <alignment horizontal="right" vertical="center"/>
    </xf>
    <xf numFmtId="177" fontId="37" fillId="0" borderId="15" xfId="0" quotePrefix="1" applyNumberFormat="1" applyFont="1" applyBorder="1" applyAlignment="1">
      <alignment horizontal="right" vertical="center"/>
    </xf>
    <xf numFmtId="177" fontId="37" fillId="0" borderId="16" xfId="0" applyNumberFormat="1" applyFont="1" applyBorder="1" applyAlignment="1">
      <alignment horizontal="right" vertical="center"/>
    </xf>
    <xf numFmtId="177" fontId="37" fillId="0" borderId="11" xfId="0" applyNumberFormat="1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176" fontId="35" fillId="0" borderId="0" xfId="0" applyNumberFormat="1" applyFont="1" applyAlignment="1">
      <alignment horizontal="right" vertical="center"/>
    </xf>
    <xf numFmtId="165" fontId="37" fillId="0" borderId="16" xfId="0" applyNumberFormat="1" applyFont="1" applyBorder="1" applyAlignment="1">
      <alignment vertical="center"/>
    </xf>
    <xf numFmtId="17" fontId="22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right"/>
    </xf>
    <xf numFmtId="166" fontId="37" fillId="0" borderId="0" xfId="0" applyNumberFormat="1" applyFont="1" applyAlignment="1">
      <alignment horizontal="right"/>
    </xf>
    <xf numFmtId="169" fontId="37" fillId="0" borderId="0" xfId="0" quotePrefix="1" applyNumberFormat="1" applyFont="1" applyAlignment="1">
      <alignment horizontal="right"/>
    </xf>
    <xf numFmtId="0" fontId="40" fillId="0" borderId="0" xfId="41" applyFont="1"/>
    <xf numFmtId="0" fontId="34" fillId="0" borderId="0" xfId="8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80" fontId="22" fillId="0" borderId="15" xfId="0" applyNumberFormat="1" applyFont="1" applyBorder="1" applyAlignment="1">
      <alignment horizontal="right"/>
    </xf>
    <xf numFmtId="180" fontId="22" fillId="0" borderId="0" xfId="0" applyNumberFormat="1" applyFont="1" applyAlignment="1">
      <alignment horizontal="right"/>
    </xf>
    <xf numFmtId="165" fontId="22" fillId="0" borderId="15" xfId="0" applyNumberFormat="1" applyFont="1" applyBorder="1" applyAlignment="1">
      <alignment horizontal="right"/>
    </xf>
    <xf numFmtId="165" fontId="22" fillId="0" borderId="16" xfId="0" applyNumberFormat="1" applyFont="1" applyBorder="1" applyAlignment="1">
      <alignment horizontal="right"/>
    </xf>
    <xf numFmtId="165" fontId="22" fillId="0" borderId="11" xfId="0" applyNumberFormat="1" applyFont="1" applyBorder="1" applyAlignment="1">
      <alignment horizontal="right"/>
    </xf>
    <xf numFmtId="169" fontId="22" fillId="0" borderId="0" xfId="0" quotePrefix="1" applyNumberFormat="1" applyFont="1" applyAlignment="1">
      <alignment horizontal="right"/>
    </xf>
    <xf numFmtId="180" fontId="31" fillId="0" borderId="15" xfId="0" applyNumberFormat="1" applyFont="1" applyBorder="1" applyAlignment="1">
      <alignment horizontal="right"/>
    </xf>
    <xf numFmtId="180" fontId="31" fillId="0" borderId="0" xfId="0" applyNumberFormat="1" applyFont="1" applyAlignment="1">
      <alignment horizontal="right"/>
    </xf>
    <xf numFmtId="166" fontId="35" fillId="0" borderId="36" xfId="8" applyNumberFormat="1" applyFont="1" applyBorder="1" applyAlignment="1">
      <alignment horizontal="right" vertical="center"/>
    </xf>
    <xf numFmtId="166" fontId="35" fillId="0" borderId="37" xfId="8" applyNumberFormat="1" applyFont="1" applyBorder="1" applyAlignment="1">
      <alignment horizontal="right" vertical="center"/>
    </xf>
    <xf numFmtId="166" fontId="37" fillId="0" borderId="37" xfId="8" applyNumberFormat="1" applyFont="1" applyBorder="1" applyAlignment="1">
      <alignment horizontal="right" vertical="center"/>
    </xf>
    <xf numFmtId="166" fontId="22" fillId="0" borderId="37" xfId="6" applyNumberFormat="1" applyFont="1" applyBorder="1" applyAlignment="1">
      <alignment horizontal="right" vertical="center"/>
    </xf>
    <xf numFmtId="166" fontId="22" fillId="0" borderId="38" xfId="6" applyNumberFormat="1" applyFont="1" applyBorder="1" applyAlignment="1">
      <alignment horizontal="right" vertical="center"/>
    </xf>
    <xf numFmtId="0" fontId="36" fillId="0" borderId="5" xfId="41" applyFont="1" applyBorder="1"/>
    <xf numFmtId="0" fontId="22" fillId="0" borderId="5" xfId="41" applyFont="1" applyBorder="1" applyAlignment="1">
      <alignment horizontal="left"/>
    </xf>
    <xf numFmtId="0" fontId="22" fillId="0" borderId="12" xfId="41" applyFont="1" applyBorder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22" fillId="0" borderId="0" xfId="0" quotePrefix="1" applyNumberFormat="1" applyFont="1" applyAlignment="1">
      <alignment horizontal="right"/>
    </xf>
    <xf numFmtId="0" fontId="28" fillId="0" borderId="5" xfId="0" applyFont="1" applyBorder="1" applyAlignment="1">
      <alignment horizontal="center"/>
    </xf>
    <xf numFmtId="165" fontId="29" fillId="0" borderId="5" xfId="0" applyNumberFormat="1" applyFont="1" applyBorder="1" applyAlignment="1">
      <alignment horizontal="right"/>
    </xf>
    <xf numFmtId="165" fontId="29" fillId="0" borderId="0" xfId="0" applyNumberFormat="1" applyFont="1" applyAlignment="1">
      <alignment horizontal="right"/>
    </xf>
    <xf numFmtId="165" fontId="28" fillId="0" borderId="5" xfId="0" applyNumberFormat="1" applyFont="1" applyBorder="1" applyAlignment="1">
      <alignment horizontal="right"/>
    </xf>
    <xf numFmtId="165" fontId="28" fillId="0" borderId="0" xfId="0" applyNumberFormat="1" applyFont="1" applyAlignment="1">
      <alignment horizontal="right"/>
    </xf>
    <xf numFmtId="166" fontId="31" fillId="0" borderId="48" xfId="0" applyNumberFormat="1" applyFont="1" applyBorder="1" applyAlignment="1">
      <alignment horizontal="right"/>
    </xf>
    <xf numFmtId="166" fontId="31" fillId="0" borderId="49" xfId="0" applyNumberFormat="1" applyFont="1" applyBorder="1" applyAlignment="1">
      <alignment horizontal="right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169" fontId="22" fillId="0" borderId="48" xfId="0" applyNumberFormat="1" applyFont="1" applyBorder="1" applyAlignment="1">
      <alignment horizontal="right"/>
    </xf>
    <xf numFmtId="169" fontId="22" fillId="0" borderId="0" xfId="0" applyNumberFormat="1" applyFont="1"/>
    <xf numFmtId="169" fontId="22" fillId="0" borderId="49" xfId="0" applyNumberFormat="1" applyFont="1" applyBorder="1" applyAlignment="1">
      <alignment horizontal="right"/>
    </xf>
    <xf numFmtId="166" fontId="22" fillId="0" borderId="48" xfId="0" applyNumberFormat="1" applyFont="1" applyBorder="1" applyAlignment="1">
      <alignment horizontal="center"/>
    </xf>
    <xf numFmtId="166" fontId="22" fillId="0" borderId="0" xfId="0" applyNumberFormat="1" applyFont="1" applyAlignment="1">
      <alignment horizontal="center"/>
    </xf>
    <xf numFmtId="166" fontId="22" fillId="0" borderId="49" xfId="0" applyNumberFormat="1" applyFont="1" applyBorder="1" applyAlignment="1">
      <alignment horizontal="center"/>
    </xf>
    <xf numFmtId="166" fontId="22" fillId="0" borderId="48" xfId="0" applyNumberFormat="1" applyFont="1" applyBorder="1" applyAlignment="1">
      <alignment horizontal="right"/>
    </xf>
    <xf numFmtId="166" fontId="22" fillId="0" borderId="0" xfId="0" applyNumberFormat="1" applyFont="1"/>
    <xf numFmtId="166" fontId="22" fillId="0" borderId="49" xfId="0" applyNumberFormat="1" applyFont="1" applyBorder="1"/>
    <xf numFmtId="166" fontId="22" fillId="0" borderId="49" xfId="0" applyNumberFormat="1" applyFont="1" applyBorder="1" applyAlignment="1">
      <alignment horizontal="right"/>
    </xf>
    <xf numFmtId="166" fontId="17" fillId="0" borderId="48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166" fontId="17" fillId="0" borderId="49" xfId="0" applyNumberFormat="1" applyFont="1" applyBorder="1" applyAlignment="1">
      <alignment horizontal="right"/>
    </xf>
    <xf numFmtId="166" fontId="16" fillId="0" borderId="48" xfId="0" applyNumberFormat="1" applyFont="1" applyBorder="1" applyAlignment="1">
      <alignment horizontal="right"/>
    </xf>
    <xf numFmtId="166" fontId="16" fillId="0" borderId="49" xfId="0" applyNumberFormat="1" applyFont="1" applyBorder="1" applyAlignment="1">
      <alignment horizontal="right"/>
    </xf>
    <xf numFmtId="166" fontId="16" fillId="0" borderId="0" xfId="0" applyNumberFormat="1" applyFont="1" applyAlignment="1">
      <alignment horizontal="center"/>
    </xf>
    <xf numFmtId="166" fontId="16" fillId="0" borderId="49" xfId="0" applyNumberFormat="1" applyFont="1" applyBorder="1" applyAlignment="1">
      <alignment horizontal="center"/>
    </xf>
    <xf numFmtId="166" fontId="16" fillId="0" borderId="0" xfId="0" applyNumberFormat="1" applyFont="1"/>
    <xf numFmtId="166" fontId="16" fillId="0" borderId="49" xfId="0" applyNumberFormat="1" applyFont="1" applyBorder="1"/>
    <xf numFmtId="166" fontId="16" fillId="0" borderId="48" xfId="0" applyNumberFormat="1" applyFont="1" applyBorder="1" applyAlignment="1">
      <alignment horizontal="center"/>
    </xf>
    <xf numFmtId="166" fontId="35" fillId="0" borderId="0" xfId="0" applyNumberFormat="1" applyFont="1" applyAlignment="1">
      <alignment horizontal="right"/>
    </xf>
    <xf numFmtId="166" fontId="35" fillId="0" borderId="49" xfId="0" applyNumberFormat="1" applyFont="1" applyBorder="1" applyAlignment="1">
      <alignment horizontal="right"/>
    </xf>
    <xf numFmtId="166" fontId="35" fillId="0" borderId="48" xfId="0" applyNumberFormat="1" applyFont="1" applyBorder="1" applyAlignment="1">
      <alignment horizontal="right"/>
    </xf>
    <xf numFmtId="0" fontId="38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49" xfId="0" applyNumberFormat="1" applyFont="1" applyBorder="1" applyAlignment="1">
      <alignment horizontal="center"/>
    </xf>
    <xf numFmtId="169" fontId="22" fillId="0" borderId="49" xfId="0" applyNumberFormat="1" applyFont="1" applyBorder="1"/>
    <xf numFmtId="1" fontId="22" fillId="0" borderId="0" xfId="0" applyNumberFormat="1" applyFont="1" applyAlignment="1">
      <alignment horizontal="right"/>
    </xf>
    <xf numFmtId="1" fontId="22" fillId="0" borderId="49" xfId="0" applyNumberFormat="1" applyFont="1" applyBorder="1" applyAlignment="1">
      <alignment horizontal="right"/>
    </xf>
    <xf numFmtId="1" fontId="22" fillId="0" borderId="48" xfId="0" applyNumberFormat="1" applyFont="1" applyBorder="1" applyAlignment="1">
      <alignment horizontal="right"/>
    </xf>
    <xf numFmtId="0" fontId="54" fillId="2" borderId="23" xfId="0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26" fillId="2" borderId="45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 wrapText="1"/>
    </xf>
    <xf numFmtId="0" fontId="54" fillId="2" borderId="27" xfId="0" applyFont="1" applyFill="1" applyBorder="1" applyAlignment="1">
      <alignment horizontal="center" vertical="center" wrapText="1"/>
    </xf>
    <xf numFmtId="0" fontId="31" fillId="0" borderId="4" xfId="41" applyFont="1" applyBorder="1" applyAlignment="1">
      <alignment horizontal="center" wrapText="1"/>
    </xf>
    <xf numFmtId="0" fontId="54" fillId="2" borderId="28" xfId="0" applyFont="1" applyFill="1" applyBorder="1" applyAlignment="1">
      <alignment horizontal="center" vertical="center" wrapText="1"/>
    </xf>
    <xf numFmtId="0" fontId="54" fillId="2" borderId="30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</cellXfs>
  <cellStyles count="44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Hyperlink" xfId="4" builtinId="8"/>
    <cellStyle name="Normal" xfId="0" builtinId="0"/>
    <cellStyle name="Normal 10" xfId="5" xr:uid="{00000000-0005-0000-0000-000005000000}"/>
    <cellStyle name="Normal 11" xfId="42" xr:uid="{00000000-0005-0000-0000-000006000000}"/>
    <cellStyle name="Normal 11 2" xfId="43" xr:uid="{00000000-0005-0000-0000-000007000000}"/>
    <cellStyle name="Normal 2" xfId="6" xr:uid="{00000000-0005-0000-0000-000008000000}"/>
    <cellStyle name="Normal 2 2" xfId="7" xr:uid="{00000000-0005-0000-0000-000009000000}"/>
    <cellStyle name="Normal 2 2 2" xfId="8" xr:uid="{00000000-0005-0000-0000-00000A000000}"/>
    <cellStyle name="Normal 2 2 2 2" xfId="9" xr:uid="{00000000-0005-0000-0000-00000B000000}"/>
    <cellStyle name="Normal 2 3" xfId="10" xr:uid="{00000000-0005-0000-0000-00000C000000}"/>
    <cellStyle name="Normal 2 4" xfId="11" xr:uid="{00000000-0005-0000-0000-00000D000000}"/>
    <cellStyle name="Normal 3" xfId="12" xr:uid="{00000000-0005-0000-0000-00000E000000}"/>
    <cellStyle name="Normal 3 2" xfId="13" xr:uid="{00000000-0005-0000-0000-00000F000000}"/>
    <cellStyle name="Normal 3 3" xfId="14" xr:uid="{00000000-0005-0000-0000-000010000000}"/>
    <cellStyle name="Normal 4" xfId="15" xr:uid="{00000000-0005-0000-0000-000011000000}"/>
    <cellStyle name="Normal 4 2" xfId="16" xr:uid="{00000000-0005-0000-0000-000012000000}"/>
    <cellStyle name="Normal 4 2 2" xfId="17" xr:uid="{00000000-0005-0000-0000-000013000000}"/>
    <cellStyle name="Normal 4 3" xfId="18" xr:uid="{00000000-0005-0000-0000-000014000000}"/>
    <cellStyle name="Normal 4 3 2" xfId="19" xr:uid="{00000000-0005-0000-0000-000015000000}"/>
    <cellStyle name="Normal 5" xfId="20" xr:uid="{00000000-0005-0000-0000-000016000000}"/>
    <cellStyle name="Normal 5 2" xfId="21" xr:uid="{00000000-0005-0000-0000-000017000000}"/>
    <cellStyle name="Normal 6" xfId="22" xr:uid="{00000000-0005-0000-0000-000018000000}"/>
    <cellStyle name="Normal 7" xfId="23" xr:uid="{00000000-0005-0000-0000-000019000000}"/>
    <cellStyle name="Normal 7 2" xfId="24" xr:uid="{00000000-0005-0000-0000-00001A000000}"/>
    <cellStyle name="Normal 7 3" xfId="25" xr:uid="{00000000-0005-0000-0000-00001B000000}"/>
    <cellStyle name="Normal 8" xfId="26" xr:uid="{00000000-0005-0000-0000-00001C000000}"/>
    <cellStyle name="Normal 9" xfId="27" xr:uid="{00000000-0005-0000-0000-00001D000000}"/>
    <cellStyle name="Normal 92" xfId="41" xr:uid="{00000000-0005-0000-0000-00001E000000}"/>
    <cellStyle name="Percent" xfId="28" builtinId="5"/>
    <cellStyle name="Percent 2" xfId="29" xr:uid="{00000000-0005-0000-0000-000020000000}"/>
    <cellStyle name="Percent 2 2" xfId="30" xr:uid="{00000000-0005-0000-0000-000021000000}"/>
    <cellStyle name="Percent 3" xfId="31" xr:uid="{00000000-0005-0000-0000-000022000000}"/>
    <cellStyle name="Percent 4" xfId="32" xr:uid="{00000000-0005-0000-0000-000023000000}"/>
    <cellStyle name="Percent 4 2" xfId="33" xr:uid="{00000000-0005-0000-0000-000024000000}"/>
    <cellStyle name="Percent 5" xfId="34" xr:uid="{00000000-0005-0000-0000-000025000000}"/>
    <cellStyle name="Percent 6" xfId="35" xr:uid="{00000000-0005-0000-0000-000026000000}"/>
    <cellStyle name="Percentagem 2" xfId="36" xr:uid="{00000000-0005-0000-0000-000027000000}"/>
    <cellStyle name="Percentagem 3" xfId="37" xr:uid="{00000000-0005-0000-0000-000028000000}"/>
    <cellStyle name="Percentagem 3 2" xfId="38" xr:uid="{00000000-0005-0000-0000-000029000000}"/>
    <cellStyle name="Vírgula 2" xfId="39" xr:uid="{00000000-0005-0000-0000-00002A000000}"/>
    <cellStyle name="Vírgula 2 2" xfId="40" xr:uid="{00000000-0005-0000-0000-00002B000000}"/>
  </cellStyles>
  <dxfs count="15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00FF00"/>
      <color rgb="FF9B8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1971675</xdr:colOff>
      <xdr:row>6</xdr:row>
      <xdr:rowOff>0</xdr:rowOff>
    </xdr:to>
    <xdr:pic>
      <xdr:nvPicPr>
        <xdr:cNvPr id="1287" name="Picture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524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nsportes">
      <a:dk1>
        <a:srgbClr val="000000"/>
      </a:dk1>
      <a:lt1>
        <a:sysClr val="window" lastClr="FFFFFF"/>
      </a:lt1>
      <a:dk2>
        <a:srgbClr val="637052"/>
      </a:dk2>
      <a:lt2>
        <a:srgbClr val="D4EAF9"/>
      </a:lt2>
      <a:accent1>
        <a:srgbClr val="ACC8DD"/>
      </a:accent1>
      <a:accent2>
        <a:srgbClr val="3F739B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34"/>
  <sheetViews>
    <sheetView showGridLines="0" tabSelected="1" workbookViewId="0">
      <selection activeCell="B8" sqref="B8"/>
    </sheetView>
  </sheetViews>
  <sheetFormatPr defaultColWidth="9.140625" defaultRowHeight="15" x14ac:dyDescent="0.25"/>
  <cols>
    <col min="1" max="1" width="2.42578125" customWidth="1"/>
    <col min="2" max="2" width="137" customWidth="1"/>
  </cols>
  <sheetData>
    <row r="1" spans="1:2" x14ac:dyDescent="0.25">
      <c r="A1" t="s">
        <v>117</v>
      </c>
    </row>
    <row r="7" spans="1:2" x14ac:dyDescent="0.25">
      <c r="A7" t="s">
        <v>117</v>
      </c>
    </row>
    <row r="8" spans="1:2" x14ac:dyDescent="0.25">
      <c r="B8" s="372" t="s">
        <v>186</v>
      </c>
    </row>
    <row r="9" spans="1:2" x14ac:dyDescent="0.25">
      <c r="B9" t="s">
        <v>117</v>
      </c>
    </row>
    <row r="10" spans="1:2" x14ac:dyDescent="0.25">
      <c r="B10" s="373" t="s">
        <v>116</v>
      </c>
    </row>
    <row r="11" spans="1:2" x14ac:dyDescent="0.25">
      <c r="B11" t="s">
        <v>117</v>
      </c>
    </row>
    <row r="12" spans="1:2" s="263" customFormat="1" x14ac:dyDescent="0.25">
      <c r="B12" s="374" t="str">
        <f>'Q01'!B2</f>
        <v>Quadro 01 - Transporte marítimo - Embarcações entradas (número e dimensão) nos portos nacionais</v>
      </c>
    </row>
    <row r="13" spans="1:2" s="263" customFormat="1" x14ac:dyDescent="0.25">
      <c r="B13" s="374" t="str">
        <f>'Q02'!B2</f>
        <v>Quadro 02 - Transporte marítimo - Movimento de mercadorias nos portos nacionais por tipo de tráfego</v>
      </c>
    </row>
    <row r="14" spans="1:2" s="263" customFormat="1" x14ac:dyDescent="0.25">
      <c r="B14" s="374" t="str">
        <f>'Q03'!B2</f>
        <v>Quadro 03 - Transporte marítimo - Movimento de mercadorias carregadas e descarregadas nos portos nacionais</v>
      </c>
    </row>
    <row r="15" spans="1:2" s="263" customFormat="1" x14ac:dyDescent="0.25">
      <c r="B15" s="374" t="str">
        <f>'Q04'!B2</f>
        <v>Quadro 04 - Transporte marítimo - Movimento de mercadorias por tipo de carga nos principais portos nacionais</v>
      </c>
    </row>
    <row r="16" spans="1:2" s="263" customFormat="1" x14ac:dyDescent="0.25">
      <c r="B16" s="374"/>
    </row>
    <row r="17" spans="2:2" s="263" customFormat="1" x14ac:dyDescent="0.25">
      <c r="B17" s="374" t="str">
        <f>'Q05'!B2</f>
        <v>Quadro 05 - Transporte fluvial - Movimento de passageiros em vias navegáveis interiores, por travessia fluvial</v>
      </c>
    </row>
    <row r="18" spans="2:2" s="263" customFormat="1" x14ac:dyDescent="0.25">
      <c r="B18" s="374" t="str">
        <f>'Q06'!B2</f>
        <v>Quadro 06 - Transporte fluvial - Movimento de veículos em vias navegáveis interiores, por travessia fluvial</v>
      </c>
    </row>
    <row r="19" spans="2:2" s="263" customFormat="1" x14ac:dyDescent="0.25">
      <c r="B19" s="374"/>
    </row>
    <row r="20" spans="2:2" s="263" customFormat="1" x14ac:dyDescent="0.25">
      <c r="B20" s="374" t="str">
        <f>'Q07'!B2</f>
        <v xml:space="preserve">Quadro 07 - Transporte aéreo - Aeronaves aterradas nas infraestruturas aeroportuárias nacionais, em voos comerciais </v>
      </c>
    </row>
    <row r="21" spans="2:2" s="263" customFormat="1" x14ac:dyDescent="0.25">
      <c r="B21" s="374" t="str">
        <f>'Q08'!B2</f>
        <v>Quadro 08 - Transporte aéreo - Passageiros  movimentados nas infraestruturas aeroportuárias nacionais, em voos comerciais</v>
      </c>
    </row>
    <row r="22" spans="2:2" s="263" customFormat="1" x14ac:dyDescent="0.25">
      <c r="B22" s="374" t="str">
        <f>'Q09'!B2</f>
        <v>Quadro 09 - Transporte aéreo - Movimento de passageiros, carga e correio nas infraestruturas aeroportuárias nacionais, em tráfego comercial, por sentido</v>
      </c>
    </row>
    <row r="23" spans="2:2" s="263" customFormat="1" x14ac:dyDescent="0.25">
      <c r="B23" s="374"/>
    </row>
    <row r="24" spans="2:2" s="263" customFormat="1" x14ac:dyDescent="0.25">
      <c r="B24" s="374" t="str">
        <f>'Q10'!B2</f>
        <v>Quadro 10 - Transporte ferroviário - Movimento de passageiros e mercadorias em transporte ferroviário pesado</v>
      </c>
    </row>
    <row r="25" spans="2:2" s="263" customFormat="1" x14ac:dyDescent="0.25">
      <c r="B25" s="374" t="str">
        <f>'Q11'!B2</f>
        <v>Quadro 11 - Transporte ferroviário - Movimento de passageiros nos sistemas ferroviários ligeiros</v>
      </c>
    </row>
    <row r="26" spans="2:2" s="263" customFormat="1" x14ac:dyDescent="0.25">
      <c r="B26" s="374"/>
    </row>
    <row r="27" spans="2:2" s="263" customFormat="1" x14ac:dyDescent="0.25">
      <c r="B27" s="374" t="str">
        <f>'Q12'!B2</f>
        <v>Quadro 12 - Transporte rodoviário - Principais indicadores da atividade do transporte rodoviário de mercadorias</v>
      </c>
    </row>
    <row r="28" spans="2:2" s="263" customFormat="1" x14ac:dyDescent="0.25">
      <c r="B28" s="374" t="str">
        <f>'Q13'!B2</f>
        <v>Quadro 13 - Transporte rodoviário - Mercadorias transportadas por tipo de transporte e de viagem</v>
      </c>
    </row>
    <row r="29" spans="2:2" s="263" customFormat="1" x14ac:dyDescent="0.25">
      <c r="B29" s="374" t="str">
        <f>'Q14'!B2</f>
        <v>Quadro 14 - Transporte rodoviário - Transporte nacional de mercadorias, segundo os principais grupos de mercadorias (NST)</v>
      </c>
    </row>
    <row r="30" spans="2:2" s="263" customFormat="1" x14ac:dyDescent="0.25">
      <c r="B30" s="374" t="str">
        <f>'Q15'!B2</f>
        <v>Quadro 15 - Transporte rodoviário - Transporte internacional (a) de mercadorias por Origem/Destino</v>
      </c>
    </row>
    <row r="31" spans="2:2" s="263" customFormat="1" x14ac:dyDescent="0.25">
      <c r="B31" s="375"/>
    </row>
    <row r="32" spans="2:2" s="263" customFormat="1" x14ac:dyDescent="0.25">
      <c r="B32" s="374" t="str">
        <f>'Q16'!B2</f>
        <v>Quadro 16 - Transporte por conduta - Transporte de gás por gasoluto, segundo o sentido e a via</v>
      </c>
    </row>
    <row r="33" spans="2:2" s="263" customFormat="1" x14ac:dyDescent="0.25">
      <c r="B33" s="374" t="str">
        <f>'Q17'!B2</f>
        <v>Quadro 17 - Transporte por conduta - Transporte nacional de mercadorias no oleoduto multiproduto Aveiras-Sines, segundo a mercadoria</v>
      </c>
    </row>
    <row r="34" spans="2:2" x14ac:dyDescent="0.25">
      <c r="B34" s="375"/>
    </row>
  </sheetData>
  <hyperlinks>
    <hyperlink ref="B15" location="'Q04'!A1" display="'Q04'!A1" xr:uid="{00000000-0004-0000-0000-000000000000}"/>
    <hyperlink ref="B22" location="'Q09'!A1" display="'Q09'!A1" xr:uid="{00000000-0004-0000-0000-000001000000}"/>
    <hyperlink ref="B24" location="'Q10'!A1" display="'Q10'!A1" xr:uid="{00000000-0004-0000-0000-000002000000}"/>
    <hyperlink ref="B25" location="'Q11'!A1" display="'Q11'!A1" xr:uid="{00000000-0004-0000-0000-000003000000}"/>
    <hyperlink ref="B27" location="'Q12'!A1" display="'Q12'!A1" xr:uid="{00000000-0004-0000-0000-000004000000}"/>
    <hyperlink ref="B28:B29" location="Quadro06!A1" display="Quadro06!A1" xr:uid="{00000000-0004-0000-0000-000005000000}"/>
    <hyperlink ref="B28" location="'Q13'!A1" display="'Q13'!A1" xr:uid="{00000000-0004-0000-0000-000006000000}"/>
    <hyperlink ref="B29" location="'Q14'!A1" display="'Q14'!A1" xr:uid="{00000000-0004-0000-0000-000007000000}"/>
    <hyperlink ref="B18" location="'Q06'!A1" display="'Q06'!A1" xr:uid="{00000000-0004-0000-0000-000008000000}"/>
    <hyperlink ref="B20" location="'Q07'!A1" display="'Q07'!A1" xr:uid="{00000000-0004-0000-0000-000009000000}"/>
    <hyperlink ref="B21" location="'Q08'!A1" display="'Q08'!A1" xr:uid="{00000000-0004-0000-0000-00000A000000}"/>
    <hyperlink ref="B17" location="'Q05'!A1" display="'Q05'!A1" xr:uid="{00000000-0004-0000-0000-00000B000000}"/>
    <hyperlink ref="B30" location="'Q15'!A1" display="'Q15'!A1" xr:uid="{00000000-0004-0000-0000-00000C000000}"/>
    <hyperlink ref="B13" location="'Q02'!A1" display="'Q02'!A1" xr:uid="{00000000-0004-0000-0000-00000D000000}"/>
    <hyperlink ref="B14" location="'Q03'!A1" display="'Q03'!A1" xr:uid="{00000000-0004-0000-0000-00000E000000}"/>
    <hyperlink ref="B12" location="'Q01'!A1" display="'Q01'!A1" xr:uid="{00000000-0004-0000-0000-00000F000000}"/>
    <hyperlink ref="B32" location="'Q05'!A1" display="'Q05'!A1" xr:uid="{00000000-0004-0000-0000-000010000000}"/>
    <hyperlink ref="B33" location="'Q05'!A1" display="'Q05'!A1" xr:uid="{00000000-0004-0000-0000-000011000000}"/>
  </hyperlinks>
  <pageMargins left="0.28999999999999998" right="0.32" top="0.74803149606299213" bottom="0.74803149606299213" header="0.31496062992125984" footer="0.31496062992125984"/>
  <pageSetup paperSize="9"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B1:AT27"/>
  <sheetViews>
    <sheetView showGridLines="0" workbookViewId="0">
      <selection activeCell="B9" sqref="B9"/>
    </sheetView>
  </sheetViews>
  <sheetFormatPr defaultColWidth="9.140625" defaultRowHeight="12" x14ac:dyDescent="0.25"/>
  <cols>
    <col min="1" max="1" width="1.42578125" style="88" customWidth="1"/>
    <col min="2" max="2" width="33.42578125" style="88" customWidth="1"/>
    <col min="3" max="3" width="8.5703125" style="88" customWidth="1"/>
    <col min="4" max="4" width="10.5703125" style="89" customWidth="1"/>
    <col min="5" max="7" width="10.42578125" style="89" customWidth="1"/>
    <col min="8" max="8" width="10.5703125" style="89" customWidth="1"/>
    <col min="9" max="11" width="10.42578125" style="89" customWidth="1"/>
    <col min="12" max="15" width="7.5703125" style="88" customWidth="1"/>
    <col min="16" max="16" width="2" style="88" customWidth="1"/>
    <col min="17" max="46" width="5.5703125" style="90" customWidth="1"/>
    <col min="47" max="16384" width="9.140625" style="88"/>
  </cols>
  <sheetData>
    <row r="1" spans="2:46" ht="6.75" customHeight="1" x14ac:dyDescent="0.25"/>
    <row r="2" spans="2:46" ht="13.7" customHeight="1" x14ac:dyDescent="0.25">
      <c r="B2" s="94" t="s">
        <v>131</v>
      </c>
      <c r="C2" s="91"/>
    </row>
    <row r="3" spans="2:46" ht="8.25" customHeight="1" x14ac:dyDescent="0.25"/>
    <row r="4" spans="2:46" ht="8.25" customHeight="1" x14ac:dyDescent="0.25">
      <c r="J4" s="475"/>
      <c r="K4" s="475"/>
    </row>
    <row r="5" spans="2:46" ht="20.100000000000001" customHeight="1" thickBot="1" x14ac:dyDescent="0.3">
      <c r="B5" s="473"/>
      <c r="C5" s="473" t="s">
        <v>3</v>
      </c>
      <c r="D5" s="470" t="s">
        <v>191</v>
      </c>
      <c r="E5" s="471"/>
      <c r="F5" s="471"/>
      <c r="G5" s="472"/>
      <c r="H5" s="470" t="s">
        <v>195</v>
      </c>
      <c r="I5" s="471"/>
      <c r="J5" s="471"/>
      <c r="K5" s="472"/>
      <c r="L5" s="470" t="s">
        <v>51</v>
      </c>
      <c r="M5" s="471"/>
      <c r="N5" s="471"/>
      <c r="O5" s="472"/>
    </row>
    <row r="6" spans="2:46" ht="20.100000000000001" customHeight="1" x14ac:dyDescent="0.25">
      <c r="B6" s="473"/>
      <c r="C6" s="473"/>
      <c r="D6" s="86" t="s">
        <v>0</v>
      </c>
      <c r="E6" s="87" t="s">
        <v>188</v>
      </c>
      <c r="F6" s="86" t="s">
        <v>189</v>
      </c>
      <c r="G6" s="87" t="s">
        <v>190</v>
      </c>
      <c r="H6" s="86" t="s">
        <v>0</v>
      </c>
      <c r="I6" s="87" t="s">
        <v>192</v>
      </c>
      <c r="J6" s="86" t="s">
        <v>193</v>
      </c>
      <c r="K6" s="87" t="s">
        <v>194</v>
      </c>
      <c r="L6" s="86" t="s">
        <v>0</v>
      </c>
      <c r="M6" s="140" t="str">
        <f>E6</f>
        <v>Jul.22</v>
      </c>
      <c r="N6" s="140" t="str">
        <f>F6</f>
        <v>Ago.22</v>
      </c>
      <c r="O6" s="141" t="str">
        <f>G6</f>
        <v>Set.22</v>
      </c>
    </row>
    <row r="7" spans="2:46" ht="6.95" customHeight="1" x14ac:dyDescent="0.25">
      <c r="B7" s="96"/>
      <c r="C7" s="134"/>
      <c r="D7" s="97"/>
      <c r="E7" s="98"/>
      <c r="F7" s="98"/>
      <c r="G7" s="98"/>
      <c r="H7" s="105"/>
      <c r="I7" s="98"/>
      <c r="J7" s="98"/>
      <c r="K7" s="98"/>
      <c r="L7" s="135"/>
      <c r="M7" s="53"/>
      <c r="N7" s="53"/>
      <c r="O7" s="53"/>
    </row>
    <row r="8" spans="2:46" s="91" customFormat="1" ht="15" customHeight="1" x14ac:dyDescent="0.25">
      <c r="B8" s="94" t="s">
        <v>44</v>
      </c>
      <c r="C8" s="104" t="s">
        <v>16</v>
      </c>
      <c r="D8" s="99">
        <v>18493381</v>
      </c>
      <c r="E8" s="99">
        <v>6238077</v>
      </c>
      <c r="F8" s="99">
        <v>6345518</v>
      </c>
      <c r="G8" s="99">
        <v>5909786</v>
      </c>
      <c r="H8" s="107">
        <v>10310828</v>
      </c>
      <c r="I8" s="99">
        <v>2802320</v>
      </c>
      <c r="J8" s="99">
        <v>3883997</v>
      </c>
      <c r="K8" s="99">
        <v>3624511</v>
      </c>
      <c r="L8" s="136">
        <v>79.400000000000006</v>
      </c>
      <c r="M8" s="132">
        <v>122.6</v>
      </c>
      <c r="N8" s="132">
        <v>63.4</v>
      </c>
      <c r="O8" s="132">
        <v>63.1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</row>
    <row r="9" spans="2:46" ht="15" customHeight="1" x14ac:dyDescent="0.25">
      <c r="B9" s="396" t="s">
        <v>46</v>
      </c>
      <c r="C9" s="104" t="s">
        <v>16</v>
      </c>
      <c r="D9" s="101">
        <v>9232299</v>
      </c>
      <c r="E9" s="101">
        <v>3232882</v>
      </c>
      <c r="F9" s="101">
        <v>3082908</v>
      </c>
      <c r="G9" s="101">
        <v>2916509</v>
      </c>
      <c r="H9" s="109">
        <v>5182730</v>
      </c>
      <c r="I9" s="101">
        <v>1517376</v>
      </c>
      <c r="J9" s="101">
        <v>1882393</v>
      </c>
      <c r="K9" s="101">
        <v>1782961</v>
      </c>
      <c r="L9" s="137">
        <v>78.099999999999994</v>
      </c>
      <c r="M9" s="133">
        <v>113.1</v>
      </c>
      <c r="N9" s="133">
        <v>63.8</v>
      </c>
      <c r="O9" s="133">
        <v>63.6</v>
      </c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</row>
    <row r="10" spans="2:46" ht="15" customHeight="1" x14ac:dyDescent="0.25">
      <c r="B10" s="396" t="s">
        <v>54</v>
      </c>
      <c r="C10" s="104" t="s">
        <v>16</v>
      </c>
      <c r="D10" s="101">
        <v>9211909</v>
      </c>
      <c r="E10" s="101">
        <v>2988457</v>
      </c>
      <c r="F10" s="101">
        <v>3244610</v>
      </c>
      <c r="G10" s="101">
        <v>2978842</v>
      </c>
      <c r="H10" s="109">
        <v>5066908</v>
      </c>
      <c r="I10" s="101">
        <v>1265166</v>
      </c>
      <c r="J10" s="101">
        <v>1978741</v>
      </c>
      <c r="K10" s="101">
        <v>1823001</v>
      </c>
      <c r="L10" s="137">
        <v>81.8</v>
      </c>
      <c r="M10" s="133">
        <v>136.19999999999999</v>
      </c>
      <c r="N10" s="133">
        <v>64</v>
      </c>
      <c r="O10" s="133">
        <v>63.4</v>
      </c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</row>
    <row r="11" spans="2:46" ht="15" customHeight="1" x14ac:dyDescent="0.25">
      <c r="B11" s="396" t="s">
        <v>43</v>
      </c>
      <c r="C11" s="104" t="s">
        <v>16</v>
      </c>
      <c r="D11" s="101">
        <v>49173</v>
      </c>
      <c r="E11" s="101">
        <v>16738</v>
      </c>
      <c r="F11" s="101">
        <v>18000</v>
      </c>
      <c r="G11" s="101">
        <v>14435</v>
      </c>
      <c r="H11" s="109">
        <v>61190</v>
      </c>
      <c r="I11" s="101">
        <v>19778</v>
      </c>
      <c r="J11" s="101">
        <v>22863</v>
      </c>
      <c r="K11" s="101">
        <v>18549</v>
      </c>
      <c r="L11" s="137">
        <v>-19.600000000000001</v>
      </c>
      <c r="M11" s="133">
        <v>-15.4</v>
      </c>
      <c r="N11" s="133">
        <v>-21.3</v>
      </c>
      <c r="O11" s="133">
        <v>-22.2</v>
      </c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  <row r="12" spans="2:46" ht="13.7" customHeight="1" x14ac:dyDescent="0.25">
      <c r="B12" s="396"/>
      <c r="C12" s="104"/>
      <c r="D12" s="386"/>
      <c r="E12" s="386"/>
      <c r="F12" s="386"/>
      <c r="G12" s="386"/>
      <c r="H12" s="387"/>
      <c r="I12" s="386"/>
      <c r="J12" s="386"/>
      <c r="K12" s="386"/>
      <c r="L12" s="137"/>
      <c r="M12" s="133"/>
      <c r="N12" s="133"/>
      <c r="O12" s="133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3" spans="2:46" s="91" customFormat="1" ht="15" customHeight="1" x14ac:dyDescent="0.25">
      <c r="B13" s="94" t="s">
        <v>45</v>
      </c>
      <c r="C13" s="104" t="s">
        <v>5</v>
      </c>
      <c r="D13" s="99">
        <v>57293.817999999999</v>
      </c>
      <c r="E13" s="99">
        <v>19802.811000000002</v>
      </c>
      <c r="F13" s="99">
        <v>19080.157999999999</v>
      </c>
      <c r="G13" s="388">
        <v>18410.848999999998</v>
      </c>
      <c r="H13" s="107">
        <v>49331.188999999998</v>
      </c>
      <c r="I13" s="99">
        <v>16505.159</v>
      </c>
      <c r="J13" s="99">
        <v>16067.597000000002</v>
      </c>
      <c r="K13" s="388">
        <v>16758.433000000001</v>
      </c>
      <c r="L13" s="136">
        <v>16.100000000000001</v>
      </c>
      <c r="M13" s="132">
        <v>20</v>
      </c>
      <c r="N13" s="132">
        <v>18.7</v>
      </c>
      <c r="O13" s="132">
        <v>9.9</v>
      </c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</row>
    <row r="14" spans="2:46" ht="15" customHeight="1" x14ac:dyDescent="0.25">
      <c r="B14" s="396" t="s">
        <v>47</v>
      </c>
      <c r="C14" s="104" t="s">
        <v>5</v>
      </c>
      <c r="D14" s="101">
        <v>25454.315000000002</v>
      </c>
      <c r="E14" s="101">
        <v>9056.9940000000006</v>
      </c>
      <c r="F14" s="101">
        <v>8460.2109999999993</v>
      </c>
      <c r="G14" s="101">
        <v>7937.11</v>
      </c>
      <c r="H14" s="109">
        <v>23403.228999999999</v>
      </c>
      <c r="I14" s="101">
        <v>8113.8639999999996</v>
      </c>
      <c r="J14" s="101">
        <v>7314.299</v>
      </c>
      <c r="K14" s="101">
        <v>7975.0659999999998</v>
      </c>
      <c r="L14" s="137">
        <v>8.8000000000000007</v>
      </c>
      <c r="M14" s="133">
        <v>11.6</v>
      </c>
      <c r="N14" s="133">
        <v>15.7</v>
      </c>
      <c r="O14" s="133">
        <v>-0.5</v>
      </c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</row>
    <row r="15" spans="2:46" ht="15" customHeight="1" thickBot="1" x14ac:dyDescent="0.3">
      <c r="B15" s="138" t="s">
        <v>48</v>
      </c>
      <c r="C15" s="139" t="s">
        <v>5</v>
      </c>
      <c r="D15" s="376">
        <v>31839.502999999997</v>
      </c>
      <c r="E15" s="376">
        <v>10745.816999999999</v>
      </c>
      <c r="F15" s="376">
        <v>10619.947</v>
      </c>
      <c r="G15" s="376">
        <v>10473.739</v>
      </c>
      <c r="H15" s="111">
        <v>25927.96</v>
      </c>
      <c r="I15" s="376">
        <v>8391.2950000000001</v>
      </c>
      <c r="J15" s="376">
        <v>8753.2980000000007</v>
      </c>
      <c r="K15" s="376">
        <v>8783.3670000000002</v>
      </c>
      <c r="L15" s="389">
        <v>22.8</v>
      </c>
      <c r="M15" s="103">
        <v>28.1</v>
      </c>
      <c r="N15" s="103">
        <v>21.3</v>
      </c>
      <c r="O15" s="103">
        <v>19.2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16" spans="2:46" ht="13.7" customHeight="1" thickTop="1" x14ac:dyDescent="0.25">
      <c r="B16" s="90" t="s">
        <v>165</v>
      </c>
      <c r="C16" s="89"/>
      <c r="K16" s="88"/>
      <c r="O16" s="61" t="s">
        <v>122</v>
      </c>
    </row>
    <row r="17" spans="3:15" ht="13.7" customHeight="1" x14ac:dyDescent="0.25">
      <c r="C17" s="89"/>
      <c r="K17" s="88"/>
      <c r="O17" s="61"/>
    </row>
    <row r="18" spans="3:15" x14ac:dyDescent="0.25">
      <c r="L18" s="89"/>
      <c r="M18" s="89"/>
      <c r="N18" s="129"/>
      <c r="O18" s="129"/>
    </row>
    <row r="19" spans="3:15" ht="15" customHeight="1" x14ac:dyDescent="0.25"/>
    <row r="20" spans="3:15" ht="15" customHeight="1" x14ac:dyDescent="0.25"/>
    <row r="21" spans="3:15" ht="15" customHeight="1" x14ac:dyDescent="0.2">
      <c r="L21" s="130"/>
      <c r="M21" s="130"/>
      <c r="N21" s="130"/>
      <c r="O21" s="130"/>
    </row>
    <row r="22" spans="3:15" x14ac:dyDescent="0.2">
      <c r="L22" s="131"/>
      <c r="M22" s="131"/>
      <c r="N22" s="131"/>
      <c r="O22" s="131"/>
    </row>
    <row r="23" spans="3:15" x14ac:dyDescent="0.2">
      <c r="L23" s="131"/>
      <c r="M23" s="131"/>
      <c r="N23" s="131"/>
      <c r="O23" s="131"/>
    </row>
    <row r="24" spans="3:15" x14ac:dyDescent="0.2">
      <c r="L24" s="131"/>
      <c r="M24" s="131"/>
      <c r="N24" s="131"/>
      <c r="O24" s="131"/>
    </row>
    <row r="25" spans="3:15" x14ac:dyDescent="0.2">
      <c r="L25" s="131"/>
      <c r="M25" s="131"/>
      <c r="N25" s="131"/>
    </row>
    <row r="26" spans="3:15" x14ac:dyDescent="0.2">
      <c r="L26" s="131"/>
      <c r="M26" s="131"/>
      <c r="N26" s="131"/>
    </row>
    <row r="27" spans="3:15" x14ac:dyDescent="0.2">
      <c r="L27" s="131"/>
      <c r="M27" s="131"/>
      <c r="N27" s="131"/>
    </row>
  </sheetData>
  <mergeCells count="6">
    <mergeCell ref="L5:O5"/>
    <mergeCell ref="B5:B6"/>
    <mergeCell ref="J4:K4"/>
    <mergeCell ref="C5:C6"/>
    <mergeCell ref="D5:G5"/>
    <mergeCell ref="H5:K5"/>
  </mergeCells>
  <pageMargins left="0.28999999999999998" right="0.3" top="0.74803149606299213" bottom="0.74803149606299213" header="0.31496062992125984" footer="0.31496062992125984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50"/>
    <pageSetUpPr fitToPage="1"/>
  </sheetPr>
  <dimension ref="A1:AT32"/>
  <sheetViews>
    <sheetView showGridLines="0" zoomScalePageLayoutView="53" workbookViewId="0">
      <selection activeCell="I25" sqref="I25"/>
    </sheetView>
  </sheetViews>
  <sheetFormatPr defaultColWidth="9.140625" defaultRowHeight="12.75" x14ac:dyDescent="0.25"/>
  <cols>
    <col min="1" max="1" width="1" style="143" customWidth="1"/>
    <col min="2" max="2" width="25.42578125" style="143" customWidth="1"/>
    <col min="3" max="3" width="7.42578125" style="144" customWidth="1"/>
    <col min="4" max="4" width="11.140625" style="144" customWidth="1"/>
    <col min="5" max="7" width="9.42578125" style="144" customWidth="1"/>
    <col min="8" max="8" width="10.42578125" style="144" customWidth="1"/>
    <col min="9" max="11" width="9.42578125" style="144" customWidth="1"/>
    <col min="12" max="13" width="7.42578125" style="144" customWidth="1"/>
    <col min="14" max="15" width="7.42578125" style="143" customWidth="1"/>
    <col min="16" max="16" width="1.42578125" style="143" customWidth="1"/>
    <col min="17" max="28" width="5.5703125" style="143" customWidth="1"/>
    <col min="29" max="29" width="1.85546875" style="143" customWidth="1"/>
    <col min="30" max="16384" width="9.140625" style="143"/>
  </cols>
  <sheetData>
    <row r="1" spans="1:46" ht="6.75" customHeight="1" x14ac:dyDescent="0.25">
      <c r="A1" s="143" t="s">
        <v>168</v>
      </c>
    </row>
    <row r="2" spans="1:46" ht="13.7" customHeight="1" x14ac:dyDescent="0.25">
      <c r="B2" s="145" t="s">
        <v>102</v>
      </c>
      <c r="C2" s="146"/>
    </row>
    <row r="3" spans="1:46" ht="4.7" customHeight="1" x14ac:dyDescent="0.25">
      <c r="B3" s="145"/>
      <c r="C3" s="146"/>
    </row>
    <row r="4" spans="1:46" ht="7.5" customHeight="1" x14ac:dyDescent="0.25"/>
    <row r="5" spans="1:46" s="88" customFormat="1" ht="20.100000000000001" customHeight="1" thickBot="1" x14ac:dyDescent="0.3">
      <c r="B5" s="473"/>
      <c r="C5" s="473" t="s">
        <v>3</v>
      </c>
      <c r="D5" s="470" t="s">
        <v>191</v>
      </c>
      <c r="E5" s="471"/>
      <c r="F5" s="471"/>
      <c r="G5" s="472"/>
      <c r="H5" s="470" t="s">
        <v>195</v>
      </c>
      <c r="I5" s="471"/>
      <c r="J5" s="471"/>
      <c r="K5" s="472"/>
      <c r="L5" s="470" t="s">
        <v>51</v>
      </c>
      <c r="M5" s="471"/>
      <c r="N5" s="471"/>
      <c r="O5" s="472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</row>
    <row r="6" spans="1:46" s="88" customFormat="1" ht="20.100000000000001" customHeight="1" x14ac:dyDescent="0.25">
      <c r="B6" s="473"/>
      <c r="C6" s="473"/>
      <c r="D6" s="86" t="s">
        <v>0</v>
      </c>
      <c r="E6" s="87" t="s">
        <v>188</v>
      </c>
      <c r="F6" s="86" t="s">
        <v>189</v>
      </c>
      <c r="G6" s="87" t="s">
        <v>190</v>
      </c>
      <c r="H6" s="86" t="s">
        <v>0</v>
      </c>
      <c r="I6" s="87" t="s">
        <v>192</v>
      </c>
      <c r="J6" s="86" t="s">
        <v>193</v>
      </c>
      <c r="K6" s="87" t="s">
        <v>194</v>
      </c>
      <c r="L6" s="86" t="s">
        <v>0</v>
      </c>
      <c r="M6" s="140" t="str">
        <f>E6</f>
        <v>Jul.22</v>
      </c>
      <c r="N6" s="140" t="str">
        <f>F6</f>
        <v>Ago.22</v>
      </c>
      <c r="O6" s="141" t="str">
        <f>G6</f>
        <v>Set.22</v>
      </c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</row>
    <row r="7" spans="1:46" s="88" customFormat="1" ht="6.95" customHeight="1" x14ac:dyDescent="0.2">
      <c r="B7" s="152"/>
      <c r="C7" s="134"/>
      <c r="D7" s="97"/>
      <c r="E7" s="98"/>
      <c r="F7" s="98"/>
      <c r="G7" s="98"/>
      <c r="H7" s="105"/>
      <c r="I7" s="98"/>
      <c r="J7" s="98"/>
      <c r="K7" s="98"/>
      <c r="L7" s="135"/>
      <c r="M7" s="53"/>
      <c r="N7" s="53"/>
      <c r="O7" s="53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</row>
    <row r="8" spans="1:46" s="91" customFormat="1" ht="15" customHeight="1" x14ac:dyDescent="0.2">
      <c r="B8" s="152" t="s">
        <v>1</v>
      </c>
      <c r="C8" s="161" t="s">
        <v>171</v>
      </c>
      <c r="D8" s="99">
        <f>SUM(D9:D11)</f>
        <v>44634.226512042209</v>
      </c>
      <c r="E8" s="99">
        <f t="shared" ref="E8:K8" si="0">SUM(E9:E11)</f>
        <v>14865.865123213003</v>
      </c>
      <c r="F8" s="99">
        <f t="shared" si="0"/>
        <v>14183.534036772769</v>
      </c>
      <c r="G8" s="99">
        <f t="shared" si="0"/>
        <v>15584.827352056436</v>
      </c>
      <c r="H8" s="107">
        <f t="shared" si="0"/>
        <v>32841.493997697929</v>
      </c>
      <c r="I8" s="99">
        <f t="shared" si="0"/>
        <v>10468.339441309912</v>
      </c>
      <c r="J8" s="99">
        <f t="shared" si="0"/>
        <v>10319.1816678664</v>
      </c>
      <c r="K8" s="99">
        <f t="shared" si="0"/>
        <v>12053.972888521617</v>
      </c>
      <c r="L8" s="136">
        <f t="shared" ref="L8:L16" si="1">(D8-H8)/H8*100</f>
        <v>35.908026946553981</v>
      </c>
      <c r="M8" s="132">
        <f t="shared" ref="M8:O11" si="2">(E8-I8)/I8*100</f>
        <v>42.007862914242921</v>
      </c>
      <c r="N8" s="132">
        <f t="shared" si="2"/>
        <v>37.448244379104587</v>
      </c>
      <c r="O8" s="132">
        <f t="shared" si="2"/>
        <v>29.292039198935576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</row>
    <row r="9" spans="1:46" s="88" customFormat="1" ht="15" customHeight="1" x14ac:dyDescent="0.25">
      <c r="B9" s="100" t="s">
        <v>90</v>
      </c>
      <c r="C9" s="161" t="s">
        <v>171</v>
      </c>
      <c r="D9" s="101">
        <f>SUM(E9:G9)</f>
        <v>40021.638762038005</v>
      </c>
      <c r="E9" s="101">
        <v>13379.347373211602</v>
      </c>
      <c r="F9" s="101">
        <v>12616.132786769967</v>
      </c>
      <c r="G9" s="101">
        <v>14026.158602056435</v>
      </c>
      <c r="H9" s="109">
        <f>SUM(I9:K9)</f>
        <v>29743.058747697851</v>
      </c>
      <c r="I9" s="101">
        <v>9565.9411913099539</v>
      </c>
      <c r="J9" s="101">
        <v>9241.333417866339</v>
      </c>
      <c r="K9" s="101">
        <v>10935.784138521558</v>
      </c>
      <c r="L9" s="137">
        <f t="shared" si="1"/>
        <v>34.557911819125628</v>
      </c>
      <c r="M9" s="133">
        <f t="shared" si="2"/>
        <v>39.864411725276796</v>
      </c>
      <c r="N9" s="133">
        <f t="shared" si="2"/>
        <v>36.51853273012641</v>
      </c>
      <c r="O9" s="133">
        <f t="shared" si="2"/>
        <v>28.259285519809787</v>
      </c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</row>
    <row r="10" spans="1:46" s="88" customFormat="1" ht="15" customHeight="1" x14ac:dyDescent="0.25">
      <c r="B10" s="100" t="s">
        <v>91</v>
      </c>
      <c r="C10" s="161" t="s">
        <v>171</v>
      </c>
      <c r="D10" s="101">
        <f>SUM(E10:G10)</f>
        <v>4576.6917500042046</v>
      </c>
      <c r="E10" s="101">
        <v>1473.6367500014014</v>
      </c>
      <c r="F10" s="101">
        <v>1553.153250002802</v>
      </c>
      <c r="G10" s="101">
        <v>1549.9017500000007</v>
      </c>
      <c r="H10" s="109">
        <f>SUM(I10:K10)</f>
        <v>3090.8382500000776</v>
      </c>
      <c r="I10" s="101">
        <v>900.29524999995851</v>
      </c>
      <c r="J10" s="101">
        <v>1074.6662500000596</v>
      </c>
      <c r="K10" s="101">
        <v>1115.8767500000595</v>
      </c>
      <c r="L10" s="137">
        <f t="shared" si="1"/>
        <v>48.072832669392831</v>
      </c>
      <c r="M10" s="133">
        <f t="shared" si="2"/>
        <v>63.683719313355184</v>
      </c>
      <c r="N10" s="133">
        <f t="shared" si="2"/>
        <v>44.524241828820429</v>
      </c>
      <c r="O10" s="133">
        <f t="shared" si="2"/>
        <v>38.895424606697652</v>
      </c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</row>
    <row r="11" spans="1:46" s="88" customFormat="1" ht="15" customHeight="1" x14ac:dyDescent="0.25">
      <c r="B11" s="100" t="s">
        <v>18</v>
      </c>
      <c r="C11" s="161" t="s">
        <v>171</v>
      </c>
      <c r="D11" s="101">
        <f>SUM(E11:G11)</f>
        <v>35.896000000000001</v>
      </c>
      <c r="E11" s="101">
        <v>12.881</v>
      </c>
      <c r="F11" s="101">
        <v>14.247999999999999</v>
      </c>
      <c r="G11" s="101">
        <v>8.7669999999999995</v>
      </c>
      <c r="H11" s="109">
        <f>SUM(I11:K11)</f>
        <v>7.5970000000000004</v>
      </c>
      <c r="I11" s="101">
        <v>2.1029999999999998</v>
      </c>
      <c r="J11" s="101">
        <v>3.1819999999999999</v>
      </c>
      <c r="K11" s="101">
        <v>2.3120000000000003</v>
      </c>
      <c r="L11" s="137">
        <f t="shared" ref="L11" si="3">(D11-H11)/H11*100</f>
        <v>372.50230354087137</v>
      </c>
      <c r="M11" s="133">
        <f t="shared" ref="M11" si="4">(E11-I11)/I11*100</f>
        <v>512.50594388968148</v>
      </c>
      <c r="N11" s="133">
        <f t="shared" si="2"/>
        <v>347.76869893148961</v>
      </c>
      <c r="O11" s="133">
        <f t="shared" si="2"/>
        <v>279.19550173010373</v>
      </c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</row>
    <row r="12" spans="1:46" s="91" customFormat="1" ht="23.25" customHeight="1" x14ac:dyDescent="0.2">
      <c r="B12" s="152" t="s">
        <v>103</v>
      </c>
      <c r="C12" s="161" t="s">
        <v>171</v>
      </c>
      <c r="D12" s="99">
        <f t="shared" ref="D12:K12" si="5">SUM(D13:D15)</f>
        <v>1224056.4015864872</v>
      </c>
      <c r="E12" s="99">
        <f t="shared" si="5"/>
        <v>410230.85367333022</v>
      </c>
      <c r="F12" s="99">
        <f t="shared" si="5"/>
        <v>401632.86583022622</v>
      </c>
      <c r="G12" s="99">
        <f t="shared" si="5"/>
        <v>412192.68208293081</v>
      </c>
      <c r="H12" s="107">
        <f t="shared" si="5"/>
        <v>844265.56734623527</v>
      </c>
      <c r="I12" s="99">
        <f t="shared" si="5"/>
        <v>259888.70728261219</v>
      </c>
      <c r="J12" s="99">
        <f t="shared" si="5"/>
        <v>280994.79165223287</v>
      </c>
      <c r="K12" s="99">
        <f t="shared" si="5"/>
        <v>303382.06841139018</v>
      </c>
      <c r="L12" s="136">
        <f t="shared" si="1"/>
        <v>44.984759408587706</v>
      </c>
      <c r="M12" s="132">
        <f t="shared" ref="M12:O16" si="6">(E12-I12)/I12*100</f>
        <v>57.848664515934757</v>
      </c>
      <c r="N12" s="132">
        <f t="shared" si="6"/>
        <v>42.932494751468006</v>
      </c>
      <c r="O12" s="132">
        <f t="shared" si="6"/>
        <v>35.865868487649692</v>
      </c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</row>
    <row r="13" spans="1:46" s="88" customFormat="1" ht="15" customHeight="1" x14ac:dyDescent="0.25">
      <c r="B13" s="100" t="s">
        <v>90</v>
      </c>
      <c r="C13" s="161" t="s">
        <v>171</v>
      </c>
      <c r="D13" s="101">
        <f>SUM(E13:G13)</f>
        <v>683970.79181664845</v>
      </c>
      <c r="E13" s="101">
        <v>227067.77968556507</v>
      </c>
      <c r="F13" s="101">
        <v>215963.71468965284</v>
      </c>
      <c r="G13" s="101">
        <v>240939.29744143051</v>
      </c>
      <c r="H13" s="109">
        <f>SUM(I13:K13)</f>
        <v>509370.09124647256</v>
      </c>
      <c r="I13" s="101">
        <v>162779.44266236201</v>
      </c>
      <c r="J13" s="101">
        <v>159920.49422997684</v>
      </c>
      <c r="K13" s="101">
        <v>186670.15435413373</v>
      </c>
      <c r="L13" s="137">
        <f t="shared" si="1"/>
        <v>34.277768477319292</v>
      </c>
      <c r="M13" s="133">
        <f t="shared" si="6"/>
        <v>39.494137571505433</v>
      </c>
      <c r="N13" s="133">
        <f t="shared" si="6"/>
        <v>35.044426750633932</v>
      </c>
      <c r="O13" s="133">
        <f t="shared" si="6"/>
        <v>29.072212038964874</v>
      </c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</row>
    <row r="14" spans="1:46" s="88" customFormat="1" ht="15" customHeight="1" x14ac:dyDescent="0.25">
      <c r="B14" s="100" t="s">
        <v>91</v>
      </c>
      <c r="C14" s="161" t="s">
        <v>171</v>
      </c>
      <c r="D14" s="101">
        <f>SUM(E14:G14)</f>
        <v>534761.7810398388</v>
      </c>
      <c r="E14" s="101">
        <v>181166.47400776515</v>
      </c>
      <c r="F14" s="101">
        <v>183585.07008257339</v>
      </c>
      <c r="G14" s="101">
        <v>170010.23694950031</v>
      </c>
      <c r="H14" s="109">
        <f>SUM(I14:K14)</f>
        <v>333544.55681976269</v>
      </c>
      <c r="I14" s="101">
        <v>96733.840718250169</v>
      </c>
      <c r="J14" s="101">
        <v>120498.55216525609</v>
      </c>
      <c r="K14" s="101">
        <v>116312.16393625646</v>
      </c>
      <c r="L14" s="137">
        <f t="shared" si="1"/>
        <v>60.326939866330299</v>
      </c>
      <c r="M14" s="133">
        <f t="shared" si="6"/>
        <v>87.28344978613633</v>
      </c>
      <c r="N14" s="133">
        <f t="shared" si="6"/>
        <v>52.354585830042311</v>
      </c>
      <c r="O14" s="133">
        <f t="shared" si="6"/>
        <v>46.167203150542754</v>
      </c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</row>
    <row r="15" spans="1:46" s="88" customFormat="1" ht="15" customHeight="1" x14ac:dyDescent="0.25">
      <c r="B15" s="100" t="s">
        <v>18</v>
      </c>
      <c r="C15" s="161" t="s">
        <v>171</v>
      </c>
      <c r="D15" s="101">
        <f>SUM(E15:G15)</f>
        <v>5323.8287299999993</v>
      </c>
      <c r="E15" s="101">
        <v>1996.5999800000002</v>
      </c>
      <c r="F15" s="101">
        <v>2084.0810579999998</v>
      </c>
      <c r="G15" s="101">
        <v>1243.1476919999998</v>
      </c>
      <c r="H15" s="109">
        <f>SUM(I15:K15)</f>
        <v>1350.9192799999989</v>
      </c>
      <c r="I15" s="101">
        <v>375.42390199999994</v>
      </c>
      <c r="J15" s="101">
        <v>575.74525699999901</v>
      </c>
      <c r="K15" s="101">
        <v>399.75012099999998</v>
      </c>
      <c r="L15" s="137">
        <f t="shared" ref="L15" si="7">(D15-H15)/H15*100</f>
        <v>294.08932930470894</v>
      </c>
      <c r="M15" s="133">
        <f t="shared" ref="M15" si="8">(E15-I15)/I15*100</f>
        <v>431.82548297098043</v>
      </c>
      <c r="N15" s="133">
        <f t="shared" si="6"/>
        <v>261.97971805436919</v>
      </c>
      <c r="O15" s="133">
        <f t="shared" si="6"/>
        <v>210.98119217329761</v>
      </c>
      <c r="P15" s="133">
        <f t="shared" ref="P15" si="9">(H15-L15)/L15*100</f>
        <v>359.35678223819457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</row>
    <row r="16" spans="1:46" ht="24.6" customHeight="1" x14ac:dyDescent="0.2">
      <c r="B16" s="152" t="s">
        <v>4</v>
      </c>
      <c r="C16" s="161" t="s">
        <v>5</v>
      </c>
      <c r="D16" s="107">
        <f>SUM(D17:D18)</f>
        <v>2264517.8559999997</v>
      </c>
      <c r="E16" s="99">
        <f t="shared" ref="E16:K16" si="10">SUM(E17:E18)</f>
        <v>767746.62699999998</v>
      </c>
      <c r="F16" s="99">
        <f t="shared" si="10"/>
        <v>727212.89099999995</v>
      </c>
      <c r="G16" s="108">
        <f t="shared" si="10"/>
        <v>769558.33799999999</v>
      </c>
      <c r="H16" s="107">
        <f t="shared" si="10"/>
        <v>2537165.2230000002</v>
      </c>
      <c r="I16" s="99">
        <f t="shared" si="10"/>
        <v>874707.05</v>
      </c>
      <c r="J16" s="99">
        <f t="shared" si="10"/>
        <v>804082.21</v>
      </c>
      <c r="K16" s="108">
        <f t="shared" si="10"/>
        <v>858375.96300000022</v>
      </c>
      <c r="L16" s="132">
        <f t="shared" si="1"/>
        <v>-10.746141580705425</v>
      </c>
      <c r="M16" s="132">
        <f t="shared" si="6"/>
        <v>-12.228142324907529</v>
      </c>
      <c r="N16" s="132">
        <f t="shared" si="6"/>
        <v>-9.5598830622057935</v>
      </c>
      <c r="O16" s="132">
        <f t="shared" si="6"/>
        <v>-10.347170567263451</v>
      </c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</row>
    <row r="17" spans="2:28" ht="15" customHeight="1" x14ac:dyDescent="0.25">
      <c r="B17" s="153" t="s">
        <v>17</v>
      </c>
      <c r="C17" s="161" t="s">
        <v>5</v>
      </c>
      <c r="D17" s="109">
        <f>SUM(E17:G17)</f>
        <v>1621296.5589999999</v>
      </c>
      <c r="E17" s="101">
        <v>544650.03899999999</v>
      </c>
      <c r="F17" s="101">
        <v>526173.54499999993</v>
      </c>
      <c r="G17" s="110">
        <v>550472.97499999998</v>
      </c>
      <c r="H17" s="109">
        <f>SUM(I17:K17)</f>
        <v>1916889.2270000004</v>
      </c>
      <c r="I17" s="101">
        <v>656964.79</v>
      </c>
      <c r="J17" s="101">
        <v>612132.78</v>
      </c>
      <c r="K17" s="110">
        <v>647791.65700000024</v>
      </c>
      <c r="L17" s="133">
        <f t="shared" ref="L17:O18" si="11">(D17-H17)/H17*100</f>
        <v>-15.420435559680906</v>
      </c>
      <c r="M17" s="133">
        <f t="shared" si="11"/>
        <v>-17.096007687109083</v>
      </c>
      <c r="N17" s="133">
        <f t="shared" si="11"/>
        <v>-14.042579944828326</v>
      </c>
      <c r="O17" s="133">
        <f t="shared" si="11"/>
        <v>-15.023145319699637</v>
      </c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</row>
    <row r="18" spans="2:28" ht="15" customHeight="1" x14ac:dyDescent="0.25">
      <c r="B18" s="153" t="s">
        <v>18</v>
      </c>
      <c r="C18" s="161" t="s">
        <v>5</v>
      </c>
      <c r="D18" s="109">
        <f>SUM(E18:G18)</f>
        <v>643221.29700000002</v>
      </c>
      <c r="E18" s="101">
        <v>223096.58799999999</v>
      </c>
      <c r="F18" s="101">
        <v>201039.34600000002</v>
      </c>
      <c r="G18" s="110">
        <v>219085.36300000001</v>
      </c>
      <c r="H18" s="109">
        <f>SUM(I18:K18)</f>
        <v>620275.99600000004</v>
      </c>
      <c r="I18" s="101">
        <v>217742.26</v>
      </c>
      <c r="J18" s="101">
        <v>191949.43</v>
      </c>
      <c r="K18" s="110">
        <v>210584.30599999998</v>
      </c>
      <c r="L18" s="133">
        <f t="shared" si="11"/>
        <v>3.6992082795349663</v>
      </c>
      <c r="M18" s="133">
        <f t="shared" si="11"/>
        <v>2.4590210462589939</v>
      </c>
      <c r="N18" s="133">
        <f t="shared" si="11"/>
        <v>4.735578532324908</v>
      </c>
      <c r="O18" s="133">
        <f t="shared" si="11"/>
        <v>4.0368900994929939</v>
      </c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</row>
    <row r="19" spans="2:28" ht="24.6" customHeight="1" x14ac:dyDescent="0.2">
      <c r="B19" s="152" t="s">
        <v>105</v>
      </c>
      <c r="C19" s="161" t="s">
        <v>172</v>
      </c>
      <c r="D19" s="107">
        <f>SUM(D20:D22)</f>
        <v>661954.70154099993</v>
      </c>
      <c r="E19" s="99">
        <f t="shared" ref="E19:K19" si="12">SUM(E20:E22)</f>
        <v>226404.46799999999</v>
      </c>
      <c r="F19" s="99">
        <f t="shared" si="12"/>
        <v>212433.75902099998</v>
      </c>
      <c r="G19" s="108">
        <f t="shared" si="12"/>
        <v>223116.47451999999</v>
      </c>
      <c r="H19" s="107">
        <f t="shared" si="12"/>
        <v>704195.85194800003</v>
      </c>
      <c r="I19" s="99">
        <f t="shared" si="12"/>
        <v>248450</v>
      </c>
      <c r="J19" s="99">
        <f t="shared" si="12"/>
        <v>225037</v>
      </c>
      <c r="K19" s="108">
        <f t="shared" si="12"/>
        <v>230708.85194800003</v>
      </c>
      <c r="L19" s="132">
        <f>(D19-H19)/H19*100</f>
        <v>-5.9984946361370088</v>
      </c>
      <c r="M19" s="132">
        <f>(E19-I19)/I19*100</f>
        <v>-8.8732268061984332</v>
      </c>
      <c r="N19" s="132">
        <f>(F19-J19)/J19*100</f>
        <v>-5.6005194607997906</v>
      </c>
      <c r="O19" s="132">
        <f>(G19-K19)/K19*100</f>
        <v>-3.2908912527167788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</row>
    <row r="20" spans="2:28" ht="16.5" customHeight="1" x14ac:dyDescent="0.25">
      <c r="B20" s="153" t="s">
        <v>17</v>
      </c>
      <c r="C20" s="161" t="s">
        <v>172</v>
      </c>
      <c r="D20" s="109">
        <f>SUM(E20:G20)</f>
        <v>405203.71173799993</v>
      </c>
      <c r="E20" s="101">
        <v>136456.60999999999</v>
      </c>
      <c r="F20" s="101">
        <v>133777.33762999997</v>
      </c>
      <c r="G20" s="110">
        <v>134969.76410799997</v>
      </c>
      <c r="H20" s="109">
        <f>SUM(I20:K20)</f>
        <v>466564.98716300004</v>
      </c>
      <c r="I20" s="101">
        <v>162408</v>
      </c>
      <c r="J20" s="101">
        <v>151886</v>
      </c>
      <c r="K20" s="110">
        <v>152270.98716300004</v>
      </c>
      <c r="L20" s="133">
        <f>(D20-H20)/H20*100</f>
        <v>-13.151710289731369</v>
      </c>
      <c r="M20" s="133">
        <f>(E20-I20)/I20*100</f>
        <v>-15.979132801339842</v>
      </c>
      <c r="N20" s="133">
        <f t="shared" ref="L20:O21" si="13">(F20-J20)/J20*100</f>
        <v>-11.922535566148317</v>
      </c>
      <c r="O20" s="133">
        <f t="shared" si="13"/>
        <v>-11.362127071836605</v>
      </c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</row>
    <row r="21" spans="2:28" ht="16.5" customHeight="1" x14ac:dyDescent="0.25">
      <c r="B21" s="153" t="s">
        <v>18</v>
      </c>
      <c r="C21" s="161" t="s">
        <v>172</v>
      </c>
      <c r="D21" s="109">
        <f>SUM(E21:G21)</f>
        <v>256750.989803</v>
      </c>
      <c r="E21" s="101">
        <v>89947.857999999993</v>
      </c>
      <c r="F21" s="101">
        <v>78656.421391000011</v>
      </c>
      <c r="G21" s="110">
        <v>88146.710412000015</v>
      </c>
      <c r="H21" s="109">
        <f>SUM(I21:K21)</f>
        <v>237630.86478499998</v>
      </c>
      <c r="I21" s="101">
        <v>86042</v>
      </c>
      <c r="J21" s="101">
        <v>73151</v>
      </c>
      <c r="K21" s="110">
        <v>78437.864784999998</v>
      </c>
      <c r="L21" s="133">
        <f t="shared" si="13"/>
        <v>8.046145451391272</v>
      </c>
      <c r="M21" s="133">
        <f t="shared" si="13"/>
        <v>4.5394783942725567</v>
      </c>
      <c r="N21" s="133">
        <f t="shared" si="13"/>
        <v>7.526105440800551</v>
      </c>
      <c r="O21" s="133">
        <f t="shared" si="13"/>
        <v>12.377753593385272</v>
      </c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</row>
    <row r="22" spans="2:28" ht="6.95" customHeight="1" thickBot="1" x14ac:dyDescent="0.3">
      <c r="B22" s="154"/>
      <c r="C22" s="155"/>
      <c r="D22" s="156"/>
      <c r="E22" s="157"/>
      <c r="F22" s="157"/>
      <c r="G22" s="158"/>
      <c r="H22" s="156"/>
      <c r="I22" s="157"/>
      <c r="J22" s="157"/>
      <c r="K22" s="158"/>
      <c r="L22" s="157"/>
      <c r="M22" s="157"/>
      <c r="N22" s="157"/>
      <c r="O22" s="157"/>
    </row>
    <row r="23" spans="2:28" ht="13.7" customHeight="1" thickTop="1" x14ac:dyDescent="0.25">
      <c r="B23" s="90" t="s">
        <v>169</v>
      </c>
      <c r="C23" s="89"/>
      <c r="D23" s="89"/>
      <c r="E23" s="89"/>
      <c r="F23" s="89"/>
      <c r="G23" s="89"/>
      <c r="H23" s="89"/>
      <c r="I23" s="89"/>
      <c r="J23" s="89"/>
      <c r="K23" s="88"/>
      <c r="L23" s="88"/>
      <c r="M23" s="88"/>
      <c r="N23" s="88"/>
      <c r="O23" s="61" t="s">
        <v>122</v>
      </c>
    </row>
    <row r="24" spans="2:28" ht="13.7" customHeight="1" x14ac:dyDescent="0.2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9"/>
      <c r="N24" s="150"/>
      <c r="O24" s="150"/>
    </row>
    <row r="25" spans="2:28" ht="13.7" customHeight="1" x14ac:dyDescent="0.2">
      <c r="B25" s="148"/>
      <c r="C25" s="148"/>
      <c r="D25" s="148"/>
      <c r="E25" s="142"/>
      <c r="F25" s="142"/>
      <c r="G25" s="148"/>
      <c r="H25" s="148"/>
      <c r="I25" s="142"/>
      <c r="J25" s="142"/>
      <c r="K25" s="148"/>
      <c r="L25" s="149"/>
      <c r="M25" s="149"/>
      <c r="N25" s="150"/>
      <c r="O25" s="150"/>
    </row>
    <row r="26" spans="2:28" x14ac:dyDescent="0.2">
      <c r="B26" s="151"/>
      <c r="C26" s="151"/>
      <c r="D26" s="151"/>
      <c r="E26" s="142"/>
      <c r="F26" s="142"/>
      <c r="G26" s="151"/>
      <c r="H26" s="151"/>
      <c r="I26" s="142"/>
      <c r="J26" s="142"/>
      <c r="K26" s="151"/>
      <c r="L26" s="151"/>
      <c r="M26" s="151"/>
      <c r="N26" s="151"/>
      <c r="O26" s="151"/>
    </row>
    <row r="27" spans="2:28" x14ac:dyDescent="0.2">
      <c r="E27" s="142"/>
      <c r="F27" s="142"/>
      <c r="L27" s="149"/>
      <c r="M27" s="149"/>
      <c r="N27" s="150"/>
      <c r="O27" s="150"/>
    </row>
    <row r="28" spans="2:28" x14ac:dyDescent="0.2">
      <c r="E28" s="142"/>
      <c r="F28" s="142"/>
      <c r="L28" s="149"/>
      <c r="M28" s="149"/>
      <c r="N28" s="150"/>
      <c r="O28" s="150"/>
    </row>
    <row r="30" spans="2:28" x14ac:dyDescent="0.25">
      <c r="L30" s="149"/>
      <c r="M30" s="149"/>
      <c r="N30" s="149"/>
      <c r="O30" s="149"/>
    </row>
    <row r="31" spans="2:28" x14ac:dyDescent="0.25">
      <c r="L31" s="149"/>
      <c r="M31" s="149"/>
      <c r="N31" s="149"/>
      <c r="O31" s="149"/>
    </row>
    <row r="32" spans="2:28" x14ac:dyDescent="0.25">
      <c r="L32" s="149"/>
      <c r="M32" s="149"/>
      <c r="N32" s="149"/>
      <c r="O32" s="149"/>
    </row>
  </sheetData>
  <mergeCells count="5">
    <mergeCell ref="C5:C6"/>
    <mergeCell ref="D5:G5"/>
    <mergeCell ref="H5:K5"/>
    <mergeCell ref="L5:O5"/>
    <mergeCell ref="B5:B6"/>
  </mergeCells>
  <conditionalFormatting sqref="Q8:Q11 S9:AB11 S8:AC8 Q16:AB21">
    <cfRule type="cellIs" dxfId="9" priority="2" operator="notEqual">
      <formula>0</formula>
    </cfRule>
  </conditionalFormatting>
  <conditionalFormatting sqref="Q12:Q15 S13:AB15 S12:AC12">
    <cfRule type="cellIs" dxfId="8" priority="1" operator="not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portrait" r:id="rId1"/>
  <ignoredErrors>
    <ignoredError sqref="C8:C15" numberStoredAsText="1"/>
    <ignoredError sqref="D12:D19 H12:H1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50"/>
    <pageSetUpPr fitToPage="1"/>
  </sheetPr>
  <dimension ref="B1:AB62"/>
  <sheetViews>
    <sheetView showGridLines="0" zoomScalePageLayoutView="51" workbookViewId="0">
      <selection activeCell="U25" sqref="U25"/>
    </sheetView>
  </sheetViews>
  <sheetFormatPr defaultColWidth="9.140625" defaultRowHeight="12" x14ac:dyDescent="0.25"/>
  <cols>
    <col min="1" max="1" width="1.140625" style="29" customWidth="1"/>
    <col min="2" max="2" width="25.5703125" style="29" customWidth="1"/>
    <col min="3" max="3" width="7.42578125" style="30" customWidth="1"/>
    <col min="4" max="8" width="11" style="6" customWidth="1"/>
    <col min="9" max="10" width="10.42578125" style="6" customWidth="1"/>
    <col min="11" max="11" width="10.5703125" style="6" customWidth="1"/>
    <col min="12" max="13" width="7.42578125" style="6" customWidth="1"/>
    <col min="14" max="15" width="7.42578125" style="14" customWidth="1"/>
    <col min="16" max="16" width="1.42578125" style="29" customWidth="1"/>
    <col min="17" max="28" width="5.5703125" style="29" customWidth="1"/>
    <col min="29" max="29" width="1.5703125" style="29" customWidth="1"/>
    <col min="30" max="39" width="5.5703125" style="29" customWidth="1"/>
    <col min="40" max="16384" width="9.140625" style="29"/>
  </cols>
  <sheetData>
    <row r="1" spans="2:28" ht="6" customHeight="1" x14ac:dyDescent="0.25"/>
    <row r="2" spans="2:28" ht="13.7" customHeight="1" x14ac:dyDescent="0.25">
      <c r="B2" s="145" t="s">
        <v>104</v>
      </c>
      <c r="C2" s="32"/>
    </row>
    <row r="3" spans="2:28" ht="6" customHeight="1" x14ac:dyDescent="0.25">
      <c r="B3" s="31"/>
      <c r="C3" s="32"/>
    </row>
    <row r="4" spans="2:28" ht="6" customHeight="1" x14ac:dyDescent="0.25">
      <c r="K4" s="21"/>
      <c r="L4" s="21"/>
      <c r="M4" s="21"/>
      <c r="N4" s="21"/>
      <c r="O4" s="21"/>
    </row>
    <row r="5" spans="2:28" ht="30.75" customHeight="1" thickBot="1" x14ac:dyDescent="0.3">
      <c r="B5" s="473"/>
      <c r="C5" s="473" t="s">
        <v>3</v>
      </c>
      <c r="D5" s="470" t="s">
        <v>191</v>
      </c>
      <c r="E5" s="471"/>
      <c r="F5" s="471"/>
      <c r="G5" s="472"/>
      <c r="H5" s="470" t="s">
        <v>195</v>
      </c>
      <c r="I5" s="471"/>
      <c r="J5" s="471"/>
      <c r="K5" s="472"/>
      <c r="L5" s="476" t="s">
        <v>76</v>
      </c>
      <c r="M5" s="477"/>
      <c r="N5" s="477"/>
      <c r="O5" s="478"/>
    </row>
    <row r="6" spans="2:28" ht="20.100000000000001" customHeight="1" x14ac:dyDescent="0.25">
      <c r="B6" s="473"/>
      <c r="C6" s="473"/>
      <c r="D6" s="86" t="s">
        <v>0</v>
      </c>
      <c r="E6" s="87" t="s">
        <v>188</v>
      </c>
      <c r="F6" s="86" t="s">
        <v>189</v>
      </c>
      <c r="G6" s="87" t="s">
        <v>190</v>
      </c>
      <c r="H6" s="86" t="s">
        <v>0</v>
      </c>
      <c r="I6" s="87" t="s">
        <v>192</v>
      </c>
      <c r="J6" s="86" t="s">
        <v>193</v>
      </c>
      <c r="K6" s="87" t="s">
        <v>194</v>
      </c>
      <c r="L6" s="86" t="s">
        <v>0</v>
      </c>
      <c r="M6" s="140" t="str">
        <f>E6</f>
        <v>Jul.22</v>
      </c>
      <c r="N6" s="140" t="str">
        <f>F6</f>
        <v>Ago.22</v>
      </c>
      <c r="O6" s="141" t="str">
        <f>G6</f>
        <v>Set.22</v>
      </c>
    </row>
    <row r="7" spans="2:28" ht="6.95" customHeight="1" x14ac:dyDescent="0.25">
      <c r="B7" s="96"/>
      <c r="C7" s="134"/>
      <c r="D7" s="97"/>
      <c r="E7" s="98"/>
      <c r="F7" s="98"/>
      <c r="G7" s="98"/>
      <c r="H7" s="105"/>
      <c r="I7" s="98"/>
      <c r="J7" s="98"/>
      <c r="K7" s="98"/>
      <c r="L7" s="135"/>
      <c r="M7" s="53"/>
      <c r="N7" s="53"/>
      <c r="O7" s="53"/>
    </row>
    <row r="8" spans="2:28" ht="15.75" customHeight="1" x14ac:dyDescent="0.25">
      <c r="B8" s="94" t="s">
        <v>1</v>
      </c>
      <c r="C8" s="161" t="s">
        <v>173</v>
      </c>
      <c r="D8" s="99">
        <f t="shared" ref="D8:K8" si="0">SUM(D9:D11)</f>
        <v>54772</v>
      </c>
      <c r="E8" s="99">
        <f t="shared" si="0"/>
        <v>18264</v>
      </c>
      <c r="F8" s="99">
        <f t="shared" si="0"/>
        <v>16410</v>
      </c>
      <c r="G8" s="99">
        <f t="shared" si="0"/>
        <v>20098</v>
      </c>
      <c r="H8" s="107">
        <f t="shared" si="0"/>
        <v>36319</v>
      </c>
      <c r="I8" s="99">
        <f t="shared" si="0"/>
        <v>11440</v>
      </c>
      <c r="J8" s="99">
        <f t="shared" si="0"/>
        <v>10978</v>
      </c>
      <c r="K8" s="99">
        <f t="shared" si="0"/>
        <v>13901</v>
      </c>
      <c r="L8" s="136">
        <f>(D8-H8)/H8*100</f>
        <v>50.808116963572779</v>
      </c>
      <c r="M8" s="132">
        <f t="shared" ref="M8:O9" si="1">(E8-I8)/I8*100</f>
        <v>59.650349650349654</v>
      </c>
      <c r="N8" s="132">
        <f t="shared" si="1"/>
        <v>49.480779741300786</v>
      </c>
      <c r="O8" s="132">
        <f t="shared" si="1"/>
        <v>44.579526652758794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2:28" ht="15.75" customHeight="1" x14ac:dyDescent="0.25">
      <c r="B9" s="100" t="s">
        <v>136</v>
      </c>
      <c r="C9" s="161" t="s">
        <v>173</v>
      </c>
      <c r="D9" s="101">
        <f>SUM(E9:G9)</f>
        <v>34504</v>
      </c>
      <c r="E9" s="101">
        <v>11480</v>
      </c>
      <c r="F9" s="101">
        <v>10264</v>
      </c>
      <c r="G9" s="101">
        <v>12760</v>
      </c>
      <c r="H9" s="109">
        <f>SUM(I9:K9)</f>
        <v>22194</v>
      </c>
      <c r="I9" s="101">
        <v>6840</v>
      </c>
      <c r="J9" s="101">
        <v>6719</v>
      </c>
      <c r="K9" s="101">
        <v>8635</v>
      </c>
      <c r="L9" s="137">
        <f>(D9-H9)/H9*100</f>
        <v>55.465441110209966</v>
      </c>
      <c r="M9" s="133">
        <f t="shared" si="1"/>
        <v>67.836257309941516</v>
      </c>
      <c r="N9" s="133">
        <f t="shared" si="1"/>
        <v>52.760827504092866</v>
      </c>
      <c r="O9" s="133">
        <f t="shared" si="1"/>
        <v>47.770700636942678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2:28" ht="15.6" customHeight="1" x14ac:dyDescent="0.25">
      <c r="B10" s="100" t="s">
        <v>39</v>
      </c>
      <c r="C10" s="161" t="s">
        <v>173</v>
      </c>
      <c r="D10" s="101">
        <f>SUM(E10:G10)</f>
        <v>16214</v>
      </c>
      <c r="E10" s="101">
        <v>5423</v>
      </c>
      <c r="F10" s="101">
        <v>4901</v>
      </c>
      <c r="G10" s="101">
        <v>5890</v>
      </c>
      <c r="H10" s="109">
        <f>SUM(I10:K10)</f>
        <v>11019</v>
      </c>
      <c r="I10" s="101">
        <v>3497</v>
      </c>
      <c r="J10" s="101">
        <v>3385</v>
      </c>
      <c r="K10" s="101">
        <v>4137</v>
      </c>
      <c r="L10" s="137">
        <f t="shared" ref="L10:L11" si="2">(D10-H10)/H10*100</f>
        <v>47.145839005354389</v>
      </c>
      <c r="M10" s="133">
        <f t="shared" ref="M10:M11" si="3">(E10-I10)/I10*100</f>
        <v>55.075779239348009</v>
      </c>
      <c r="N10" s="133">
        <f t="shared" ref="N10:N11" si="4">(F10-J10)/J10*100</f>
        <v>44.78581979320532</v>
      </c>
      <c r="O10" s="133">
        <f t="shared" ref="O10:O11" si="5">(G10-K10)/K10*100</f>
        <v>42.373700749335271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2:28" ht="13.7" customHeight="1" x14ac:dyDescent="0.25">
      <c r="B11" s="100" t="s">
        <v>80</v>
      </c>
      <c r="C11" s="161" t="s">
        <v>173</v>
      </c>
      <c r="D11" s="101">
        <f>SUM(E11:G11)</f>
        <v>4054</v>
      </c>
      <c r="E11" s="101">
        <v>1361</v>
      </c>
      <c r="F11" s="101">
        <v>1245</v>
      </c>
      <c r="G11" s="101">
        <v>1448</v>
      </c>
      <c r="H11" s="109">
        <f>SUM(I11:K11)</f>
        <v>3106</v>
      </c>
      <c r="I11" s="101">
        <v>1103</v>
      </c>
      <c r="J11" s="101">
        <v>874</v>
      </c>
      <c r="K11" s="101">
        <v>1129</v>
      </c>
      <c r="L11" s="137">
        <f t="shared" si="2"/>
        <v>30.521571152607859</v>
      </c>
      <c r="M11" s="133">
        <f t="shared" si="3"/>
        <v>23.390752493200363</v>
      </c>
      <c r="N11" s="133">
        <f t="shared" si="4"/>
        <v>42.44851258581236</v>
      </c>
      <c r="O11" s="133">
        <f t="shared" si="5"/>
        <v>28.255093002657215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2:28" ht="6.95" customHeight="1" x14ac:dyDescent="0.25">
      <c r="B12" s="96"/>
      <c r="C12" s="162"/>
      <c r="D12" s="97"/>
      <c r="E12" s="98"/>
      <c r="F12" s="98"/>
      <c r="G12" s="98"/>
      <c r="H12" s="105"/>
      <c r="I12" s="98"/>
      <c r="J12" s="98"/>
      <c r="K12" s="98"/>
      <c r="L12" s="135"/>
      <c r="M12" s="53"/>
      <c r="N12" s="53"/>
      <c r="O12" s="53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2:28" ht="15.75" customHeight="1" x14ac:dyDescent="0.25">
      <c r="B13" s="94" t="s">
        <v>106</v>
      </c>
      <c r="C13" s="161" t="s">
        <v>173</v>
      </c>
      <c r="D13" s="99">
        <f t="shared" ref="D13:K13" si="6">SUM(D14:D16)</f>
        <v>275369</v>
      </c>
      <c r="E13" s="99">
        <f t="shared" si="6"/>
        <v>93331</v>
      </c>
      <c r="F13" s="99">
        <f t="shared" si="6"/>
        <v>82803</v>
      </c>
      <c r="G13" s="99">
        <f t="shared" si="6"/>
        <v>99235</v>
      </c>
      <c r="H13" s="107">
        <f t="shared" si="6"/>
        <v>174214</v>
      </c>
      <c r="I13" s="99">
        <f t="shared" si="6"/>
        <v>54700</v>
      </c>
      <c r="J13" s="99">
        <f t="shared" si="6"/>
        <v>53343</v>
      </c>
      <c r="K13" s="99">
        <f t="shared" si="6"/>
        <v>66171</v>
      </c>
      <c r="L13" s="136">
        <f t="shared" ref="L13:O14" si="7">(D13-H13)/H13*100</f>
        <v>58.063645860837823</v>
      </c>
      <c r="M13" s="132">
        <f t="shared" si="7"/>
        <v>70.623400365630715</v>
      </c>
      <c r="N13" s="132">
        <f t="shared" si="7"/>
        <v>55.227490017434341</v>
      </c>
      <c r="O13" s="132">
        <f t="shared" si="7"/>
        <v>49.96750842514092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2:28" ht="15.75" customHeight="1" x14ac:dyDescent="0.25">
      <c r="B14" s="100" t="s">
        <v>136</v>
      </c>
      <c r="C14" s="161" t="s">
        <v>173</v>
      </c>
      <c r="D14" s="101">
        <f>SUM(E14:G14)</f>
        <v>176714</v>
      </c>
      <c r="E14" s="101">
        <v>60567</v>
      </c>
      <c r="F14" s="101">
        <v>53044</v>
      </c>
      <c r="G14" s="101">
        <v>63103</v>
      </c>
      <c r="H14" s="109">
        <f>SUM(I14:K14)</f>
        <v>107706</v>
      </c>
      <c r="I14" s="101">
        <v>33331</v>
      </c>
      <c r="J14" s="101">
        <v>32862</v>
      </c>
      <c r="K14" s="101">
        <v>41513</v>
      </c>
      <c r="L14" s="137">
        <f t="shared" si="7"/>
        <v>64.070711009600217</v>
      </c>
      <c r="M14" s="133">
        <f t="shared" si="7"/>
        <v>81.713719960397228</v>
      </c>
      <c r="N14" s="133">
        <f t="shared" si="7"/>
        <v>61.414399610492367</v>
      </c>
      <c r="O14" s="133">
        <f t="shared" si="7"/>
        <v>52.007804784043557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2:28" ht="15.75" customHeight="1" x14ac:dyDescent="0.25">
      <c r="B15" s="100" t="s">
        <v>39</v>
      </c>
      <c r="C15" s="161" t="s">
        <v>173</v>
      </c>
      <c r="D15" s="101">
        <f>SUM(E15:G15)</f>
        <v>88331</v>
      </c>
      <c r="E15" s="101">
        <v>29296</v>
      </c>
      <c r="F15" s="101">
        <v>26618</v>
      </c>
      <c r="G15" s="101">
        <v>32417</v>
      </c>
      <c r="H15" s="109">
        <f>SUM(I15:K15)</f>
        <v>58078</v>
      </c>
      <c r="I15" s="101">
        <v>18304</v>
      </c>
      <c r="J15" s="101">
        <v>18192</v>
      </c>
      <c r="K15" s="101">
        <v>21582</v>
      </c>
      <c r="L15" s="137">
        <f t="shared" ref="L15:L16" si="8">(D15-H15)/H15*100</f>
        <v>52.090292365439581</v>
      </c>
      <c r="M15" s="133">
        <f t="shared" ref="M15:M16" si="9">(E15-I15)/I15*100</f>
        <v>60.052447552447553</v>
      </c>
      <c r="N15" s="133">
        <f t="shared" ref="N15:N16" si="10">(F15-J15)/J15*100</f>
        <v>46.317062445030786</v>
      </c>
      <c r="O15" s="133">
        <f t="shared" ref="O15:O16" si="11">(G15-K15)/K15*100</f>
        <v>50.203873598369007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2:28" ht="15.75" customHeight="1" x14ac:dyDescent="0.25">
      <c r="B16" s="100" t="s">
        <v>80</v>
      </c>
      <c r="C16" s="161" t="s">
        <v>173</v>
      </c>
      <c r="D16" s="101">
        <f>SUM(E16:G16)</f>
        <v>10324</v>
      </c>
      <c r="E16" s="101">
        <v>3468</v>
      </c>
      <c r="F16" s="101">
        <v>3141</v>
      </c>
      <c r="G16" s="101">
        <v>3715</v>
      </c>
      <c r="H16" s="109">
        <f>SUM(I16:K16)</f>
        <v>8430</v>
      </c>
      <c r="I16" s="101">
        <v>3065</v>
      </c>
      <c r="J16" s="101">
        <v>2289</v>
      </c>
      <c r="K16" s="101">
        <v>3076</v>
      </c>
      <c r="L16" s="137">
        <f t="shared" si="8"/>
        <v>22.467378410438911</v>
      </c>
      <c r="M16" s="133">
        <f t="shared" si="9"/>
        <v>13.148450244698207</v>
      </c>
      <c r="N16" s="133">
        <f t="shared" si="10"/>
        <v>37.22149410222805</v>
      </c>
      <c r="O16" s="133">
        <f t="shared" si="11"/>
        <v>20.773732119635891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2:28" ht="6.95" customHeight="1" x14ac:dyDescent="0.25">
      <c r="B17" s="96"/>
      <c r="C17" s="162"/>
      <c r="D17" s="97"/>
      <c r="E17" s="98"/>
      <c r="F17" s="98"/>
      <c r="G17" s="98"/>
      <c r="H17" s="105"/>
      <c r="I17" s="98"/>
      <c r="J17" s="98"/>
      <c r="K17" s="98"/>
      <c r="L17" s="135"/>
      <c r="M17" s="53"/>
      <c r="N17" s="53"/>
      <c r="O17" s="53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2:28" ht="15.75" customHeight="1" x14ac:dyDescent="0.25">
      <c r="B18" s="94" t="s">
        <v>73</v>
      </c>
      <c r="C18" s="161" t="s">
        <v>173</v>
      </c>
      <c r="D18" s="99">
        <f t="shared" ref="D18:K18" si="12">SUM(D19:D21)</f>
        <v>1426566</v>
      </c>
      <c r="E18" s="99">
        <f t="shared" si="12"/>
        <v>475614</v>
      </c>
      <c r="F18" s="99">
        <f t="shared" si="12"/>
        <v>468518</v>
      </c>
      <c r="G18" s="99">
        <f t="shared" si="12"/>
        <v>482434</v>
      </c>
      <c r="H18" s="107">
        <f t="shared" si="12"/>
        <v>1296979</v>
      </c>
      <c r="I18" s="99">
        <f t="shared" si="12"/>
        <v>420936</v>
      </c>
      <c r="J18" s="99">
        <f t="shared" si="12"/>
        <v>433444</v>
      </c>
      <c r="K18" s="99">
        <f t="shared" si="12"/>
        <v>442599</v>
      </c>
      <c r="L18" s="136">
        <f t="shared" ref="L18:O21" si="13">(D18-H18)/H18*100</f>
        <v>9.9914493603982795</v>
      </c>
      <c r="M18" s="132">
        <f t="shared" si="13"/>
        <v>12.989623125605792</v>
      </c>
      <c r="N18" s="132">
        <f t="shared" si="13"/>
        <v>8.0919334446895093</v>
      </c>
      <c r="O18" s="132">
        <f t="shared" si="13"/>
        <v>9.0002462725853416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2:28" ht="15.75" customHeight="1" x14ac:dyDescent="0.25">
      <c r="B19" s="100" t="s">
        <v>136</v>
      </c>
      <c r="C19" s="161" t="s">
        <v>173</v>
      </c>
      <c r="D19" s="101">
        <f>SUM(E19:G19)</f>
        <v>886808</v>
      </c>
      <c r="E19" s="101">
        <v>291702</v>
      </c>
      <c r="F19" s="101">
        <v>292504</v>
      </c>
      <c r="G19" s="101">
        <v>302602</v>
      </c>
      <c r="H19" s="109">
        <f>SUM(I19:K19)</f>
        <v>789360</v>
      </c>
      <c r="I19" s="101">
        <v>258491</v>
      </c>
      <c r="J19" s="101">
        <v>262822</v>
      </c>
      <c r="K19" s="101">
        <v>268047</v>
      </c>
      <c r="L19" s="137">
        <f t="shared" si="13"/>
        <v>12.345191040843215</v>
      </c>
      <c r="M19" s="133">
        <f t="shared" si="13"/>
        <v>12.848029525205906</v>
      </c>
      <c r="N19" s="133">
        <f t="shared" si="13"/>
        <v>11.293575119282252</v>
      </c>
      <c r="O19" s="133">
        <f t="shared" si="13"/>
        <v>12.891395911910971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2:28" ht="15.75" customHeight="1" x14ac:dyDescent="0.25">
      <c r="B20" s="100" t="s">
        <v>39</v>
      </c>
      <c r="C20" s="161" t="s">
        <v>173</v>
      </c>
      <c r="D20" s="101">
        <f>SUM(E20:G20)</f>
        <v>467266</v>
      </c>
      <c r="E20" s="101">
        <v>161021</v>
      </c>
      <c r="F20" s="101">
        <v>152169</v>
      </c>
      <c r="G20" s="101">
        <v>154076</v>
      </c>
      <c r="H20" s="109">
        <f>SUM(I20:K20)</f>
        <v>432576</v>
      </c>
      <c r="I20" s="101">
        <v>137307</v>
      </c>
      <c r="J20" s="101">
        <v>146887</v>
      </c>
      <c r="K20" s="101">
        <v>148382</v>
      </c>
      <c r="L20" s="137">
        <f t="shared" si="13"/>
        <v>8.0194000591803523</v>
      </c>
      <c r="M20" s="133">
        <f t="shared" si="13"/>
        <v>17.270787359712177</v>
      </c>
      <c r="N20" s="133">
        <f t="shared" si="13"/>
        <v>3.5959615214416525</v>
      </c>
      <c r="O20" s="133">
        <f t="shared" si="13"/>
        <v>3.8373926756614685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2:28" ht="15.75" customHeight="1" x14ac:dyDescent="0.25">
      <c r="B21" s="100" t="s">
        <v>80</v>
      </c>
      <c r="C21" s="161" t="s">
        <v>173</v>
      </c>
      <c r="D21" s="101">
        <f>SUM(E21:G21)</f>
        <v>72492</v>
      </c>
      <c r="E21" s="101">
        <v>22891</v>
      </c>
      <c r="F21" s="101">
        <v>23845</v>
      </c>
      <c r="G21" s="101">
        <v>25756</v>
      </c>
      <c r="H21" s="109">
        <f>SUM(I21:K21)</f>
        <v>75043</v>
      </c>
      <c r="I21" s="101">
        <v>25138</v>
      </c>
      <c r="J21" s="101">
        <v>23735</v>
      </c>
      <c r="K21" s="101">
        <v>26170</v>
      </c>
      <c r="L21" s="137">
        <f t="shared" si="13"/>
        <v>-3.3993843529709631</v>
      </c>
      <c r="M21" s="133">
        <f t="shared" si="13"/>
        <v>-8.9386586045031429</v>
      </c>
      <c r="N21" s="133">
        <f t="shared" si="13"/>
        <v>0.46345060037918689</v>
      </c>
      <c r="O21" s="133">
        <f t="shared" si="13"/>
        <v>-1.5819640810087889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2:28" ht="6.95" customHeight="1" x14ac:dyDescent="0.25">
      <c r="B22" s="96"/>
      <c r="C22" s="162"/>
      <c r="D22" s="97"/>
      <c r="E22" s="98"/>
      <c r="F22" s="98"/>
      <c r="G22" s="98"/>
      <c r="H22" s="105"/>
      <c r="I22" s="98"/>
      <c r="J22" s="98"/>
      <c r="K22" s="98"/>
      <c r="L22" s="135"/>
      <c r="M22" s="53"/>
      <c r="N22" s="53"/>
      <c r="O22" s="53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2:28" ht="15.75" customHeight="1" x14ac:dyDescent="0.25">
      <c r="B23" s="94" t="s">
        <v>74</v>
      </c>
      <c r="C23" s="161" t="s">
        <v>75</v>
      </c>
      <c r="D23" s="159">
        <f t="shared" ref="D23:K26" si="14">D13/D18*100</f>
        <v>19.302927449553682</v>
      </c>
      <c r="E23" s="159">
        <f t="shared" si="14"/>
        <v>19.623265925729687</v>
      </c>
      <c r="F23" s="159">
        <f t="shared" si="14"/>
        <v>17.673387148412655</v>
      </c>
      <c r="G23" s="159">
        <f t="shared" si="14"/>
        <v>20.569653050987284</v>
      </c>
      <c r="H23" s="123">
        <f t="shared" si="14"/>
        <v>13.432291502021235</v>
      </c>
      <c r="I23" s="159">
        <f t="shared" si="14"/>
        <v>12.994849573331813</v>
      </c>
      <c r="J23" s="159">
        <f t="shared" si="14"/>
        <v>12.306780114616883</v>
      </c>
      <c r="K23" s="159">
        <f t="shared" si="14"/>
        <v>14.950553435502565</v>
      </c>
      <c r="L23" s="136">
        <f>D23-H23</f>
        <v>5.8706359475324472</v>
      </c>
      <c r="M23" s="132">
        <f t="shared" ref="M23:O26" si="15">E23-I23</f>
        <v>6.6284163523978741</v>
      </c>
      <c r="N23" s="132">
        <f t="shared" si="15"/>
        <v>5.3666070337957716</v>
      </c>
      <c r="O23" s="132">
        <f t="shared" si="15"/>
        <v>5.6190996154847195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2:28" ht="15.75" customHeight="1" x14ac:dyDescent="0.25">
      <c r="B24" s="100" t="s">
        <v>136</v>
      </c>
      <c r="C24" s="161" t="s">
        <v>75</v>
      </c>
      <c r="D24" s="160">
        <f t="shared" si="14"/>
        <v>19.92697404624225</v>
      </c>
      <c r="E24" s="160">
        <f t="shared" si="14"/>
        <v>20.763313244338399</v>
      </c>
      <c r="F24" s="160">
        <f t="shared" si="14"/>
        <v>18.134452862183082</v>
      </c>
      <c r="G24" s="160">
        <f t="shared" si="14"/>
        <v>20.85346428642243</v>
      </c>
      <c r="H24" s="124">
        <f t="shared" si="14"/>
        <v>13.644724840377014</v>
      </c>
      <c r="I24" s="160">
        <f t="shared" si="14"/>
        <v>12.894452804933248</v>
      </c>
      <c r="J24" s="160">
        <f t="shared" si="14"/>
        <v>12.503519492279946</v>
      </c>
      <c r="K24" s="160">
        <f>K14/K19*100</f>
        <v>15.487209332691654</v>
      </c>
      <c r="L24" s="137">
        <f>D24-H24</f>
        <v>6.2822492058652362</v>
      </c>
      <c r="M24" s="133">
        <f t="shared" si="15"/>
        <v>7.8688604394051502</v>
      </c>
      <c r="N24" s="133">
        <f t="shared" si="15"/>
        <v>5.6309333699031363</v>
      </c>
      <c r="O24" s="133">
        <f t="shared" si="15"/>
        <v>5.3662549537307758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2:28" ht="15.75" customHeight="1" x14ac:dyDescent="0.25">
      <c r="B25" s="100" t="s">
        <v>39</v>
      </c>
      <c r="C25" s="161" t="s">
        <v>75</v>
      </c>
      <c r="D25" s="160">
        <f t="shared" si="14"/>
        <v>18.903793556560931</v>
      </c>
      <c r="E25" s="160">
        <f>E15/E20*100</f>
        <v>18.193900174511398</v>
      </c>
      <c r="F25" s="160">
        <f>F15/F20*100</f>
        <v>17.492393325841661</v>
      </c>
      <c r="G25" s="160">
        <f t="shared" si="14"/>
        <v>21.039616812482151</v>
      </c>
      <c r="H25" s="124">
        <f t="shared" si="14"/>
        <v>13.426080041426246</v>
      </c>
      <c r="I25" s="160">
        <f t="shared" si="14"/>
        <v>13.330711471374364</v>
      </c>
      <c r="J25" s="160">
        <f t="shared" si="14"/>
        <v>12.385030669834634</v>
      </c>
      <c r="K25" s="160">
        <f t="shared" si="14"/>
        <v>14.54489088973056</v>
      </c>
      <c r="L25" s="137">
        <f>D25-H25</f>
        <v>5.4777135151346847</v>
      </c>
      <c r="M25" s="133">
        <f t="shared" si="15"/>
        <v>4.863188703137034</v>
      </c>
      <c r="N25" s="133">
        <f t="shared" si="15"/>
        <v>5.1073626560070267</v>
      </c>
      <c r="O25" s="133">
        <f t="shared" si="15"/>
        <v>6.4947259227515914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2:28" ht="15.75" customHeight="1" x14ac:dyDescent="0.25">
      <c r="B26" s="100" t="s">
        <v>80</v>
      </c>
      <c r="C26" s="161" t="s">
        <v>75</v>
      </c>
      <c r="D26" s="160">
        <f t="shared" si="14"/>
        <v>14.241571483749931</v>
      </c>
      <c r="E26" s="160">
        <f t="shared" si="14"/>
        <v>15.150058975143068</v>
      </c>
      <c r="F26" s="160">
        <f t="shared" si="14"/>
        <v>13.172572866429022</v>
      </c>
      <c r="G26" s="160">
        <f t="shared" si="14"/>
        <v>14.423823575089301</v>
      </c>
      <c r="H26" s="124">
        <f t="shared" si="14"/>
        <v>11.233559425929133</v>
      </c>
      <c r="I26" s="160">
        <f t="shared" si="14"/>
        <v>12.192696316333837</v>
      </c>
      <c r="J26" s="160">
        <f t="shared" si="14"/>
        <v>9.6439856751632611</v>
      </c>
      <c r="K26" s="160">
        <f t="shared" si="14"/>
        <v>11.753916698509743</v>
      </c>
      <c r="L26" s="137">
        <f>D26-H26</f>
        <v>3.0080120578207978</v>
      </c>
      <c r="M26" s="133">
        <f t="shared" si="15"/>
        <v>2.957362658809231</v>
      </c>
      <c r="N26" s="133">
        <f t="shared" si="15"/>
        <v>3.5285871912657605</v>
      </c>
      <c r="O26" s="133">
        <f t="shared" si="15"/>
        <v>2.6699068765795584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2:28" ht="6.95" customHeight="1" thickBot="1" x14ac:dyDescent="0.3">
      <c r="B27" s="154"/>
      <c r="C27" s="155"/>
      <c r="D27" s="156"/>
      <c r="E27" s="157"/>
      <c r="F27" s="157"/>
      <c r="G27" s="158"/>
      <c r="H27" s="156"/>
      <c r="I27" s="157"/>
      <c r="J27" s="157"/>
      <c r="K27" s="158"/>
      <c r="L27" s="157"/>
      <c r="M27" s="157"/>
      <c r="N27" s="157"/>
      <c r="O27" s="157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2:28" ht="16.5" customHeight="1" thickTop="1" x14ac:dyDescent="0.25">
      <c r="B28" s="90" t="s">
        <v>170</v>
      </c>
      <c r="C28" s="89"/>
      <c r="D28" s="89"/>
      <c r="E28" s="89"/>
      <c r="F28" s="89"/>
      <c r="G28" s="89"/>
      <c r="H28" s="89"/>
      <c r="I28" s="89"/>
      <c r="J28" s="89"/>
      <c r="K28" s="88"/>
      <c r="L28" s="90"/>
      <c r="M28" s="90"/>
      <c r="N28" s="90"/>
      <c r="O28" s="61" t="s">
        <v>122</v>
      </c>
    </row>
    <row r="29" spans="2:28" ht="13.7" customHeight="1" x14ac:dyDescent="0.2">
      <c r="C29" s="6"/>
      <c r="D29" s="49"/>
      <c r="N29" s="6"/>
      <c r="O29" s="2"/>
    </row>
    <row r="30" spans="2:28" ht="13.7" customHeight="1" x14ac:dyDescent="0.25">
      <c r="C30" s="6"/>
      <c r="D30" s="20"/>
      <c r="I30" s="20"/>
      <c r="J30" s="51"/>
      <c r="K30" s="21"/>
      <c r="L30" s="20"/>
      <c r="M30" s="20"/>
      <c r="N30" s="20"/>
      <c r="O30" s="20"/>
    </row>
    <row r="31" spans="2:28" ht="15" x14ac:dyDescent="0.25">
      <c r="B31" s="14"/>
      <c r="C31" s="6"/>
      <c r="D31" s="20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28" ht="15" x14ac:dyDescent="0.25">
      <c r="B32" s="14"/>
      <c r="C32" s="20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ht="15" x14ac:dyDescent="0.25">
      <c r="B33" s="14"/>
      <c r="C33" s="6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ht="15" x14ac:dyDescent="0.25">
      <c r="B34" s="14"/>
      <c r="C34" s="6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ht="15" x14ac:dyDescent="0.25">
      <c r="B35" s="14"/>
      <c r="C35" s="6"/>
      <c r="D35"/>
      <c r="E35"/>
      <c r="F35"/>
      <c r="G35"/>
      <c r="H35"/>
      <c r="I35"/>
      <c r="J35"/>
      <c r="K35"/>
    </row>
    <row r="36" spans="2:19" ht="15" x14ac:dyDescent="0.25">
      <c r="B36" s="14"/>
      <c r="C36" s="6"/>
      <c r="D36"/>
      <c r="E36"/>
      <c r="F36"/>
      <c r="G36"/>
      <c r="H36"/>
      <c r="I36"/>
      <c r="J36"/>
      <c r="K36"/>
    </row>
    <row r="37" spans="2:19" ht="15" x14ac:dyDescent="0.25">
      <c r="D37"/>
      <c r="E37"/>
      <c r="F37"/>
      <c r="G37"/>
      <c r="H37"/>
      <c r="I37"/>
      <c r="J37"/>
      <c r="K37"/>
    </row>
    <row r="38" spans="2:19" ht="15" x14ac:dyDescent="0.25">
      <c r="D38"/>
      <c r="E38"/>
      <c r="F38"/>
      <c r="G38"/>
      <c r="H38"/>
      <c r="I38"/>
      <c r="J38"/>
      <c r="K38"/>
    </row>
    <row r="39" spans="2:19" ht="15" x14ac:dyDescent="0.25">
      <c r="D39"/>
      <c r="E39"/>
      <c r="F39"/>
      <c r="G39"/>
      <c r="H39"/>
      <c r="I39"/>
      <c r="J39"/>
      <c r="K39"/>
    </row>
    <row r="40" spans="2:19" ht="15" x14ac:dyDescent="0.25">
      <c r="D40"/>
      <c r="E40"/>
      <c r="F40"/>
      <c r="G40"/>
      <c r="H40"/>
      <c r="I40"/>
      <c r="J40"/>
      <c r="K40"/>
    </row>
    <row r="41" spans="2:19" ht="15" x14ac:dyDescent="0.25">
      <c r="C41" s="29"/>
      <c r="D41"/>
      <c r="E41"/>
      <c r="F41"/>
      <c r="G41"/>
      <c r="H41"/>
      <c r="I41"/>
      <c r="J41"/>
      <c r="K41"/>
      <c r="L41" s="29"/>
      <c r="M41" s="29"/>
      <c r="N41" s="29"/>
      <c r="O41" s="29"/>
    </row>
    <row r="42" spans="2:19" ht="15" x14ac:dyDescent="0.25">
      <c r="C42" s="29"/>
      <c r="D42"/>
      <c r="E42"/>
      <c r="F42"/>
      <c r="G42"/>
      <c r="H42"/>
      <c r="I42"/>
      <c r="J42"/>
      <c r="K42"/>
      <c r="L42" s="29"/>
      <c r="M42" s="29"/>
      <c r="N42" s="29"/>
      <c r="O42" s="29"/>
    </row>
    <row r="43" spans="2:19" ht="15" x14ac:dyDescent="0.25">
      <c r="C43" s="29"/>
      <c r="D43"/>
      <c r="E43"/>
      <c r="F43"/>
      <c r="G43"/>
      <c r="H43"/>
      <c r="I43"/>
      <c r="J43"/>
      <c r="K43"/>
      <c r="L43" s="29"/>
      <c r="M43" s="29"/>
      <c r="N43" s="29"/>
      <c r="O43" s="29"/>
    </row>
    <row r="44" spans="2:19" ht="15" x14ac:dyDescent="0.25">
      <c r="C44" s="29"/>
      <c r="D44"/>
      <c r="E44"/>
      <c r="F44"/>
      <c r="G44"/>
      <c r="H44"/>
      <c r="I44"/>
      <c r="J44"/>
      <c r="K44"/>
      <c r="L44" s="29"/>
      <c r="M44" s="29"/>
      <c r="N44" s="29"/>
      <c r="O44" s="29"/>
    </row>
    <row r="45" spans="2:19" ht="15" x14ac:dyDescent="0.25">
      <c r="C45" s="29"/>
      <c r="D45"/>
      <c r="E45"/>
      <c r="F45"/>
      <c r="G45"/>
      <c r="H45"/>
      <c r="I45"/>
      <c r="J45"/>
      <c r="K45"/>
      <c r="L45" s="29"/>
      <c r="M45" s="29"/>
      <c r="N45" s="29"/>
      <c r="O45" s="29"/>
    </row>
    <row r="46" spans="2:19" ht="15" x14ac:dyDescent="0.25">
      <c r="C46" s="29"/>
      <c r="D46"/>
      <c r="E46"/>
      <c r="F46"/>
      <c r="G46"/>
      <c r="H46"/>
      <c r="I46"/>
      <c r="J46"/>
      <c r="K46"/>
      <c r="L46" s="29"/>
      <c r="M46" s="29"/>
      <c r="N46" s="29"/>
      <c r="O46" s="29"/>
    </row>
    <row r="47" spans="2:19" ht="15" x14ac:dyDescent="0.25">
      <c r="C47" s="29"/>
      <c r="D47"/>
      <c r="E47"/>
      <c r="F47"/>
      <c r="G47"/>
      <c r="H47"/>
      <c r="I47"/>
      <c r="J47"/>
      <c r="K47"/>
      <c r="L47" s="29"/>
      <c r="M47" s="29"/>
      <c r="N47" s="29"/>
      <c r="O47" s="29"/>
    </row>
    <row r="48" spans="2:19" ht="15" x14ac:dyDescent="0.25">
      <c r="C48" s="29"/>
      <c r="D48"/>
      <c r="E48"/>
      <c r="F48"/>
      <c r="G48"/>
      <c r="H48"/>
      <c r="I48"/>
      <c r="J48"/>
      <c r="K48"/>
      <c r="L48" s="29"/>
      <c r="M48" s="29"/>
      <c r="N48" s="29"/>
      <c r="O48" s="29"/>
    </row>
    <row r="49" spans="3:15" ht="15" x14ac:dyDescent="0.25">
      <c r="C49" s="29"/>
      <c r="D49"/>
      <c r="E49"/>
      <c r="F49"/>
      <c r="G49"/>
      <c r="H49"/>
      <c r="I49"/>
      <c r="J49"/>
      <c r="K49"/>
      <c r="L49" s="29"/>
      <c r="M49" s="29"/>
      <c r="N49" s="29"/>
      <c r="O49" s="29"/>
    </row>
    <row r="50" spans="3:15" ht="15" x14ac:dyDescent="0.25">
      <c r="C50" s="29"/>
      <c r="D50"/>
      <c r="E50"/>
      <c r="F50"/>
      <c r="G50"/>
      <c r="H50"/>
      <c r="I50"/>
      <c r="J50"/>
      <c r="K50"/>
      <c r="L50" s="29"/>
      <c r="M50" s="29"/>
      <c r="N50" s="29"/>
      <c r="O50" s="29"/>
    </row>
    <row r="51" spans="3:15" ht="15" x14ac:dyDescent="0.25">
      <c r="C51" s="29"/>
      <c r="D51"/>
      <c r="E51"/>
      <c r="F51"/>
      <c r="G51"/>
      <c r="H51"/>
      <c r="I51"/>
      <c r="J51"/>
      <c r="K51"/>
      <c r="L51" s="29"/>
      <c r="M51" s="29"/>
      <c r="N51" s="29"/>
      <c r="O51" s="29"/>
    </row>
    <row r="52" spans="3:15" ht="15" x14ac:dyDescent="0.25">
      <c r="C52" s="29"/>
      <c r="D52"/>
      <c r="E52"/>
      <c r="F52"/>
      <c r="G52"/>
      <c r="H52"/>
      <c r="I52"/>
      <c r="J52"/>
      <c r="K52"/>
      <c r="L52" s="29"/>
      <c r="M52" s="29"/>
      <c r="N52" s="29"/>
      <c r="O52" s="29"/>
    </row>
    <row r="53" spans="3:15" ht="15" x14ac:dyDescent="0.25">
      <c r="C53" s="29"/>
      <c r="D53"/>
      <c r="E53"/>
      <c r="F53"/>
      <c r="G53"/>
      <c r="H53"/>
      <c r="I53"/>
      <c r="J53"/>
      <c r="K53"/>
      <c r="L53" s="29"/>
      <c r="M53" s="29"/>
      <c r="N53" s="29"/>
      <c r="O53" s="29"/>
    </row>
    <row r="54" spans="3:15" ht="15" x14ac:dyDescent="0.25">
      <c r="C54" s="29"/>
      <c r="D54"/>
      <c r="E54"/>
      <c r="F54"/>
      <c r="G54"/>
      <c r="H54"/>
      <c r="I54"/>
      <c r="J54"/>
      <c r="K54"/>
      <c r="L54" s="29"/>
      <c r="M54" s="29"/>
      <c r="N54" s="29"/>
      <c r="O54" s="29"/>
    </row>
    <row r="55" spans="3:15" ht="15" x14ac:dyDescent="0.25">
      <c r="C55" s="29"/>
      <c r="D55"/>
      <c r="E55"/>
      <c r="F55"/>
      <c r="G55"/>
      <c r="H55"/>
      <c r="I55"/>
      <c r="J55"/>
      <c r="K55"/>
      <c r="L55" s="29"/>
      <c r="M55" s="29"/>
      <c r="N55" s="29"/>
      <c r="O55" s="29"/>
    </row>
    <row r="56" spans="3:15" ht="15" x14ac:dyDescent="0.25">
      <c r="C56" s="29"/>
      <c r="D56"/>
      <c r="E56"/>
      <c r="F56"/>
      <c r="G56"/>
      <c r="H56"/>
      <c r="I56"/>
      <c r="J56"/>
      <c r="K56"/>
      <c r="L56" s="29"/>
      <c r="M56" s="29"/>
      <c r="N56" s="29"/>
      <c r="O56" s="29"/>
    </row>
    <row r="57" spans="3:15" ht="15" x14ac:dyDescent="0.25">
      <c r="C57" s="29"/>
      <c r="D57"/>
      <c r="E57"/>
      <c r="F57"/>
      <c r="G57"/>
      <c r="H57"/>
      <c r="I57"/>
      <c r="J57"/>
      <c r="K57"/>
      <c r="L57" s="29"/>
      <c r="M57" s="29"/>
      <c r="N57" s="29"/>
      <c r="O57" s="29"/>
    </row>
    <row r="58" spans="3:15" ht="15" x14ac:dyDescent="0.25">
      <c r="C58" s="29"/>
      <c r="D58"/>
      <c r="E58"/>
      <c r="F58"/>
      <c r="G58"/>
      <c r="H58"/>
      <c r="I58"/>
      <c r="J58"/>
      <c r="K58"/>
      <c r="L58" s="29"/>
      <c r="M58" s="29"/>
      <c r="N58" s="29"/>
      <c r="O58" s="29"/>
    </row>
    <row r="59" spans="3:15" ht="15" x14ac:dyDescent="0.25">
      <c r="C59" s="29"/>
      <c r="D59"/>
      <c r="E59"/>
      <c r="F59"/>
      <c r="G59"/>
      <c r="H59"/>
      <c r="I59"/>
      <c r="J59"/>
      <c r="K59"/>
      <c r="L59" s="29"/>
      <c r="M59" s="29"/>
      <c r="N59" s="29"/>
      <c r="O59" s="29"/>
    </row>
    <row r="60" spans="3:15" ht="15" x14ac:dyDescent="0.25">
      <c r="C60" s="29"/>
      <c r="D60"/>
      <c r="E60"/>
      <c r="F60"/>
      <c r="G60"/>
      <c r="H60"/>
      <c r="I60"/>
      <c r="J60"/>
      <c r="K60"/>
      <c r="L60" s="29"/>
      <c r="M60" s="29"/>
      <c r="N60" s="29"/>
      <c r="O60" s="29"/>
    </row>
    <row r="61" spans="3:15" ht="15" x14ac:dyDescent="0.25">
      <c r="C61" s="29"/>
      <c r="D61"/>
      <c r="E61"/>
      <c r="F61"/>
      <c r="G61"/>
      <c r="H61"/>
      <c r="I61"/>
      <c r="J61"/>
      <c r="K61"/>
      <c r="L61" s="29"/>
      <c r="M61" s="29"/>
      <c r="N61" s="29"/>
      <c r="O61" s="29"/>
    </row>
    <row r="62" spans="3:15" ht="15" x14ac:dyDescent="0.25">
      <c r="C62" s="29"/>
      <c r="D62"/>
      <c r="E62"/>
      <c r="F62"/>
      <c r="G62"/>
      <c r="H62"/>
      <c r="I62"/>
      <c r="J62"/>
      <c r="K62"/>
      <c r="L62" s="29"/>
      <c r="M62" s="29"/>
      <c r="N62" s="29"/>
      <c r="O62" s="29"/>
    </row>
  </sheetData>
  <mergeCells count="5">
    <mergeCell ref="C5:C6"/>
    <mergeCell ref="L5:O5"/>
    <mergeCell ref="D5:G5"/>
    <mergeCell ref="H5:K5"/>
    <mergeCell ref="B5:B6"/>
  </mergeCells>
  <conditionalFormatting sqref="Q8:AB11 Q13:AB21 Q23:AB26">
    <cfRule type="cellIs" dxfId="7" priority="5" operator="notEqual">
      <formula>0</formula>
    </cfRule>
  </conditionalFormatting>
  <conditionalFormatting sqref="Q12:AB12">
    <cfRule type="cellIs" dxfId="6" priority="3" operator="notEqual">
      <formula>0</formula>
    </cfRule>
  </conditionalFormatting>
  <conditionalFormatting sqref="Q22:AB22">
    <cfRule type="cellIs" dxfId="5" priority="2" operator="notEqual">
      <formula>0</formula>
    </cfRule>
  </conditionalFormatting>
  <conditionalFormatting sqref="Q27:AB27">
    <cfRule type="cellIs" dxfId="4" priority="1" operator="notEqual">
      <formula>0</formula>
    </cfRule>
  </conditionalFormatting>
  <pageMargins left="0.35433070866141736" right="0.35433070866141736" top="0.74803149606299213" bottom="0.74803149606299213" header="0.31496062992125984" footer="0.31496062992125984"/>
  <pageSetup scale="66" orientation="portrait" r:id="rId1"/>
  <ignoredErrors>
    <ignoredError sqref="C8:C2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  <pageSetUpPr fitToPage="1"/>
  </sheetPr>
  <dimension ref="B1:U31"/>
  <sheetViews>
    <sheetView showGridLines="0" workbookViewId="0">
      <selection activeCell="N9" sqref="N9"/>
    </sheetView>
  </sheetViews>
  <sheetFormatPr defaultColWidth="9.140625" defaultRowHeight="12" x14ac:dyDescent="0.25"/>
  <cols>
    <col min="1" max="1" width="1.42578125" style="7" customWidth="1"/>
    <col min="2" max="2" width="3.42578125" style="7" customWidth="1"/>
    <col min="3" max="3" width="2.85546875" style="7" customWidth="1"/>
    <col min="4" max="4" width="21" style="7" customWidth="1"/>
    <col min="5" max="5" width="9.5703125" style="7" customWidth="1"/>
    <col min="6" max="9" width="16.5703125" style="8" customWidth="1"/>
    <col min="10" max="10" width="1.5703125" style="8" customWidth="1"/>
    <col min="11" max="11" width="6.140625" style="7" customWidth="1"/>
    <col min="12" max="12" width="12.5703125" style="7" customWidth="1"/>
    <col min="13" max="18" width="6.5703125" style="7" customWidth="1"/>
    <col min="19" max="19" width="1.42578125" style="7" customWidth="1"/>
    <col min="20" max="22" width="6.5703125" style="7" customWidth="1"/>
    <col min="23" max="16384" width="9.140625" style="7"/>
  </cols>
  <sheetData>
    <row r="1" spans="2:21" ht="6" customHeight="1" x14ac:dyDescent="0.25"/>
    <row r="2" spans="2:21" ht="13.7" customHeight="1" x14ac:dyDescent="0.25">
      <c r="B2" s="298" t="s">
        <v>107</v>
      </c>
      <c r="C2" s="9"/>
      <c r="D2" s="9"/>
      <c r="E2" s="9"/>
    </row>
    <row r="3" spans="2:21" ht="5.25" customHeight="1" x14ac:dyDescent="0.25"/>
    <row r="4" spans="2:21" ht="13.7" customHeight="1" x14ac:dyDescent="0.25">
      <c r="B4" s="7" t="s">
        <v>117</v>
      </c>
    </row>
    <row r="5" spans="2:21" ht="24" customHeight="1" thickBot="1" x14ac:dyDescent="0.3">
      <c r="B5" s="479"/>
      <c r="C5" s="479"/>
      <c r="D5" s="473"/>
      <c r="E5" s="479" t="s">
        <v>3</v>
      </c>
      <c r="F5" s="470" t="s">
        <v>28</v>
      </c>
      <c r="G5" s="472"/>
      <c r="H5" s="470" t="s">
        <v>51</v>
      </c>
      <c r="I5" s="472"/>
      <c r="J5" s="7"/>
    </row>
    <row r="6" spans="2:21" ht="21.75" customHeight="1" x14ac:dyDescent="0.25">
      <c r="B6" s="479"/>
      <c r="C6" s="479"/>
      <c r="D6" s="473"/>
      <c r="E6" s="473"/>
      <c r="F6" s="86" t="s">
        <v>205</v>
      </c>
      <c r="G6" s="87" t="s">
        <v>203</v>
      </c>
      <c r="H6" s="86" t="s">
        <v>187</v>
      </c>
      <c r="I6" s="86" t="s">
        <v>204</v>
      </c>
      <c r="J6" s="7"/>
    </row>
    <row r="7" spans="2:21" ht="15.75" customHeight="1" x14ac:dyDescent="0.25">
      <c r="B7" s="94" t="s">
        <v>4</v>
      </c>
      <c r="C7" s="94"/>
      <c r="D7" s="94"/>
      <c r="E7" s="268"/>
      <c r="F7" s="270"/>
      <c r="G7" s="279"/>
      <c r="H7" s="280"/>
      <c r="I7" s="271"/>
      <c r="J7" s="13"/>
    </row>
    <row r="8" spans="2:21" ht="20.25" customHeight="1" x14ac:dyDescent="0.25">
      <c r="B8" s="11"/>
      <c r="C8" s="94" t="s">
        <v>0</v>
      </c>
      <c r="D8" s="264"/>
      <c r="E8" s="268" t="s">
        <v>177</v>
      </c>
      <c r="F8" s="99">
        <v>37229.796618184271</v>
      </c>
      <c r="G8" s="281">
        <v>34534.308991653503</v>
      </c>
      <c r="H8" s="282">
        <v>-7.9409293126829095</v>
      </c>
      <c r="I8" s="277">
        <v>-3.2973258278350204</v>
      </c>
      <c r="J8" s="13"/>
      <c r="K8" s="42"/>
      <c r="N8" s="42"/>
      <c r="S8" s="42"/>
      <c r="T8" s="42"/>
      <c r="U8" s="42"/>
    </row>
    <row r="9" spans="2:21" ht="15" customHeight="1" x14ac:dyDescent="0.25">
      <c r="B9" s="10"/>
      <c r="C9" s="17"/>
      <c r="D9" s="100" t="s">
        <v>17</v>
      </c>
      <c r="E9" s="268" t="s">
        <v>177</v>
      </c>
      <c r="F9" s="101">
        <v>31027.660441022257</v>
      </c>
      <c r="G9" s="283">
        <v>29279.8819502773</v>
      </c>
      <c r="H9" s="284">
        <v>-9.1451820862177353</v>
      </c>
      <c r="I9" s="278">
        <v>-4.0586264548435098</v>
      </c>
      <c r="J9" s="13"/>
      <c r="K9" s="42"/>
      <c r="N9" s="42"/>
    </row>
    <row r="10" spans="2:21" ht="15" customHeight="1" x14ac:dyDescent="0.25">
      <c r="B10" s="10"/>
      <c r="C10" s="17"/>
      <c r="D10" s="100" t="s">
        <v>18</v>
      </c>
      <c r="E10" s="268" t="s">
        <v>177</v>
      </c>
      <c r="F10" s="273">
        <v>6202.1361771620413</v>
      </c>
      <c r="G10" s="283">
        <v>5254.4270413761897</v>
      </c>
      <c r="H10" s="284">
        <v>-1.4029854008707097</v>
      </c>
      <c r="I10" s="278">
        <v>1.1764438510009501</v>
      </c>
      <c r="J10" s="13"/>
      <c r="K10" s="42"/>
      <c r="N10" s="42"/>
    </row>
    <row r="11" spans="2:21" ht="7.5" customHeight="1" x14ac:dyDescent="0.25">
      <c r="B11" s="10"/>
      <c r="C11" s="17"/>
      <c r="D11" s="10"/>
      <c r="E11" s="268"/>
      <c r="F11" s="274"/>
      <c r="G11" s="285"/>
      <c r="H11" s="284"/>
      <c r="I11" s="278"/>
      <c r="J11" s="13"/>
      <c r="K11" s="42"/>
      <c r="N11" s="42"/>
    </row>
    <row r="12" spans="2:21" ht="13.7" customHeight="1" x14ac:dyDescent="0.25">
      <c r="B12" s="10"/>
      <c r="C12" s="17"/>
      <c r="D12" s="10"/>
      <c r="E12" s="268"/>
      <c r="F12" s="274"/>
      <c r="G12" s="285"/>
      <c r="H12" s="284"/>
      <c r="I12" s="278"/>
      <c r="J12" s="18"/>
      <c r="K12" s="42"/>
      <c r="N12" s="42"/>
    </row>
    <row r="13" spans="2:21" ht="13.7" customHeight="1" x14ac:dyDescent="0.25">
      <c r="B13" s="94" t="s">
        <v>53</v>
      </c>
      <c r="D13" s="264"/>
      <c r="E13" s="268"/>
      <c r="F13" s="274"/>
      <c r="G13" s="285"/>
      <c r="H13" s="284"/>
      <c r="I13" s="278"/>
      <c r="K13" s="42"/>
      <c r="N13" s="42"/>
    </row>
    <row r="14" spans="2:21" ht="24" customHeight="1" x14ac:dyDescent="0.25">
      <c r="B14" s="11"/>
      <c r="C14" s="94" t="s">
        <v>0</v>
      </c>
      <c r="D14" s="264"/>
      <c r="E14" s="268" t="s">
        <v>178</v>
      </c>
      <c r="F14" s="275">
        <v>8827.3452781563337</v>
      </c>
      <c r="G14" s="281">
        <v>7053.4707842447697</v>
      </c>
      <c r="H14" s="282">
        <v>-3.8261275328016922</v>
      </c>
      <c r="I14" s="277">
        <v>-3.4594176906575598</v>
      </c>
      <c r="K14" s="42"/>
      <c r="N14" s="42"/>
    </row>
    <row r="15" spans="2:21" ht="15" customHeight="1" x14ac:dyDescent="0.25">
      <c r="B15" s="10"/>
      <c r="C15" s="17"/>
      <c r="D15" s="100" t="s">
        <v>17</v>
      </c>
      <c r="E15" s="268" t="s">
        <v>178</v>
      </c>
      <c r="F15" s="276">
        <v>2337.6096464375778</v>
      </c>
      <c r="G15" s="286">
        <v>2161.0930919594598</v>
      </c>
      <c r="H15" s="284">
        <v>-12.197354057192253</v>
      </c>
      <c r="I15" s="278">
        <v>-0.31050576340147001</v>
      </c>
      <c r="K15" s="42"/>
      <c r="N15" s="42"/>
      <c r="O15" s="42"/>
      <c r="P15" s="42"/>
      <c r="Q15" s="42"/>
      <c r="R15" s="42"/>
    </row>
    <row r="16" spans="2:21" ht="15" customHeight="1" x14ac:dyDescent="0.25">
      <c r="B16" s="10"/>
      <c r="C16" s="10"/>
      <c r="D16" s="100" t="s">
        <v>18</v>
      </c>
      <c r="E16" s="268" t="s">
        <v>178</v>
      </c>
      <c r="F16" s="276">
        <v>6489.7356317187268</v>
      </c>
      <c r="G16" s="286">
        <v>4892.3776922852803</v>
      </c>
      <c r="H16" s="284">
        <v>-0.40585850274665342</v>
      </c>
      <c r="I16" s="278">
        <v>-4.7879029795499299</v>
      </c>
      <c r="K16" s="42"/>
      <c r="M16" s="42"/>
      <c r="N16" s="42"/>
      <c r="O16" s="42"/>
      <c r="P16" s="42"/>
      <c r="Q16" s="42"/>
      <c r="R16" s="42"/>
    </row>
    <row r="17" spans="2:18" ht="7.5" customHeight="1" thickBot="1" x14ac:dyDescent="0.3">
      <c r="B17" s="265"/>
      <c r="C17" s="265"/>
      <c r="D17" s="265"/>
      <c r="E17" s="269"/>
      <c r="F17" s="272"/>
      <c r="G17" s="287"/>
      <c r="H17" s="288"/>
      <c r="I17" s="266"/>
      <c r="K17" s="42"/>
      <c r="M17" s="42"/>
      <c r="N17" s="42"/>
      <c r="O17" s="42"/>
      <c r="P17" s="42"/>
      <c r="Q17" s="42"/>
      <c r="R17" s="42"/>
    </row>
    <row r="18" spans="2:18" ht="13.7" customHeight="1" thickTop="1" x14ac:dyDescent="0.25">
      <c r="B18" s="291" t="s">
        <v>176</v>
      </c>
      <c r="C18" s="267"/>
      <c r="D18" s="267"/>
      <c r="E18" s="267"/>
      <c r="F18" s="292"/>
      <c r="G18" s="292"/>
      <c r="H18" s="293"/>
      <c r="I18" s="289" t="s">
        <v>122</v>
      </c>
      <c r="M18" s="42"/>
    </row>
    <row r="19" spans="2:18" ht="13.7" customHeight="1" x14ac:dyDescent="0.25">
      <c r="B19" s="294"/>
      <c r="C19" s="12"/>
      <c r="D19" s="295"/>
      <c r="E19" s="12"/>
      <c r="F19" s="296"/>
      <c r="G19" s="296"/>
      <c r="H19" s="297"/>
      <c r="I19" s="61" t="s">
        <v>123</v>
      </c>
      <c r="M19" s="42"/>
    </row>
    <row r="20" spans="2:18" x14ac:dyDescent="0.25">
      <c r="B20" s="19"/>
    </row>
    <row r="21" spans="2:18" x14ac:dyDescent="0.25">
      <c r="B21" s="19"/>
      <c r="I21" s="7"/>
      <c r="J21" s="7"/>
    </row>
    <row r="22" spans="2:18" x14ac:dyDescent="0.25">
      <c r="I22" s="7"/>
      <c r="J22" s="7"/>
    </row>
    <row r="23" spans="2:18" x14ac:dyDescent="0.25">
      <c r="I23" s="7"/>
      <c r="J23" s="7"/>
    </row>
    <row r="24" spans="2:18" x14ac:dyDescent="0.25">
      <c r="I24" s="7"/>
      <c r="J24" s="7"/>
    </row>
    <row r="25" spans="2:18" x14ac:dyDescent="0.25">
      <c r="I25" s="7"/>
      <c r="J25" s="7"/>
    </row>
    <row r="26" spans="2:18" x14ac:dyDescent="0.25">
      <c r="I26" s="7"/>
      <c r="J26" s="7"/>
    </row>
    <row r="27" spans="2:18" x14ac:dyDescent="0.25">
      <c r="I27" s="7"/>
      <c r="J27" s="7"/>
    </row>
    <row r="28" spans="2:18" x14ac:dyDescent="0.25">
      <c r="I28" s="7"/>
      <c r="J28" s="7"/>
    </row>
    <row r="29" spans="2:18" x14ac:dyDescent="0.25">
      <c r="I29" s="7"/>
      <c r="J29" s="7"/>
    </row>
    <row r="30" spans="2:18" x14ac:dyDescent="0.25">
      <c r="I30" s="7"/>
      <c r="J30" s="7"/>
    </row>
    <row r="31" spans="2:18" x14ac:dyDescent="0.25">
      <c r="I31" s="7"/>
      <c r="J31" s="7"/>
    </row>
  </sheetData>
  <mergeCells count="4">
    <mergeCell ref="E5:E6"/>
    <mergeCell ref="F5:G5"/>
    <mergeCell ref="H5:I5"/>
    <mergeCell ref="B5:D6"/>
  </mergeCells>
  <conditionalFormatting sqref="O15:R17 K8:K17 M16:M19 S8:U8 L16:N17 N8:N15">
    <cfRule type="cellIs" dxfId="3" priority="1" operator="not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2D050"/>
    <pageSetUpPr fitToPage="1"/>
  </sheetPr>
  <dimension ref="B1:R38"/>
  <sheetViews>
    <sheetView showGridLines="0" workbookViewId="0">
      <selection activeCell="J29" sqref="J29"/>
    </sheetView>
  </sheetViews>
  <sheetFormatPr defaultColWidth="9.140625" defaultRowHeight="15" x14ac:dyDescent="0.25"/>
  <cols>
    <col min="1" max="2" width="2.140625" style="7" customWidth="1"/>
    <col min="3" max="3" width="1.85546875" style="7" customWidth="1"/>
    <col min="4" max="4" width="24.140625" style="7" customWidth="1"/>
    <col min="5" max="8" width="12.42578125" style="8" customWidth="1"/>
    <col min="9" max="10" width="14.42578125" style="8" customWidth="1"/>
    <col min="11" max="11" width="1.85546875" customWidth="1"/>
    <col min="12" max="12" width="6.140625" style="7" customWidth="1"/>
    <col min="13" max="13" width="7.5703125" style="7" customWidth="1"/>
    <col min="14" max="20" width="6.140625" style="7" customWidth="1"/>
    <col min="21" max="16384" width="9.140625" style="7"/>
  </cols>
  <sheetData>
    <row r="1" spans="2:18" ht="13.7" customHeight="1" x14ac:dyDescent="0.25"/>
    <row r="2" spans="2:18" ht="13.7" customHeight="1" x14ac:dyDescent="0.25">
      <c r="B2" s="326" t="s">
        <v>125</v>
      </c>
      <c r="C2" s="9"/>
      <c r="D2" s="9"/>
    </row>
    <row r="3" spans="2:18" ht="13.7" customHeight="1" x14ac:dyDescent="0.25"/>
    <row r="4" spans="2:18" ht="22.7" customHeight="1" thickBot="1" x14ac:dyDescent="0.3">
      <c r="B4" s="479"/>
      <c r="C4" s="479"/>
      <c r="D4" s="473"/>
      <c r="E4" s="470" t="s">
        <v>199</v>
      </c>
      <c r="F4" s="472"/>
      <c r="G4" s="470" t="s">
        <v>200</v>
      </c>
      <c r="H4" s="472"/>
      <c r="I4" s="470" t="s">
        <v>51</v>
      </c>
      <c r="J4" s="472"/>
    </row>
    <row r="5" spans="2:18" ht="16.5" customHeight="1" x14ac:dyDescent="0.25">
      <c r="B5" s="479"/>
      <c r="C5" s="479"/>
      <c r="D5" s="473"/>
      <c r="E5" s="86" t="s">
        <v>34</v>
      </c>
      <c r="F5" s="87" t="s">
        <v>35</v>
      </c>
      <c r="G5" s="86" t="s">
        <v>34</v>
      </c>
      <c r="H5" s="86" t="s">
        <v>35</v>
      </c>
      <c r="I5" s="480" t="s">
        <v>34</v>
      </c>
      <c r="J5" s="480" t="s">
        <v>35</v>
      </c>
    </row>
    <row r="6" spans="2:18" ht="22.7" customHeight="1" x14ac:dyDescent="0.25">
      <c r="B6" s="327" t="s">
        <v>124</v>
      </c>
      <c r="C6" s="328"/>
      <c r="D6" s="329"/>
      <c r="E6" s="300" t="s">
        <v>181</v>
      </c>
      <c r="F6" s="300" t="s">
        <v>182</v>
      </c>
      <c r="G6" s="299" t="s">
        <v>181</v>
      </c>
      <c r="H6" s="299" t="s">
        <v>182</v>
      </c>
      <c r="I6" s="481"/>
      <c r="J6" s="481"/>
    </row>
    <row r="7" spans="2:18" s="41" customFormat="1" ht="6" customHeight="1" x14ac:dyDescent="0.2">
      <c r="B7" s="301"/>
      <c r="C7" s="302"/>
      <c r="D7" s="302"/>
      <c r="E7" s="303"/>
      <c r="F7" s="304"/>
      <c r="G7" s="305"/>
      <c r="H7" s="304"/>
      <c r="I7" s="303"/>
      <c r="J7" s="305"/>
      <c r="K7" s="37"/>
      <c r="L7" s="7"/>
      <c r="M7" s="7"/>
      <c r="N7" s="7"/>
    </row>
    <row r="8" spans="2:18" s="9" customFormat="1" ht="15.75" customHeight="1" x14ac:dyDescent="0.25">
      <c r="B8" s="310" t="s">
        <v>56</v>
      </c>
      <c r="C8" s="310"/>
      <c r="D8" s="311"/>
      <c r="E8" s="306">
        <v>34534.308991653474</v>
      </c>
      <c r="F8" s="307">
        <v>7053.4707842447733</v>
      </c>
      <c r="G8" s="99">
        <v>35711.844876358002</v>
      </c>
      <c r="H8" s="307">
        <v>7306.2235751215203</v>
      </c>
      <c r="I8" s="321">
        <v>-3.2973258278350159</v>
      </c>
      <c r="J8" s="132">
        <v>-3.4594176906575584</v>
      </c>
      <c r="L8" s="7"/>
      <c r="M8" s="7"/>
      <c r="N8" s="7"/>
      <c r="O8" s="40"/>
      <c r="P8" s="40"/>
      <c r="Q8" s="40"/>
      <c r="R8" s="40"/>
    </row>
    <row r="9" spans="2:18" s="9" customFormat="1" ht="6.75" customHeight="1" x14ac:dyDescent="0.25">
      <c r="B9" s="310"/>
      <c r="C9" s="310"/>
      <c r="D9" s="311"/>
      <c r="E9" s="308"/>
      <c r="F9" s="309"/>
      <c r="G9" s="101"/>
      <c r="H9" s="309"/>
      <c r="I9" s="321"/>
      <c r="J9" s="312"/>
      <c r="L9" s="7"/>
      <c r="M9" s="7"/>
      <c r="N9" s="7"/>
      <c r="O9" s="40"/>
      <c r="P9" s="40"/>
      <c r="Q9" s="40"/>
    </row>
    <row r="10" spans="2:18" ht="18.75" customHeight="1" x14ac:dyDescent="0.25">
      <c r="B10" s="310"/>
      <c r="C10" s="313" t="s">
        <v>19</v>
      </c>
      <c r="D10" s="314"/>
      <c r="E10" s="306">
        <v>29279.881950277297</v>
      </c>
      <c r="F10" s="307">
        <v>2161.0930919594557</v>
      </c>
      <c r="G10" s="99">
        <v>30518.5144514282</v>
      </c>
      <c r="H10" s="307">
        <v>2167.8243113867302</v>
      </c>
      <c r="I10" s="321">
        <v>-4.0586264548435054</v>
      </c>
      <c r="J10" s="312">
        <v>-0.310505763401491</v>
      </c>
      <c r="O10" s="40"/>
      <c r="P10" s="40"/>
      <c r="Q10" s="40"/>
    </row>
    <row r="11" spans="2:18" ht="18.75" customHeight="1" x14ac:dyDescent="0.25">
      <c r="B11" s="310"/>
      <c r="C11" s="313" t="s">
        <v>2</v>
      </c>
      <c r="D11" s="314"/>
      <c r="E11" s="306">
        <v>5254.4270413761897</v>
      </c>
      <c r="F11" s="307">
        <v>4892.3776922852794</v>
      </c>
      <c r="G11" s="99">
        <v>5193.3304249299399</v>
      </c>
      <c r="H11" s="307">
        <v>5138.3992637348101</v>
      </c>
      <c r="I11" s="321">
        <v>1.1764438510009494</v>
      </c>
      <c r="J11" s="312">
        <v>-4.7879029795499317</v>
      </c>
      <c r="O11" s="40"/>
      <c r="P11" s="40"/>
      <c r="Q11" s="40"/>
    </row>
    <row r="12" spans="2:18" ht="15.75" customHeight="1" x14ac:dyDescent="0.25">
      <c r="B12" s="310"/>
      <c r="C12" s="314"/>
      <c r="D12" s="314" t="s">
        <v>20</v>
      </c>
      <c r="E12" s="308">
        <v>1558.5899231933818</v>
      </c>
      <c r="F12" s="309">
        <v>1574.1701695643433</v>
      </c>
      <c r="G12" s="101">
        <v>1851.6512374132899</v>
      </c>
      <c r="H12" s="309">
        <v>1950.0129472417</v>
      </c>
      <c r="I12" s="322">
        <v>-15.82702553798994</v>
      </c>
      <c r="J12" s="315">
        <v>-19.273860627899296</v>
      </c>
      <c r="O12" s="40"/>
      <c r="P12" s="40"/>
      <c r="Q12" s="40"/>
    </row>
    <row r="13" spans="2:18" ht="15.75" customHeight="1" x14ac:dyDescent="0.25">
      <c r="B13" s="310"/>
      <c r="C13" s="314"/>
      <c r="D13" s="314" t="s">
        <v>21</v>
      </c>
      <c r="E13" s="308">
        <v>2007.9751030225505</v>
      </c>
      <c r="F13" s="309">
        <v>1764.9260269820761</v>
      </c>
      <c r="G13" s="101">
        <v>1696.1844098664301</v>
      </c>
      <c r="H13" s="309">
        <v>1663.68806029198</v>
      </c>
      <c r="I13" s="322">
        <v>18.381886506118345</v>
      </c>
      <c r="J13" s="315">
        <v>6.0851531670142922</v>
      </c>
      <c r="O13" s="40"/>
      <c r="P13" s="40"/>
      <c r="Q13" s="40"/>
    </row>
    <row r="14" spans="2:18" ht="15.75" customHeight="1" x14ac:dyDescent="0.25">
      <c r="B14" s="310"/>
      <c r="C14" s="314"/>
      <c r="D14" s="314" t="s">
        <v>22</v>
      </c>
      <c r="E14" s="308">
        <v>949.29555488017763</v>
      </c>
      <c r="F14" s="309">
        <v>1287.2421985982214</v>
      </c>
      <c r="G14" s="101">
        <v>1070.64850562725</v>
      </c>
      <c r="H14" s="309">
        <v>1293.2489555561101</v>
      </c>
      <c r="I14" s="322">
        <v>-11.334527635283674</v>
      </c>
      <c r="J14" s="315">
        <v>-0.46447027326658208</v>
      </c>
      <c r="O14" s="40"/>
      <c r="P14" s="40"/>
      <c r="Q14" s="40"/>
    </row>
    <row r="15" spans="2:18" ht="15.75" customHeight="1" thickBot="1" x14ac:dyDescent="0.3">
      <c r="B15" s="316"/>
      <c r="C15" s="316"/>
      <c r="D15" s="316" t="s">
        <v>23</v>
      </c>
      <c r="E15" s="317">
        <v>738.56646028008049</v>
      </c>
      <c r="F15" s="318">
        <v>266.03929714063287</v>
      </c>
      <c r="G15" s="319">
        <v>574.84627202297395</v>
      </c>
      <c r="H15" s="318">
        <v>231.44930064501099</v>
      </c>
      <c r="I15" s="323">
        <v>28.480690616806054</v>
      </c>
      <c r="J15" s="320">
        <v>14.944956152049397</v>
      </c>
      <c r="O15" s="40"/>
      <c r="P15" s="40"/>
      <c r="Q15" s="40"/>
    </row>
    <row r="16" spans="2:18" ht="13.7" customHeight="1" thickTop="1" x14ac:dyDescent="0.25">
      <c r="B16" s="324" t="s">
        <v>176</v>
      </c>
      <c r="C16" s="325"/>
      <c r="D16" s="325"/>
      <c r="E16" s="325"/>
      <c r="F16" s="325"/>
      <c r="G16" s="293"/>
      <c r="H16" s="293"/>
      <c r="I16" s="293"/>
      <c r="J16" s="289" t="s">
        <v>122</v>
      </c>
      <c r="K16" s="8"/>
      <c r="L16" s="8"/>
      <c r="M16" s="8"/>
      <c r="N16" s="8"/>
    </row>
    <row r="17" spans="3:14" ht="13.7" customHeight="1" x14ac:dyDescent="0.25">
      <c r="C17" s="12"/>
      <c r="D17" s="10"/>
      <c r="E17" s="5"/>
      <c r="F17" s="10"/>
      <c r="G17" s="13"/>
      <c r="H17" s="13"/>
      <c r="I17" s="13"/>
      <c r="J17" s="45"/>
      <c r="K17" s="45"/>
      <c r="L17" s="13"/>
      <c r="M17" s="13"/>
      <c r="N17" s="8"/>
    </row>
    <row r="18" spans="3:14" x14ac:dyDescent="0.25">
      <c r="D18" s="10"/>
      <c r="E18" s="5"/>
      <c r="F18" s="10"/>
      <c r="G18" s="10"/>
      <c r="H18" s="10"/>
      <c r="I18" s="10"/>
      <c r="J18" s="45"/>
    </row>
    <row r="19" spans="3:14" x14ac:dyDescent="0.25">
      <c r="D19" s="10"/>
      <c r="E19" s="5"/>
      <c r="F19" s="10"/>
      <c r="G19" s="10"/>
      <c r="H19" s="10"/>
      <c r="I19" s="10"/>
      <c r="J19" s="45"/>
    </row>
    <row r="20" spans="3:14" x14ac:dyDescent="0.25">
      <c r="D20" s="10"/>
      <c r="E20" s="5"/>
      <c r="F20" s="10"/>
      <c r="G20" s="10"/>
      <c r="H20" s="10"/>
      <c r="I20" s="10"/>
      <c r="J20" s="45"/>
    </row>
    <row r="21" spans="3:14" x14ac:dyDescent="0.25">
      <c r="D21" s="10"/>
      <c r="E21" s="5"/>
      <c r="F21" s="10"/>
      <c r="G21" s="10"/>
      <c r="H21" s="10"/>
      <c r="I21" s="10"/>
      <c r="J21" s="45"/>
    </row>
    <row r="22" spans="3:14" x14ac:dyDescent="0.25">
      <c r="D22" s="10"/>
      <c r="E22" s="5"/>
      <c r="F22" s="10"/>
      <c r="G22" s="10"/>
      <c r="H22" s="10"/>
      <c r="I22" s="10"/>
      <c r="J22" s="45"/>
    </row>
    <row r="23" spans="3:14" x14ac:dyDescent="0.25">
      <c r="D23" s="10"/>
      <c r="E23" s="5"/>
      <c r="F23" s="10"/>
      <c r="G23" s="10"/>
      <c r="H23" s="10"/>
      <c r="I23" s="10"/>
      <c r="J23" s="45"/>
    </row>
    <row r="24" spans="3:14" x14ac:dyDescent="0.25">
      <c r="D24" s="10"/>
      <c r="E24" s="5"/>
      <c r="F24" s="10"/>
      <c r="G24" s="10"/>
      <c r="H24" s="10"/>
      <c r="I24" s="10"/>
      <c r="J24" s="45"/>
    </row>
    <row r="25" spans="3:14" x14ac:dyDescent="0.25">
      <c r="D25" s="10"/>
      <c r="E25" s="5"/>
      <c r="F25" s="10"/>
      <c r="G25" s="10"/>
      <c r="H25" s="10"/>
      <c r="I25" s="10"/>
      <c r="J25" s="45"/>
    </row>
    <row r="26" spans="3:14" x14ac:dyDescent="0.25">
      <c r="D26" s="10"/>
      <c r="E26" s="5"/>
      <c r="F26" s="10"/>
      <c r="G26" s="10"/>
      <c r="H26" s="10"/>
      <c r="I26" s="10"/>
      <c r="J26" s="45"/>
    </row>
    <row r="27" spans="3:14" x14ac:dyDescent="0.25">
      <c r="D27" s="10"/>
      <c r="E27" s="5"/>
      <c r="F27" s="10"/>
      <c r="G27" s="10"/>
      <c r="H27" s="10"/>
      <c r="I27" s="10"/>
      <c r="J27" s="45"/>
    </row>
    <row r="28" spans="3:14" x14ac:dyDescent="0.25">
      <c r="D28" s="10"/>
      <c r="E28" s="5"/>
      <c r="F28" s="10"/>
      <c r="G28" s="10"/>
      <c r="H28" s="10"/>
      <c r="I28" s="10"/>
      <c r="J28" s="45"/>
    </row>
    <row r="29" spans="3:14" x14ac:dyDescent="0.25">
      <c r="E29" s="5"/>
      <c r="F29" s="10"/>
      <c r="G29" s="10"/>
      <c r="H29" s="10"/>
      <c r="I29" s="10"/>
      <c r="J29" s="45"/>
    </row>
    <row r="30" spans="3:14" x14ac:dyDescent="0.25">
      <c r="E30" s="7"/>
      <c r="F30" s="7"/>
      <c r="G30" s="7"/>
      <c r="H30" s="7"/>
    </row>
    <row r="31" spans="3:14" x14ac:dyDescent="0.25">
      <c r="E31" s="7"/>
      <c r="F31" s="7"/>
      <c r="G31" s="7"/>
      <c r="H31" s="7"/>
    </row>
    <row r="32" spans="3:14" x14ac:dyDescent="0.25">
      <c r="E32" s="7"/>
      <c r="F32" s="7"/>
      <c r="G32" s="7"/>
      <c r="H32" s="7"/>
    </row>
    <row r="33" spans="5:8" x14ac:dyDescent="0.25">
      <c r="E33" s="7"/>
      <c r="F33" s="7"/>
      <c r="G33" s="7"/>
      <c r="H33" s="7"/>
    </row>
    <row r="34" spans="5:8" x14ac:dyDescent="0.25">
      <c r="E34" s="7"/>
      <c r="F34" s="7"/>
      <c r="G34" s="7"/>
      <c r="H34" s="7"/>
    </row>
    <row r="35" spans="5:8" x14ac:dyDescent="0.25">
      <c r="E35" s="7"/>
      <c r="F35" s="7"/>
      <c r="G35" s="7"/>
      <c r="H35" s="7"/>
    </row>
    <row r="36" spans="5:8" x14ac:dyDescent="0.25">
      <c r="E36" s="7"/>
      <c r="F36" s="7"/>
      <c r="G36" s="7"/>
      <c r="H36" s="7"/>
    </row>
    <row r="37" spans="5:8" x14ac:dyDescent="0.25">
      <c r="E37" s="7"/>
      <c r="F37" s="7"/>
      <c r="G37" s="7"/>
    </row>
    <row r="38" spans="5:8" x14ac:dyDescent="0.25">
      <c r="E38" s="13"/>
      <c r="F38" s="13"/>
    </row>
  </sheetData>
  <mergeCells count="6">
    <mergeCell ref="B4:D5"/>
    <mergeCell ref="E4:F4"/>
    <mergeCell ref="I4:J4"/>
    <mergeCell ref="J5:J6"/>
    <mergeCell ref="I5:I6"/>
    <mergeCell ref="G4:H4"/>
  </mergeCells>
  <conditionalFormatting sqref="O8:R8 O9:Q15">
    <cfRule type="cellIs" dxfId="2" priority="1" operator="notEqual">
      <formula>0</formula>
    </cfRule>
  </conditionalFormatting>
  <pageMargins left="0.23622047244094491" right="0.31496062992125984" top="0.74803149606299213" bottom="0.74803149606299213" header="0.31496062992125984" footer="0.31496062992125984"/>
  <pageSetup paperSize="9"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92D050"/>
    <pageSetUpPr fitToPage="1"/>
  </sheetPr>
  <dimension ref="B1:P40"/>
  <sheetViews>
    <sheetView showGridLines="0" workbookViewId="0">
      <selection activeCell="K38" sqref="K38"/>
    </sheetView>
  </sheetViews>
  <sheetFormatPr defaultColWidth="9.140625" defaultRowHeight="15" x14ac:dyDescent="0.25"/>
  <cols>
    <col min="1" max="1" width="1.5703125" style="14" customWidth="1"/>
    <col min="2" max="2" width="1.85546875" style="14" customWidth="1"/>
    <col min="3" max="3" width="60" style="14" customWidth="1"/>
    <col min="4" max="6" width="12.140625" style="6" customWidth="1"/>
    <col min="7" max="7" width="12.140625" style="14" customWidth="1"/>
    <col min="8" max="8" width="14.42578125" style="14" customWidth="1"/>
    <col min="9" max="9" width="14" style="14" customWidth="1"/>
    <col min="10" max="10" width="1.5703125" style="16" customWidth="1"/>
    <col min="11" max="16" width="6.42578125" style="14" customWidth="1"/>
    <col min="17" max="16384" width="9.140625" style="14"/>
  </cols>
  <sheetData>
    <row r="1" spans="2:16" ht="9.75" customHeight="1" x14ac:dyDescent="0.25">
      <c r="J1" s="14"/>
    </row>
    <row r="2" spans="2:16" ht="13.7" customHeight="1" x14ac:dyDescent="0.25">
      <c r="B2" s="94" t="s">
        <v>126</v>
      </c>
      <c r="C2" s="15"/>
      <c r="J2" s="14"/>
    </row>
    <row r="3" spans="2:16" ht="4.7" customHeight="1" x14ac:dyDescent="0.25">
      <c r="B3" s="15"/>
      <c r="C3" s="15"/>
      <c r="J3" s="14"/>
    </row>
    <row r="4" spans="2:16" ht="11.25" customHeight="1" x14ac:dyDescent="0.25">
      <c r="J4" s="14"/>
    </row>
    <row r="5" spans="2:16" ht="23.25" customHeight="1" thickBot="1" x14ac:dyDescent="0.3">
      <c r="B5" s="331"/>
      <c r="C5" s="330"/>
      <c r="D5" s="471" t="s">
        <v>201</v>
      </c>
      <c r="E5" s="472"/>
      <c r="F5" s="470" t="s">
        <v>200</v>
      </c>
      <c r="G5" s="472"/>
      <c r="H5" s="470" t="s">
        <v>51</v>
      </c>
      <c r="I5" s="472"/>
      <c r="J5" s="14"/>
    </row>
    <row r="6" spans="2:16" ht="13.7" customHeight="1" x14ac:dyDescent="0.25">
      <c r="B6" s="334"/>
      <c r="C6" s="333"/>
      <c r="D6" s="86" t="s">
        <v>34</v>
      </c>
      <c r="E6" s="87" t="s">
        <v>35</v>
      </c>
      <c r="F6" s="86" t="s">
        <v>34</v>
      </c>
      <c r="G6" s="86" t="s">
        <v>35</v>
      </c>
      <c r="H6" s="480" t="s">
        <v>34</v>
      </c>
      <c r="I6" s="480" t="s">
        <v>35</v>
      </c>
      <c r="J6" s="14"/>
    </row>
    <row r="7" spans="2:16" ht="17.25" customHeight="1" x14ac:dyDescent="0.25">
      <c r="B7" s="332" t="s">
        <v>183</v>
      </c>
      <c r="C7" s="329"/>
      <c r="D7" s="300" t="s">
        <v>179</v>
      </c>
      <c r="E7" s="300" t="s">
        <v>180</v>
      </c>
      <c r="F7" s="299" t="s">
        <v>179</v>
      </c>
      <c r="G7" s="299" t="s">
        <v>180</v>
      </c>
      <c r="H7" s="481"/>
      <c r="I7" s="481"/>
      <c r="J7" s="14"/>
    </row>
    <row r="8" spans="2:16" ht="22.5" customHeight="1" x14ac:dyDescent="0.25">
      <c r="B8" s="335" t="s">
        <v>0</v>
      </c>
      <c r="C8" s="336"/>
      <c r="D8" s="406">
        <v>29279.881950277297</v>
      </c>
      <c r="E8" s="407">
        <v>2161.0930919594557</v>
      </c>
      <c r="F8" s="406">
        <v>30518.514450999999</v>
      </c>
      <c r="G8" s="407">
        <v>2167.8243114000002</v>
      </c>
      <c r="H8" s="321">
        <v>-4.0586264534973662</v>
      </c>
      <c r="I8" s="312">
        <v>-0.31050576401172397</v>
      </c>
      <c r="J8" s="14"/>
      <c r="M8" s="40"/>
      <c r="N8" s="40"/>
      <c r="O8" s="40"/>
      <c r="P8" s="40"/>
    </row>
    <row r="9" spans="2:16" ht="22.5" customHeight="1" x14ac:dyDescent="0.25">
      <c r="B9" s="337"/>
      <c r="C9" s="338" t="s">
        <v>29</v>
      </c>
      <c r="D9" s="361">
        <v>3741.799948791765</v>
      </c>
      <c r="E9" s="408">
        <v>352.77548517479323</v>
      </c>
      <c r="F9" s="361">
        <v>3963.0604815000002</v>
      </c>
      <c r="G9" s="408">
        <v>263.95262989999998</v>
      </c>
      <c r="H9" s="322">
        <v>-5.5830723185049411</v>
      </c>
      <c r="I9" s="315">
        <v>33.651059020872168</v>
      </c>
      <c r="J9" s="14"/>
      <c r="M9" s="40"/>
      <c r="N9" s="40"/>
      <c r="O9" s="40"/>
      <c r="P9" s="40"/>
    </row>
    <row r="10" spans="2:16" ht="22.5" customHeight="1" x14ac:dyDescent="0.25">
      <c r="B10" s="337"/>
      <c r="C10" s="338" t="s">
        <v>79</v>
      </c>
      <c r="D10" s="361">
        <v>8759.9209542527187</v>
      </c>
      <c r="E10" s="408">
        <v>453.42398701338368</v>
      </c>
      <c r="F10" s="361">
        <v>7801.8420045000003</v>
      </c>
      <c r="G10" s="408">
        <v>387.50120602999999</v>
      </c>
      <c r="H10" s="322">
        <v>12.280163443454907</v>
      </c>
      <c r="I10" s="315">
        <v>17.012277628441758</v>
      </c>
      <c r="J10" s="14"/>
      <c r="M10" s="40"/>
      <c r="N10" s="40"/>
      <c r="O10" s="40"/>
      <c r="P10" s="40"/>
    </row>
    <row r="11" spans="2:16" ht="22.5" customHeight="1" x14ac:dyDescent="0.25">
      <c r="B11" s="337"/>
      <c r="C11" s="338" t="s">
        <v>30</v>
      </c>
      <c r="D11" s="364">
        <v>2920.7049842530059</v>
      </c>
      <c r="E11" s="409">
        <v>280.28681416789692</v>
      </c>
      <c r="F11" s="364">
        <v>2115.1987266000001</v>
      </c>
      <c r="G11" s="409">
        <v>161.74114520000001</v>
      </c>
      <c r="H11" s="322">
        <v>38.081824063301504</v>
      </c>
      <c r="I11" s="315">
        <v>73.293452214221688</v>
      </c>
      <c r="J11" s="14"/>
      <c r="M11" s="40"/>
      <c r="N11" s="40"/>
      <c r="O11" s="40"/>
      <c r="P11" s="40"/>
    </row>
    <row r="12" spans="2:16" ht="24" customHeight="1" x14ac:dyDescent="0.25">
      <c r="B12" s="337"/>
      <c r="C12" s="338" t="s">
        <v>108</v>
      </c>
      <c r="D12" s="364">
        <v>1344.0395295278797</v>
      </c>
      <c r="E12" s="409">
        <v>122.73357833511545</v>
      </c>
      <c r="F12" s="364">
        <v>1648.8964682000001</v>
      </c>
      <c r="G12" s="409">
        <v>118.81528777</v>
      </c>
      <c r="H12" s="322">
        <v>-18.488543371368497</v>
      </c>
      <c r="I12" s="315">
        <v>3.2978000042388449</v>
      </c>
      <c r="J12" s="14"/>
      <c r="M12" s="40"/>
      <c r="N12" s="40"/>
      <c r="O12" s="40"/>
      <c r="P12" s="40"/>
    </row>
    <row r="13" spans="2:16" ht="22.5" customHeight="1" x14ac:dyDescent="0.25">
      <c r="B13" s="337"/>
      <c r="C13" s="338" t="s">
        <v>81</v>
      </c>
      <c r="D13" s="364">
        <v>488.25420521464389</v>
      </c>
      <c r="E13" s="409">
        <v>50.012650045538102</v>
      </c>
      <c r="F13" s="364">
        <v>911.48468049999997</v>
      </c>
      <c r="G13" s="409">
        <v>80.233961582000006</v>
      </c>
      <c r="H13" s="322">
        <v>-46.433087065510598</v>
      </c>
      <c r="I13" s="315">
        <v>-37.666483046054488</v>
      </c>
      <c r="J13" s="14"/>
      <c r="M13" s="40"/>
      <c r="N13" s="40"/>
      <c r="O13" s="40"/>
      <c r="P13" s="40"/>
    </row>
    <row r="14" spans="2:16" ht="22.5" customHeight="1" x14ac:dyDescent="0.25">
      <c r="B14" s="337"/>
      <c r="C14" s="338" t="s">
        <v>31</v>
      </c>
      <c r="D14" s="364">
        <v>3333.1894364904506</v>
      </c>
      <c r="E14" s="409">
        <v>139.36279202620568</v>
      </c>
      <c r="F14" s="364">
        <v>4115.6670238999995</v>
      </c>
      <c r="G14" s="409">
        <v>205.55783625000001</v>
      </c>
      <c r="H14" s="322">
        <v>-19.012169421521239</v>
      </c>
      <c r="I14" s="315">
        <v>-32.20263719028825</v>
      </c>
      <c r="J14" s="14"/>
      <c r="M14" s="40"/>
      <c r="N14" s="40"/>
      <c r="O14" s="40"/>
      <c r="P14" s="40"/>
    </row>
    <row r="15" spans="2:16" ht="22.5" customHeight="1" x14ac:dyDescent="0.25">
      <c r="B15" s="337"/>
      <c r="C15" s="338" t="s">
        <v>82</v>
      </c>
      <c r="D15" s="364">
        <v>595.46559925633596</v>
      </c>
      <c r="E15" s="409">
        <v>66.476070686725663</v>
      </c>
      <c r="F15" s="364">
        <v>944.71005058000003</v>
      </c>
      <c r="G15" s="409">
        <v>93.307173276</v>
      </c>
      <c r="H15" s="322">
        <v>-36.968427625941651</v>
      </c>
      <c r="I15" s="315">
        <v>-28.75566973817617</v>
      </c>
      <c r="J15" s="14"/>
      <c r="M15" s="40"/>
      <c r="N15" s="40"/>
      <c r="O15" s="40"/>
      <c r="P15" s="40"/>
    </row>
    <row r="16" spans="2:16" ht="22.5" customHeight="1" x14ac:dyDescent="0.25">
      <c r="B16" s="337"/>
      <c r="C16" s="338" t="s">
        <v>137</v>
      </c>
      <c r="D16" s="364">
        <v>1596.3572197847545</v>
      </c>
      <c r="E16" s="409">
        <v>98.877279420395297</v>
      </c>
      <c r="F16" s="364">
        <v>2131.2316147000001</v>
      </c>
      <c r="G16" s="409">
        <v>145.85705709000001</v>
      </c>
      <c r="H16" s="322">
        <v>-25.096962302266547</v>
      </c>
      <c r="I16" s="315">
        <v>-32.209464942526708</v>
      </c>
      <c r="J16" s="14"/>
      <c r="M16" s="40"/>
      <c r="N16" s="40"/>
      <c r="O16" s="40"/>
      <c r="P16" s="40"/>
    </row>
    <row r="17" spans="2:16" ht="22.5" customHeight="1" thickBot="1" x14ac:dyDescent="0.3">
      <c r="B17" s="342"/>
      <c r="C17" s="343" t="s">
        <v>15</v>
      </c>
      <c r="D17" s="366">
        <v>6500.1500727056045</v>
      </c>
      <c r="E17" s="410">
        <v>597.14443508940633</v>
      </c>
      <c r="F17" s="366">
        <v>6886.423401</v>
      </c>
      <c r="G17" s="410">
        <v>710.85801428000002</v>
      </c>
      <c r="H17" s="323">
        <v>-5.6092009712662083</v>
      </c>
      <c r="I17" s="320">
        <v>-15.99666556559395</v>
      </c>
      <c r="J17" s="14"/>
      <c r="M17" s="40"/>
      <c r="N17" s="40"/>
      <c r="O17" s="40"/>
      <c r="P17" s="40"/>
    </row>
    <row r="18" spans="2:16" s="7" customFormat="1" ht="13.7" customHeight="1" thickTop="1" x14ac:dyDescent="0.25">
      <c r="B18" s="90" t="s">
        <v>176</v>
      </c>
      <c r="C18" s="339"/>
      <c r="D18" s="340"/>
      <c r="E18" s="340"/>
      <c r="F18" s="340"/>
      <c r="G18" s="340"/>
      <c r="H18" s="341"/>
      <c r="I18" s="61"/>
      <c r="J18" s="8"/>
      <c r="K18" s="8"/>
      <c r="L18" s="8"/>
      <c r="M18" s="8"/>
      <c r="N18" s="8"/>
    </row>
    <row r="19" spans="2:16" s="7" customFormat="1" ht="13.7" customHeight="1" x14ac:dyDescent="0.25">
      <c r="C19" s="12"/>
      <c r="D19" s="10"/>
      <c r="E19" s="10"/>
      <c r="F19" s="10"/>
      <c r="G19" s="10"/>
      <c r="H19" s="13"/>
      <c r="I19" s="45"/>
      <c r="J19" s="13"/>
      <c r="K19" s="13"/>
      <c r="L19" s="13"/>
      <c r="M19" s="13"/>
      <c r="N19" s="8"/>
    </row>
    <row r="20" spans="2:16" ht="12" x14ac:dyDescent="0.25">
      <c r="J20" s="14"/>
    </row>
    <row r="21" spans="2:16" ht="12" x14ac:dyDescent="0.25">
      <c r="J21" s="14"/>
    </row>
    <row r="22" spans="2:16" ht="12" x14ac:dyDescent="0.25">
      <c r="J22" s="14"/>
    </row>
    <row r="23" spans="2:16" ht="12" x14ac:dyDescent="0.25">
      <c r="J23" s="14"/>
    </row>
    <row r="24" spans="2:16" ht="12" x14ac:dyDescent="0.25">
      <c r="J24" s="14"/>
    </row>
    <row r="25" spans="2:16" ht="12" x14ac:dyDescent="0.25">
      <c r="J25" s="14"/>
    </row>
    <row r="26" spans="2:16" ht="12" x14ac:dyDescent="0.25">
      <c r="J26" s="14"/>
    </row>
    <row r="27" spans="2:16" ht="12" x14ac:dyDescent="0.25">
      <c r="J27" s="14"/>
    </row>
    <row r="28" spans="2:16" ht="12" x14ac:dyDescent="0.25">
      <c r="J28" s="14"/>
    </row>
    <row r="29" spans="2:16" ht="12" x14ac:dyDescent="0.25">
      <c r="J29" s="14"/>
    </row>
    <row r="30" spans="2:16" ht="12" x14ac:dyDescent="0.25">
      <c r="J30" s="14"/>
    </row>
    <row r="31" spans="2:16" ht="12" x14ac:dyDescent="0.25">
      <c r="J31" s="14"/>
    </row>
    <row r="32" spans="2:16" ht="12" x14ac:dyDescent="0.25">
      <c r="J32" s="14"/>
    </row>
    <row r="33" spans="4:10" ht="12" x14ac:dyDescent="0.25">
      <c r="J33" s="14"/>
    </row>
    <row r="34" spans="4:10" ht="12" x14ac:dyDescent="0.25">
      <c r="J34" s="14"/>
    </row>
    <row r="35" spans="4:10" ht="12" x14ac:dyDescent="0.25">
      <c r="J35" s="14"/>
    </row>
    <row r="36" spans="4:10" ht="12" x14ac:dyDescent="0.25">
      <c r="J36" s="14"/>
    </row>
    <row r="37" spans="4:10" ht="12" x14ac:dyDescent="0.25">
      <c r="D37" s="14"/>
      <c r="E37" s="14"/>
      <c r="J37" s="14"/>
    </row>
    <row r="38" spans="4:10" ht="12" x14ac:dyDescent="0.25">
      <c r="D38" s="14"/>
      <c r="E38" s="14"/>
      <c r="J38" s="14"/>
    </row>
    <row r="39" spans="4:10" ht="12" x14ac:dyDescent="0.25">
      <c r="D39" s="14"/>
      <c r="E39" s="14"/>
      <c r="J39" s="14"/>
    </row>
    <row r="40" spans="4:10" x14ac:dyDescent="0.25">
      <c r="E40" s="10"/>
    </row>
  </sheetData>
  <mergeCells count="5">
    <mergeCell ref="D5:E5"/>
    <mergeCell ref="H6:H7"/>
    <mergeCell ref="H5:I5"/>
    <mergeCell ref="F5:G5"/>
    <mergeCell ref="I6:I7"/>
  </mergeCells>
  <conditionalFormatting sqref="M8:P17">
    <cfRule type="cellIs" dxfId="1" priority="1" operator="notEqual">
      <formula>0</formula>
    </cfRule>
  </conditionalFormatting>
  <pageMargins left="0.27" right="0.3" top="0.74803149606299213" bottom="0.74803149606299213" header="0.31496062992125984" footer="0.31496062992125984"/>
  <pageSetup paperSize="9" scale="6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92D050"/>
    <pageSetUpPr fitToPage="1"/>
  </sheetPr>
  <dimension ref="B1:T40"/>
  <sheetViews>
    <sheetView showGridLines="0" workbookViewId="0">
      <selection activeCell="F27" sqref="F27"/>
    </sheetView>
  </sheetViews>
  <sheetFormatPr defaultColWidth="9.140625" defaultRowHeight="12" x14ac:dyDescent="0.25"/>
  <cols>
    <col min="1" max="1" width="2.42578125" style="14" customWidth="1"/>
    <col min="2" max="2" width="2.85546875" style="14" customWidth="1"/>
    <col min="3" max="3" width="3.140625" style="14" customWidth="1"/>
    <col min="4" max="4" width="22" style="14" customWidth="1"/>
    <col min="5" max="6" width="13.140625" style="6" customWidth="1"/>
    <col min="7" max="7" width="13.5703125" style="6" customWidth="1"/>
    <col min="8" max="9" width="13.140625" style="14" customWidth="1"/>
    <col min="10" max="10" width="13.5703125" style="14" customWidth="1"/>
    <col min="11" max="11" width="2.5703125" style="14" customWidth="1"/>
    <col min="12" max="20" width="6.5703125" style="14" customWidth="1"/>
    <col min="21" max="16384" width="9.140625" style="14"/>
  </cols>
  <sheetData>
    <row r="1" spans="2:20" ht="12" customHeight="1" x14ac:dyDescent="0.25"/>
    <row r="2" spans="2:20" ht="13.7" customHeight="1" x14ac:dyDescent="0.25">
      <c r="B2" s="94" t="s">
        <v>99</v>
      </c>
      <c r="C2" s="15"/>
      <c r="D2" s="15"/>
    </row>
    <row r="3" spans="2:20" ht="4.7" customHeight="1" x14ac:dyDescent="0.25"/>
    <row r="4" spans="2:20" ht="13.7" customHeight="1" x14ac:dyDescent="0.25">
      <c r="I4" s="474" t="s">
        <v>175</v>
      </c>
      <c r="J4" s="474"/>
    </row>
    <row r="5" spans="2:20" ht="22.7" customHeight="1" thickBot="1" x14ac:dyDescent="0.3">
      <c r="B5" s="345"/>
      <c r="C5" s="345"/>
      <c r="D5" s="333"/>
      <c r="E5" s="471" t="s">
        <v>202</v>
      </c>
      <c r="F5" s="471"/>
      <c r="G5" s="472"/>
      <c r="H5" s="470" t="s">
        <v>200</v>
      </c>
      <c r="I5" s="471"/>
      <c r="J5" s="471"/>
    </row>
    <row r="6" spans="2:20" ht="51" customHeight="1" x14ac:dyDescent="0.2">
      <c r="B6" s="346" t="s">
        <v>24</v>
      </c>
      <c r="C6" s="345"/>
      <c r="D6" s="333"/>
      <c r="E6" s="344" t="s">
        <v>33</v>
      </c>
      <c r="F6" s="344" t="s">
        <v>32</v>
      </c>
      <c r="G6" s="344" t="s">
        <v>77</v>
      </c>
      <c r="H6" s="344" t="s">
        <v>33</v>
      </c>
      <c r="I6" s="344" t="s">
        <v>32</v>
      </c>
      <c r="J6" s="344" t="s">
        <v>77</v>
      </c>
    </row>
    <row r="7" spans="2:20" ht="6" customHeight="1" x14ac:dyDescent="0.2">
      <c r="B7" s="347"/>
      <c r="C7" s="337"/>
      <c r="D7" s="337"/>
      <c r="E7" s="348"/>
      <c r="F7" s="349"/>
      <c r="G7" s="350"/>
      <c r="H7" s="348"/>
      <c r="I7" s="349"/>
      <c r="J7" s="351"/>
    </row>
    <row r="8" spans="2:20" ht="15.75" customHeight="1" x14ac:dyDescent="0.25">
      <c r="B8" s="352" t="s">
        <v>0</v>
      </c>
      <c r="C8" s="337"/>
      <c r="D8" s="353"/>
      <c r="E8" s="354">
        <v>1558.589923193382</v>
      </c>
      <c r="F8" s="355">
        <v>2007.9751030225491</v>
      </c>
      <c r="G8" s="356">
        <v>0.77619982481221006</v>
      </c>
      <c r="H8" s="354">
        <v>1851.6512373999999</v>
      </c>
      <c r="I8" s="355">
        <v>1696.1844099</v>
      </c>
      <c r="J8" s="357">
        <v>1.0916567955000001</v>
      </c>
      <c r="O8" s="40"/>
      <c r="R8" s="40"/>
      <c r="S8" s="40"/>
      <c r="T8" s="40"/>
    </row>
    <row r="9" spans="2:20" ht="15.75" customHeight="1" x14ac:dyDescent="0.25">
      <c r="B9" s="358" t="s">
        <v>70</v>
      </c>
      <c r="C9" s="337"/>
      <c r="D9" s="353"/>
      <c r="E9" s="354"/>
      <c r="F9" s="355"/>
      <c r="G9" s="359"/>
      <c r="H9" s="354"/>
      <c r="I9" s="355"/>
      <c r="J9" s="357"/>
      <c r="O9" s="40"/>
    </row>
    <row r="10" spans="2:20" ht="15.75" customHeight="1" x14ac:dyDescent="0.25">
      <c r="B10" s="337"/>
      <c r="C10" s="360" t="s">
        <v>158</v>
      </c>
      <c r="D10" s="353"/>
      <c r="E10" s="361">
        <v>1506.4889598356144</v>
      </c>
      <c r="F10" s="362">
        <v>1996.2930666547757</v>
      </c>
      <c r="G10" s="359">
        <v>0.75464318591261015</v>
      </c>
      <c r="H10" s="361">
        <v>1791.0712278999999</v>
      </c>
      <c r="I10" s="362">
        <v>1690.0681471</v>
      </c>
      <c r="J10" s="363">
        <v>1.0597627267</v>
      </c>
      <c r="O10" s="40"/>
    </row>
    <row r="11" spans="2:20" ht="15.75" customHeight="1" x14ac:dyDescent="0.25">
      <c r="B11" s="337"/>
      <c r="C11" s="337"/>
      <c r="D11" s="358" t="s">
        <v>25</v>
      </c>
      <c r="E11" s="364">
        <v>983.78886466901974</v>
      </c>
      <c r="F11" s="365">
        <v>1478.8029083186034</v>
      </c>
      <c r="G11" s="359">
        <v>0.66526029880992466</v>
      </c>
      <c r="H11" s="364">
        <v>1225.9838812999999</v>
      </c>
      <c r="I11" s="365">
        <v>1249.7913157999999</v>
      </c>
      <c r="J11" s="363">
        <v>0.98095087218999999</v>
      </c>
      <c r="O11" s="40"/>
    </row>
    <row r="12" spans="2:20" ht="15.75" customHeight="1" x14ac:dyDescent="0.25">
      <c r="B12" s="337"/>
      <c r="C12" s="337"/>
      <c r="D12" s="358" t="s">
        <v>26</v>
      </c>
      <c r="E12" s="361">
        <v>307.60409021796164</v>
      </c>
      <c r="F12" s="362">
        <v>225.50744627352063</v>
      </c>
      <c r="G12" s="359">
        <v>1.3640529184338552</v>
      </c>
      <c r="H12" s="361">
        <v>215.23828247</v>
      </c>
      <c r="I12" s="362">
        <v>139.26229472</v>
      </c>
      <c r="J12" s="363">
        <v>1.5455603606999999</v>
      </c>
      <c r="O12" s="40"/>
    </row>
    <row r="13" spans="2:20" ht="15.75" customHeight="1" x14ac:dyDescent="0.25">
      <c r="B13" s="337"/>
      <c r="C13" s="337"/>
      <c r="D13" s="358" t="s">
        <v>27</v>
      </c>
      <c r="E13" s="361">
        <v>57.183761060282698</v>
      </c>
      <c r="F13" s="362">
        <v>105.17328995126391</v>
      </c>
      <c r="G13" s="359">
        <v>0.54370991995002715</v>
      </c>
      <c r="H13" s="361">
        <v>114.14585202000001</v>
      </c>
      <c r="I13" s="362">
        <v>109.41078840999999</v>
      </c>
      <c r="J13" s="363">
        <v>1.0432778492000001</v>
      </c>
      <c r="O13" s="40"/>
    </row>
    <row r="14" spans="2:20" ht="15.75" customHeight="1" thickBot="1" x14ac:dyDescent="0.3">
      <c r="B14" s="342"/>
      <c r="C14" s="342"/>
      <c r="D14" s="370" t="s">
        <v>71</v>
      </c>
      <c r="E14" s="366">
        <v>157.91224388834974</v>
      </c>
      <c r="F14" s="367">
        <v>186.80942211138847</v>
      </c>
      <c r="G14" s="368">
        <v>0.84531198749810232</v>
      </c>
      <c r="H14" s="366">
        <v>235.70321208999999</v>
      </c>
      <c r="I14" s="367">
        <v>191.60374816000001</v>
      </c>
      <c r="J14" s="369">
        <v>1.2301597143</v>
      </c>
      <c r="M14" s="40"/>
      <c r="N14" s="40"/>
      <c r="O14" s="40"/>
    </row>
    <row r="15" spans="2:20" ht="12" customHeight="1" thickTop="1" x14ac:dyDescent="0.2">
      <c r="B15" s="371" t="s">
        <v>127</v>
      </c>
      <c r="C15" s="90"/>
      <c r="D15" s="90"/>
      <c r="E15" s="89"/>
      <c r="F15" s="89"/>
      <c r="G15" s="88"/>
      <c r="H15" s="88"/>
      <c r="I15" s="88"/>
      <c r="J15" s="61" t="s">
        <v>122</v>
      </c>
    </row>
    <row r="16" spans="2:20" s="7" customFormat="1" ht="13.7" customHeight="1" x14ac:dyDescent="0.25">
      <c r="B16" s="90" t="s">
        <v>176</v>
      </c>
      <c r="C16" s="339"/>
      <c r="D16" s="340"/>
      <c r="E16" s="340"/>
      <c r="F16" s="340"/>
      <c r="G16" s="341"/>
      <c r="H16" s="341"/>
      <c r="I16" s="290"/>
      <c r="J16" s="61"/>
      <c r="K16" s="8"/>
      <c r="L16" s="8"/>
      <c r="M16" s="8"/>
      <c r="N16" s="8"/>
      <c r="P16" s="14"/>
      <c r="Q16" s="14"/>
    </row>
    <row r="17" spans="3:17" s="7" customFormat="1" ht="13.7" customHeight="1" x14ac:dyDescent="0.25"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/>
      <c r="P17" s="14"/>
      <c r="Q17" s="14"/>
    </row>
    <row r="18" spans="3:17" x14ac:dyDescent="0.25">
      <c r="F18" s="14"/>
      <c r="I18" s="6"/>
      <c r="K18" s="6"/>
      <c r="M18" s="6"/>
    </row>
    <row r="19" spans="3:17" x14ac:dyDescent="0.25">
      <c r="F19" s="14"/>
      <c r="I19" s="6"/>
      <c r="K19" s="6"/>
      <c r="M19" s="6"/>
    </row>
    <row r="20" spans="3:17" x14ac:dyDescent="0.25">
      <c r="F20" s="14"/>
      <c r="I20" s="6"/>
      <c r="K20" s="6"/>
    </row>
    <row r="21" spans="3:17" x14ac:dyDescent="0.25">
      <c r="F21" s="14"/>
      <c r="I21" s="6"/>
      <c r="K21" s="6"/>
    </row>
    <row r="22" spans="3:17" x14ac:dyDescent="0.25">
      <c r="F22" s="14"/>
      <c r="I22" s="6"/>
      <c r="K22" s="6"/>
    </row>
    <row r="23" spans="3:17" x14ac:dyDescent="0.25">
      <c r="F23" s="14"/>
      <c r="I23" s="6"/>
      <c r="K23" s="6"/>
    </row>
    <row r="24" spans="3:17" x14ac:dyDescent="0.25">
      <c r="F24" s="14"/>
      <c r="I24" s="6"/>
      <c r="K24" s="6"/>
    </row>
    <row r="25" spans="3:17" x14ac:dyDescent="0.25">
      <c r="F25" s="14"/>
      <c r="I25" s="6"/>
      <c r="K25" s="6"/>
    </row>
    <row r="26" spans="3:17" x14ac:dyDescent="0.25">
      <c r="F26" s="14"/>
      <c r="I26" s="6"/>
      <c r="K26" s="6"/>
    </row>
    <row r="27" spans="3:17" x14ac:dyDescent="0.25">
      <c r="F27" s="14"/>
      <c r="I27" s="6"/>
      <c r="K27" s="6"/>
      <c r="M27" s="6"/>
    </row>
    <row r="28" spans="3:17" x14ac:dyDescent="0.25">
      <c r="F28" s="14"/>
      <c r="I28" s="6"/>
      <c r="K28" s="6"/>
      <c r="M28" s="6"/>
    </row>
    <row r="29" spans="3:17" x14ac:dyDescent="0.25">
      <c r="F29" s="14"/>
      <c r="I29" s="6"/>
      <c r="K29" s="6"/>
      <c r="M29" s="6"/>
    </row>
    <row r="30" spans="3:17" x14ac:dyDescent="0.25">
      <c r="F30" s="14"/>
      <c r="I30" s="6"/>
      <c r="K30" s="6"/>
      <c r="M30" s="6"/>
    </row>
    <row r="31" spans="3:17" x14ac:dyDescent="0.25">
      <c r="F31" s="14"/>
      <c r="I31" s="6"/>
      <c r="K31" s="6"/>
      <c r="M31" s="6"/>
    </row>
    <row r="32" spans="3:17" x14ac:dyDescent="0.25">
      <c r="F32" s="14"/>
      <c r="I32" s="6"/>
      <c r="K32" s="6"/>
      <c r="M32" s="6"/>
    </row>
    <row r="33" spans="6:13" x14ac:dyDescent="0.25">
      <c r="F33" s="14"/>
      <c r="I33" s="6"/>
      <c r="K33" s="6"/>
      <c r="M33" s="6"/>
    </row>
    <row r="34" spans="6:13" x14ac:dyDescent="0.25">
      <c r="F34" s="14"/>
      <c r="I34" s="6"/>
      <c r="K34" s="6"/>
      <c r="M34" s="6"/>
    </row>
    <row r="35" spans="6:13" x14ac:dyDescent="0.25">
      <c r="H35" s="27"/>
    </row>
    <row r="36" spans="6:13" x14ac:dyDescent="0.25">
      <c r="H36" s="27"/>
    </row>
    <row r="37" spans="6:13" x14ac:dyDescent="0.25">
      <c r="H37" s="27"/>
    </row>
    <row r="38" spans="6:13" x14ac:dyDescent="0.25">
      <c r="H38" s="27"/>
    </row>
    <row r="39" spans="6:13" x14ac:dyDescent="0.25">
      <c r="H39" s="27"/>
    </row>
    <row r="40" spans="6:13" x14ac:dyDescent="0.25">
      <c r="H40" s="27"/>
    </row>
  </sheetData>
  <mergeCells count="3">
    <mergeCell ref="I4:J4"/>
    <mergeCell ref="E5:G5"/>
    <mergeCell ref="H5:J5"/>
  </mergeCells>
  <conditionalFormatting sqref="M14:N14 R8:T8 O8:O14">
    <cfRule type="cellIs" dxfId="0" priority="1" operator="notEqual">
      <formula>0</formula>
    </cfRule>
  </conditionalFormatting>
  <pageMargins left="0.31" right="0.34" top="0.74803149606299213" bottom="0.74803149606299213" header="0.31496062992125984" footer="0.31496062992125984"/>
  <pageSetup paperSize="9"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J27"/>
  <sheetViews>
    <sheetView showGridLines="0" workbookViewId="0">
      <selection activeCell="E12" sqref="E12"/>
    </sheetView>
  </sheetViews>
  <sheetFormatPr defaultColWidth="9.140625" defaultRowHeight="15" x14ac:dyDescent="0.25"/>
  <cols>
    <col min="1" max="1" width="2.140625" style="54" customWidth="1"/>
    <col min="2" max="2" width="34.140625" style="54" customWidth="1"/>
    <col min="3" max="5" width="17.5703125" style="55" customWidth="1"/>
  </cols>
  <sheetData>
    <row r="1" spans="1:10" ht="6.95" customHeight="1" x14ac:dyDescent="0.25"/>
    <row r="2" spans="1:10" x14ac:dyDescent="0.25">
      <c r="B2" s="64" t="s">
        <v>156</v>
      </c>
    </row>
    <row r="3" spans="1:10" ht="6.95" customHeight="1" x14ac:dyDescent="0.25"/>
    <row r="4" spans="1:10" x14ac:dyDescent="0.25">
      <c r="E4" s="85" t="s">
        <v>139</v>
      </c>
    </row>
    <row r="5" spans="1:10" ht="34.5" customHeight="1" thickBot="1" x14ac:dyDescent="0.3">
      <c r="B5" s="84" t="s">
        <v>160</v>
      </c>
      <c r="C5" s="70" t="s">
        <v>198</v>
      </c>
      <c r="D5" s="70" t="s">
        <v>195</v>
      </c>
      <c r="E5" s="71" t="s">
        <v>51</v>
      </c>
    </row>
    <row r="6" spans="1:10" ht="6.95" customHeight="1" x14ac:dyDescent="0.25">
      <c r="B6" s="57"/>
      <c r="C6" s="76"/>
      <c r="D6" s="76"/>
    </row>
    <row r="7" spans="1:10" x14ac:dyDescent="0.25">
      <c r="A7" s="56"/>
      <c r="B7" s="65" t="s">
        <v>148</v>
      </c>
      <c r="C7" s="77">
        <v>16155.144635000001</v>
      </c>
      <c r="D7" s="77">
        <v>17170.493512000001</v>
      </c>
      <c r="E7" s="72">
        <v>-5.9133354337800483</v>
      </c>
      <c r="H7" s="415"/>
      <c r="I7" s="415"/>
      <c r="J7" s="414"/>
    </row>
    <row r="8" spans="1:10" ht="6.95" customHeight="1" x14ac:dyDescent="0.25">
      <c r="B8" s="66"/>
      <c r="C8" s="78"/>
      <c r="D8" s="79"/>
      <c r="E8" s="72"/>
      <c r="H8" s="415"/>
      <c r="I8" s="415"/>
      <c r="J8" s="414"/>
    </row>
    <row r="9" spans="1:10" x14ac:dyDescent="0.25">
      <c r="B9" s="67" t="s">
        <v>140</v>
      </c>
      <c r="C9" s="78">
        <v>1320.1268749999999</v>
      </c>
      <c r="D9" s="78">
        <v>1282.534815</v>
      </c>
      <c r="E9" s="73">
        <v>2.9310752082780596</v>
      </c>
      <c r="H9" s="415"/>
      <c r="I9" s="415"/>
      <c r="J9" s="414"/>
    </row>
    <row r="10" spans="1:10" x14ac:dyDescent="0.25">
      <c r="B10" s="67" t="s">
        <v>142</v>
      </c>
      <c r="C10" s="78">
        <v>20.034414999999999</v>
      </c>
      <c r="D10" s="78">
        <v>23.876639999999998</v>
      </c>
      <c r="E10" s="73">
        <v>-16.091983629187354</v>
      </c>
      <c r="H10" s="415"/>
      <c r="I10" s="415"/>
      <c r="J10" s="414"/>
    </row>
    <row r="11" spans="1:10" x14ac:dyDescent="0.25">
      <c r="B11" s="67" t="s">
        <v>12</v>
      </c>
      <c r="C11" s="78">
        <v>14687.173832</v>
      </c>
      <c r="D11" s="78">
        <v>14258.004558000001</v>
      </c>
      <c r="E11" s="73">
        <v>3.01002340302378</v>
      </c>
      <c r="H11" s="415"/>
      <c r="I11" s="415"/>
      <c r="J11" s="414"/>
    </row>
    <row r="12" spans="1:10" x14ac:dyDescent="0.25">
      <c r="B12" s="67" t="s">
        <v>141</v>
      </c>
      <c r="C12" s="78">
        <v>127.809513</v>
      </c>
      <c r="D12" s="78">
        <v>209.340261</v>
      </c>
      <c r="E12" s="74">
        <v>-38.946520659969941</v>
      </c>
      <c r="H12" s="415"/>
      <c r="I12" s="415"/>
      <c r="J12" s="414"/>
    </row>
    <row r="13" spans="1:10" x14ac:dyDescent="0.25">
      <c r="B13" s="67" t="s">
        <v>143</v>
      </c>
      <c r="C13" s="78">
        <v>0</v>
      </c>
      <c r="D13" s="78">
        <v>1396.7372379999999</v>
      </c>
      <c r="E13" s="73">
        <v>-100</v>
      </c>
      <c r="H13" s="415"/>
      <c r="I13" s="415"/>
      <c r="J13" s="414"/>
    </row>
    <row r="14" spans="1:10" ht="6.95" customHeight="1" x14ac:dyDescent="0.25">
      <c r="B14" s="68"/>
      <c r="C14" s="79"/>
      <c r="D14" s="79"/>
      <c r="E14" s="73"/>
      <c r="H14" s="415"/>
      <c r="I14" s="415"/>
      <c r="J14" s="414"/>
    </row>
    <row r="15" spans="1:10" x14ac:dyDescent="0.25">
      <c r="A15" s="56"/>
      <c r="B15" s="65" t="s">
        <v>149</v>
      </c>
      <c r="C15" s="77">
        <v>16565.834565000001</v>
      </c>
      <c r="D15" s="77">
        <v>17775.238173000002</v>
      </c>
      <c r="E15" s="72">
        <v>-6.8038672462743364</v>
      </c>
      <c r="H15" s="415"/>
      <c r="I15" s="415"/>
      <c r="J15" s="414"/>
    </row>
    <row r="16" spans="1:10" ht="6.95" customHeight="1" x14ac:dyDescent="0.25">
      <c r="B16" s="69"/>
      <c r="C16" s="78"/>
      <c r="D16" s="79"/>
      <c r="E16" s="75"/>
      <c r="H16" s="415"/>
      <c r="I16" s="415"/>
      <c r="J16" s="414"/>
    </row>
    <row r="17" spans="2:10" x14ac:dyDescent="0.25">
      <c r="B17" s="67" t="s">
        <v>146</v>
      </c>
      <c r="C17" s="78">
        <v>39.706842000000002</v>
      </c>
      <c r="D17" s="78">
        <v>419.45480400000002</v>
      </c>
      <c r="E17" s="73">
        <v>-90.53370193371299</v>
      </c>
      <c r="H17" s="415"/>
      <c r="I17" s="415"/>
      <c r="J17" s="414"/>
    </row>
    <row r="18" spans="2:10" x14ac:dyDescent="0.25">
      <c r="B18" s="67" t="s">
        <v>147</v>
      </c>
      <c r="C18" s="78">
        <v>72.087306999999996</v>
      </c>
      <c r="D18" s="78">
        <v>54.580990999999997</v>
      </c>
      <c r="E18" s="74">
        <v>32.074016391530904</v>
      </c>
      <c r="H18" s="415"/>
      <c r="I18" s="415"/>
      <c r="J18" s="414"/>
    </row>
    <row r="19" spans="2:10" x14ac:dyDescent="0.25">
      <c r="B19" s="67" t="s">
        <v>144</v>
      </c>
      <c r="C19" s="78">
        <v>8058.3010430000004</v>
      </c>
      <c r="D19" s="78">
        <v>6519.3881790000005</v>
      </c>
      <c r="E19" s="73">
        <v>23.605173089049771</v>
      </c>
      <c r="H19" s="415"/>
      <c r="I19" s="415"/>
      <c r="J19" s="414"/>
    </row>
    <row r="20" spans="2:10" x14ac:dyDescent="0.25">
      <c r="B20" s="67" t="s">
        <v>145</v>
      </c>
      <c r="C20" s="78">
        <v>8081.1808599999995</v>
      </c>
      <c r="D20" s="78">
        <v>9809.7169379999996</v>
      </c>
      <c r="E20" s="73">
        <v>-17.620651940568763</v>
      </c>
      <c r="H20" s="415"/>
      <c r="I20" s="415"/>
      <c r="J20" s="414"/>
    </row>
    <row r="21" spans="2:10" x14ac:dyDescent="0.25">
      <c r="B21" s="67" t="s">
        <v>141</v>
      </c>
      <c r="C21" s="78">
        <v>127.809513</v>
      </c>
      <c r="D21" s="78">
        <v>209.340261</v>
      </c>
      <c r="E21" s="74">
        <v>-38.946520659969941</v>
      </c>
      <c r="H21" s="415"/>
      <c r="I21" s="415"/>
      <c r="J21" s="414"/>
    </row>
    <row r="22" spans="2:10" x14ac:dyDescent="0.25">
      <c r="B22" s="67" t="s">
        <v>143</v>
      </c>
      <c r="C22" s="78">
        <v>186.749</v>
      </c>
      <c r="D22" s="80">
        <v>762.75699999999995</v>
      </c>
      <c r="E22" s="73">
        <v>-75.516579985499973</v>
      </c>
      <c r="H22" s="415"/>
      <c r="I22" s="415"/>
      <c r="J22" s="414"/>
    </row>
    <row r="23" spans="2:10" ht="6.95" customHeight="1" thickBot="1" x14ac:dyDescent="0.3">
      <c r="B23" s="81"/>
      <c r="C23" s="82"/>
      <c r="D23" s="82"/>
      <c r="E23" s="83"/>
    </row>
    <row r="24" spans="2:10" ht="15.75" thickTop="1" x14ac:dyDescent="0.25">
      <c r="B24" s="58" t="s">
        <v>159</v>
      </c>
      <c r="C24" s="59"/>
      <c r="D24" s="60"/>
      <c r="E24" s="61" t="s">
        <v>122</v>
      </c>
    </row>
    <row r="25" spans="2:10" x14ac:dyDescent="0.25">
      <c r="C25" s="62"/>
      <c r="D25" s="62"/>
      <c r="E25" s="61"/>
    </row>
    <row r="27" spans="2:10" x14ac:dyDescent="0.25">
      <c r="C27" s="63"/>
      <c r="D27" s="63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E19"/>
  <sheetViews>
    <sheetView showGridLines="0" workbookViewId="0">
      <selection activeCell="B2" sqref="B2"/>
    </sheetView>
  </sheetViews>
  <sheetFormatPr defaultColWidth="9.140625" defaultRowHeight="15" x14ac:dyDescent="0.25"/>
  <cols>
    <col min="1" max="1" width="2.140625" style="54" customWidth="1"/>
    <col min="2" max="2" width="34.140625" style="54" customWidth="1"/>
    <col min="3" max="5" width="17.5703125" style="55" customWidth="1"/>
  </cols>
  <sheetData>
    <row r="1" spans="1:5" ht="6.95" customHeight="1" x14ac:dyDescent="0.25"/>
    <row r="2" spans="1:5" x14ac:dyDescent="0.25">
      <c r="B2" s="64" t="s">
        <v>157</v>
      </c>
    </row>
    <row r="3" spans="1:5" ht="6.95" customHeight="1" x14ac:dyDescent="0.25"/>
    <row r="4" spans="1:5" x14ac:dyDescent="0.25">
      <c r="E4" s="85" t="s">
        <v>163</v>
      </c>
    </row>
    <row r="5" spans="1:5" ht="36" customHeight="1" thickBot="1" x14ac:dyDescent="0.3">
      <c r="B5" s="87" t="s">
        <v>164</v>
      </c>
      <c r="C5" s="70" t="s">
        <v>197</v>
      </c>
      <c r="D5" s="70" t="s">
        <v>195</v>
      </c>
      <c r="E5" s="71" t="s">
        <v>51</v>
      </c>
    </row>
    <row r="6" spans="1:5" ht="6.95" customHeight="1" x14ac:dyDescent="0.25">
      <c r="B6" s="57"/>
      <c r="C6" s="417"/>
      <c r="D6" s="417"/>
    </row>
    <row r="7" spans="1:5" x14ac:dyDescent="0.25">
      <c r="A7" s="56"/>
      <c r="B7" s="65" t="s">
        <v>0</v>
      </c>
      <c r="C7" s="418">
        <f>SUM(C8:C14)</f>
        <v>776</v>
      </c>
      <c r="D7" s="418">
        <f>SUM(D8:D14)</f>
        <v>641.22012599999994</v>
      </c>
      <c r="E7" s="419">
        <f>C7/D7*100-100</f>
        <v>21.019283165793851</v>
      </c>
    </row>
    <row r="8" spans="1:5" ht="6.95" customHeight="1" x14ac:dyDescent="0.25">
      <c r="B8" s="66"/>
      <c r="C8" s="420"/>
      <c r="D8" s="420"/>
      <c r="E8" s="419"/>
    </row>
    <row r="9" spans="1:5" x14ac:dyDescent="0.25">
      <c r="B9" s="67" t="s">
        <v>150</v>
      </c>
      <c r="C9" s="420">
        <v>24</v>
      </c>
      <c r="D9" s="420">
        <v>25.136843999999996</v>
      </c>
      <c r="E9" s="421">
        <f>C9/D9*100-100</f>
        <v>-4.5226202621140459</v>
      </c>
    </row>
    <row r="10" spans="1:5" x14ac:dyDescent="0.25">
      <c r="B10" s="67" t="s">
        <v>151</v>
      </c>
      <c r="C10" s="420">
        <v>10</v>
      </c>
      <c r="D10" s="420">
        <v>12.153136999999999</v>
      </c>
      <c r="E10" s="421">
        <f t="shared" ref="E10:E14" si="0">C10/D10*100-100</f>
        <v>-17.716717914066123</v>
      </c>
    </row>
    <row r="11" spans="1:5" x14ac:dyDescent="0.25">
      <c r="B11" s="67" t="s">
        <v>152</v>
      </c>
      <c r="C11" s="420">
        <v>82</v>
      </c>
      <c r="D11" s="420">
        <v>76.507379</v>
      </c>
      <c r="E11" s="421">
        <f t="shared" si="0"/>
        <v>7.1792042438154908</v>
      </c>
    </row>
    <row r="12" spans="1:5" x14ac:dyDescent="0.25">
      <c r="B12" s="67" t="s">
        <v>153</v>
      </c>
      <c r="C12" s="420">
        <v>7</v>
      </c>
      <c r="D12" s="420">
        <v>4.3909960000000003</v>
      </c>
      <c r="E12" s="421">
        <f t="shared" si="0"/>
        <v>59.417134518000012</v>
      </c>
    </row>
    <row r="13" spans="1:5" x14ac:dyDescent="0.25">
      <c r="B13" s="67" t="s">
        <v>154</v>
      </c>
      <c r="C13" s="420">
        <v>290</v>
      </c>
      <c r="D13" s="420">
        <v>161.91455300000001</v>
      </c>
      <c r="E13" s="421">
        <f t="shared" si="0"/>
        <v>79.106815679502233</v>
      </c>
    </row>
    <row r="14" spans="1:5" x14ac:dyDescent="0.25">
      <c r="B14" s="67" t="s">
        <v>155</v>
      </c>
      <c r="C14" s="420">
        <v>363</v>
      </c>
      <c r="D14" s="420">
        <v>361.11721699999998</v>
      </c>
      <c r="E14" s="421">
        <f t="shared" si="0"/>
        <v>0.52137724577114852</v>
      </c>
    </row>
    <row r="15" spans="1:5" ht="6.95" customHeight="1" thickBot="1" x14ac:dyDescent="0.3">
      <c r="B15" s="81"/>
      <c r="C15" s="82"/>
      <c r="D15" s="82"/>
      <c r="E15" s="83"/>
    </row>
    <row r="16" spans="1:5" ht="15.75" thickTop="1" x14ac:dyDescent="0.25">
      <c r="B16" s="58" t="s">
        <v>161</v>
      </c>
      <c r="E16" s="61" t="s">
        <v>122</v>
      </c>
    </row>
    <row r="17" spans="2:5" x14ac:dyDescent="0.25">
      <c r="B17" s="58" t="s">
        <v>162</v>
      </c>
      <c r="E17" s="61"/>
    </row>
    <row r="19" spans="2:5" x14ac:dyDescent="0.25">
      <c r="C19" s="63"/>
      <c r="D19" s="63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tabColor rgb="FF00FF00"/>
    <pageSetUpPr fitToPage="1"/>
  </sheetPr>
  <dimension ref="A1:AA36"/>
  <sheetViews>
    <sheetView showGridLines="0" zoomScale="85" zoomScaleNormal="85" workbookViewId="0">
      <selection activeCell="D5" sqref="D5:K34"/>
    </sheetView>
  </sheetViews>
  <sheetFormatPr defaultColWidth="9.140625" defaultRowHeight="15" x14ac:dyDescent="0.25"/>
  <cols>
    <col min="1" max="1" width="2.42578125" style="1" customWidth="1"/>
    <col min="2" max="2" width="23.5703125" style="1" customWidth="1"/>
    <col min="3" max="3" width="8.5703125" style="1" customWidth="1"/>
    <col min="4" max="11" width="9.5703125" style="2" customWidth="1"/>
    <col min="12" max="15" width="9" style="2" customWidth="1"/>
    <col min="16" max="16" width="1.42578125" customWidth="1"/>
    <col min="17" max="27" width="6" style="50" customWidth="1"/>
    <col min="28" max="16384" width="9.140625" style="14"/>
  </cols>
  <sheetData>
    <row r="1" spans="1:27" ht="13.5" customHeight="1" x14ac:dyDescent="0.25">
      <c r="A1" s="204"/>
      <c r="B1" s="204"/>
      <c r="C1" s="204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27" ht="13.7" customHeight="1" x14ac:dyDescent="0.25">
      <c r="A2" s="204"/>
      <c r="B2" s="206" t="s">
        <v>52</v>
      </c>
      <c r="C2" s="206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27" ht="5.25" customHeight="1" x14ac:dyDescent="0.25">
      <c r="A3" s="204"/>
      <c r="B3" s="204"/>
      <c r="C3" s="204"/>
      <c r="D3" s="205"/>
      <c r="E3" s="205"/>
      <c r="F3" s="205"/>
      <c r="G3" s="205"/>
      <c r="H3" s="205"/>
      <c r="I3" s="207"/>
      <c r="J3" s="207"/>
      <c r="K3" s="205"/>
      <c r="L3" s="204"/>
      <c r="M3" s="204"/>
      <c r="N3" s="205"/>
      <c r="O3" s="205"/>
    </row>
    <row r="4" spans="1:27" ht="13.7" customHeight="1" thickBot="1" x14ac:dyDescent="0.3">
      <c r="A4" s="204"/>
      <c r="B4" s="204"/>
      <c r="C4" s="204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22.5" customHeight="1" thickBot="1" x14ac:dyDescent="0.3">
      <c r="A5" s="208"/>
      <c r="B5" s="461"/>
      <c r="C5" s="456" t="s">
        <v>3</v>
      </c>
      <c r="D5" s="458" t="s">
        <v>206</v>
      </c>
      <c r="E5" s="459"/>
      <c r="F5" s="459"/>
      <c r="G5" s="460"/>
      <c r="H5" s="458" t="s">
        <v>195</v>
      </c>
      <c r="I5" s="459"/>
      <c r="J5" s="459"/>
      <c r="K5" s="460"/>
      <c r="L5" s="458" t="s">
        <v>51</v>
      </c>
      <c r="M5" s="459"/>
      <c r="N5" s="459"/>
      <c r="O5" s="460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2.5" customHeight="1" thickBot="1" x14ac:dyDescent="0.3">
      <c r="A6" s="208"/>
      <c r="B6" s="462"/>
      <c r="C6" s="457"/>
      <c r="D6" s="140" t="s">
        <v>0</v>
      </c>
      <c r="E6" s="164" t="s">
        <v>188</v>
      </c>
      <c r="F6" s="164" t="s">
        <v>189</v>
      </c>
      <c r="G6" s="164" t="s">
        <v>190</v>
      </c>
      <c r="H6" s="140" t="s">
        <v>0</v>
      </c>
      <c r="I6" s="164" t="s">
        <v>192</v>
      </c>
      <c r="J6" s="164" t="s">
        <v>193</v>
      </c>
      <c r="K6" s="164" t="s">
        <v>194</v>
      </c>
      <c r="L6" s="140" t="str">
        <f>D6</f>
        <v>Total</v>
      </c>
      <c r="M6" s="164" t="str">
        <f>E6</f>
        <v>Jul.22</v>
      </c>
      <c r="N6" s="164" t="str">
        <f t="shared" ref="N6:O6" si="0">F6</f>
        <v>Ago.22</v>
      </c>
      <c r="O6" s="164" t="str">
        <f t="shared" si="0"/>
        <v>Set.22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6.95" customHeight="1" x14ac:dyDescent="0.25">
      <c r="A7" s="204"/>
      <c r="B7" s="209"/>
      <c r="C7" s="210"/>
      <c r="D7" s="211"/>
      <c r="E7" s="212"/>
      <c r="F7" s="212"/>
      <c r="G7" s="213"/>
      <c r="H7" s="211"/>
      <c r="I7" s="212"/>
      <c r="J7" s="212"/>
      <c r="K7" s="213"/>
      <c r="L7" s="211"/>
      <c r="M7" s="214"/>
      <c r="N7" s="212"/>
      <c r="O7" s="212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15" customFormat="1" ht="13.7" customHeight="1" x14ac:dyDescent="0.25">
      <c r="A8" s="206"/>
      <c r="B8" s="168" t="s">
        <v>68</v>
      </c>
      <c r="C8" s="227" t="s">
        <v>16</v>
      </c>
      <c r="D8" s="422">
        <f t="shared" ref="D8:K8" si="1">SUM(D10:D20)</f>
        <v>3703</v>
      </c>
      <c r="E8" s="391">
        <f t="shared" si="1"/>
        <v>1297</v>
      </c>
      <c r="F8" s="391">
        <f t="shared" si="1"/>
        <v>1226</v>
      </c>
      <c r="G8" s="423">
        <f t="shared" si="1"/>
        <v>1180</v>
      </c>
      <c r="H8" s="422">
        <f t="shared" si="1"/>
        <v>3201</v>
      </c>
      <c r="I8" s="391">
        <f t="shared" si="1"/>
        <v>1052</v>
      </c>
      <c r="J8" s="391">
        <f t="shared" si="1"/>
        <v>1082</v>
      </c>
      <c r="K8" s="423">
        <f t="shared" si="1"/>
        <v>1067</v>
      </c>
      <c r="L8" s="171">
        <f>(D8-H8)/H8*100</f>
        <v>15.682599187753826</v>
      </c>
      <c r="M8" s="216">
        <f>(E8-I8)/I8*100</f>
        <v>23.288973384030417</v>
      </c>
      <c r="N8" s="216">
        <f>(F8-J8)/J8*100</f>
        <v>13.308687615526802</v>
      </c>
      <c r="O8" s="216">
        <f>(G8-K8)/K8*100</f>
        <v>10.590440487347703</v>
      </c>
      <c r="P8"/>
    </row>
    <row r="9" spans="1:27" ht="6.95" customHeight="1" x14ac:dyDescent="0.25">
      <c r="A9" s="204"/>
      <c r="B9" s="217"/>
      <c r="C9" s="411"/>
      <c r="D9" s="424"/>
      <c r="E9" s="163"/>
      <c r="F9" s="163"/>
      <c r="G9" s="425"/>
      <c r="H9" s="424"/>
      <c r="I9" s="163"/>
      <c r="J9" s="163"/>
      <c r="K9" s="425"/>
      <c r="L9" s="218"/>
      <c r="M9" s="219"/>
      <c r="N9" s="219"/>
      <c r="O9" s="219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3.7" customHeight="1" x14ac:dyDescent="0.25">
      <c r="A10" s="204"/>
      <c r="B10" s="220" t="s">
        <v>9</v>
      </c>
      <c r="C10" s="227" t="s">
        <v>16</v>
      </c>
      <c r="D10" s="426">
        <f t="shared" ref="D10:D19" si="2">SUM(E10:G10)</f>
        <v>643</v>
      </c>
      <c r="E10" s="427">
        <v>217</v>
      </c>
      <c r="F10" s="427">
        <v>209</v>
      </c>
      <c r="G10" s="427">
        <v>217</v>
      </c>
      <c r="H10" s="426">
        <f t="shared" ref="H10:H19" si="3">SUM(I10:K10)</f>
        <v>600</v>
      </c>
      <c r="I10" s="176">
        <v>207</v>
      </c>
      <c r="J10" s="176">
        <v>194</v>
      </c>
      <c r="K10" s="428">
        <v>199</v>
      </c>
      <c r="L10" s="221">
        <f t="shared" ref="L10:O20" si="4">(D10-H10)/H10*100</f>
        <v>7.166666666666667</v>
      </c>
      <c r="M10" s="222">
        <f t="shared" si="4"/>
        <v>4.8309178743961354</v>
      </c>
      <c r="N10" s="222">
        <f t="shared" si="4"/>
        <v>7.731958762886598</v>
      </c>
      <c r="O10" s="222">
        <f t="shared" si="4"/>
        <v>9.0452261306532673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3.7" customHeight="1" x14ac:dyDescent="0.25">
      <c r="A11" s="204"/>
      <c r="B11" s="220" t="s">
        <v>10</v>
      </c>
      <c r="C11" s="227" t="s">
        <v>16</v>
      </c>
      <c r="D11" s="426">
        <f t="shared" si="2"/>
        <v>283</v>
      </c>
      <c r="E11" s="427">
        <v>110</v>
      </c>
      <c r="F11" s="427">
        <v>87</v>
      </c>
      <c r="G11" s="427">
        <v>86</v>
      </c>
      <c r="H11" s="426">
        <f t="shared" si="3"/>
        <v>203</v>
      </c>
      <c r="I11" s="176">
        <v>71</v>
      </c>
      <c r="J11" s="176">
        <v>65</v>
      </c>
      <c r="K11" s="428">
        <v>67</v>
      </c>
      <c r="L11" s="221">
        <f t="shared" si="4"/>
        <v>39.408866995073893</v>
      </c>
      <c r="M11" s="222">
        <f t="shared" si="4"/>
        <v>54.929577464788736</v>
      </c>
      <c r="N11" s="222">
        <f t="shared" si="4"/>
        <v>33.846153846153847</v>
      </c>
      <c r="O11" s="222">
        <f t="shared" si="4"/>
        <v>28.35820895522388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3.7" customHeight="1" x14ac:dyDescent="0.25">
      <c r="A12" s="204"/>
      <c r="B12" s="220" t="s">
        <v>11</v>
      </c>
      <c r="C12" s="227" t="s">
        <v>16</v>
      </c>
      <c r="D12" s="426">
        <f t="shared" si="2"/>
        <v>127</v>
      </c>
      <c r="E12" s="427">
        <v>46</v>
      </c>
      <c r="F12" s="427">
        <v>41</v>
      </c>
      <c r="G12" s="427">
        <v>40</v>
      </c>
      <c r="H12" s="426">
        <f t="shared" si="3"/>
        <v>103</v>
      </c>
      <c r="I12" s="176">
        <v>37</v>
      </c>
      <c r="J12" s="176">
        <v>34</v>
      </c>
      <c r="K12" s="428">
        <v>32</v>
      </c>
      <c r="L12" s="221">
        <f t="shared" si="4"/>
        <v>23.300970873786408</v>
      </c>
      <c r="M12" s="222">
        <f t="shared" si="4"/>
        <v>24.324324324324326</v>
      </c>
      <c r="N12" s="222">
        <f t="shared" si="4"/>
        <v>20.588235294117645</v>
      </c>
      <c r="O12" s="222">
        <f t="shared" si="4"/>
        <v>25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3.7" customHeight="1" x14ac:dyDescent="0.25">
      <c r="A13" s="204"/>
      <c r="B13" s="220" t="s">
        <v>6</v>
      </c>
      <c r="C13" s="227" t="s">
        <v>16</v>
      </c>
      <c r="D13" s="426">
        <f t="shared" si="2"/>
        <v>508</v>
      </c>
      <c r="E13" s="427">
        <v>157</v>
      </c>
      <c r="F13" s="427">
        <v>154</v>
      </c>
      <c r="G13" s="427">
        <v>197</v>
      </c>
      <c r="H13" s="426">
        <f t="shared" si="3"/>
        <v>381</v>
      </c>
      <c r="I13" s="427">
        <v>118</v>
      </c>
      <c r="J13" s="427">
        <v>127</v>
      </c>
      <c r="K13" s="427">
        <v>136</v>
      </c>
      <c r="L13" s="221">
        <f t="shared" si="4"/>
        <v>33.333333333333329</v>
      </c>
      <c r="M13" s="222">
        <f t="shared" si="4"/>
        <v>33.050847457627121</v>
      </c>
      <c r="N13" s="222">
        <f t="shared" si="4"/>
        <v>21.259842519685041</v>
      </c>
      <c r="O13" s="222">
        <f t="shared" si="4"/>
        <v>44.852941176470587</v>
      </c>
    </row>
    <row r="14" spans="1:27" ht="13.7" customHeight="1" x14ac:dyDescent="0.25">
      <c r="A14" s="204"/>
      <c r="B14" s="220" t="s">
        <v>132</v>
      </c>
      <c r="C14" s="227" t="s">
        <v>16</v>
      </c>
      <c r="D14" s="426">
        <f t="shared" si="2"/>
        <v>383</v>
      </c>
      <c r="E14" s="427">
        <v>136</v>
      </c>
      <c r="F14" s="427">
        <v>135</v>
      </c>
      <c r="G14" s="427">
        <v>112</v>
      </c>
      <c r="H14" s="426">
        <f t="shared" si="3"/>
        <v>399</v>
      </c>
      <c r="I14" s="176">
        <v>137</v>
      </c>
      <c r="J14" s="176">
        <v>129</v>
      </c>
      <c r="K14" s="428">
        <v>133</v>
      </c>
      <c r="L14" s="221">
        <f t="shared" si="4"/>
        <v>-4.0100250626566414</v>
      </c>
      <c r="M14" s="222">
        <f t="shared" si="4"/>
        <v>-0.72992700729927007</v>
      </c>
      <c r="N14" s="222">
        <f t="shared" si="4"/>
        <v>4.6511627906976747</v>
      </c>
      <c r="O14" s="222">
        <f t="shared" si="4"/>
        <v>-15.789473684210526</v>
      </c>
    </row>
    <row r="15" spans="1:27" ht="13.7" customHeight="1" x14ac:dyDescent="0.25">
      <c r="A15" s="204"/>
      <c r="B15" s="220" t="s">
        <v>12</v>
      </c>
      <c r="C15" s="227" t="s">
        <v>16</v>
      </c>
      <c r="D15" s="426">
        <f t="shared" si="2"/>
        <v>498</v>
      </c>
      <c r="E15" s="427">
        <v>176</v>
      </c>
      <c r="F15" s="427">
        <v>167</v>
      </c>
      <c r="G15" s="427">
        <v>155</v>
      </c>
      <c r="H15" s="426">
        <f t="shared" si="3"/>
        <v>488</v>
      </c>
      <c r="I15" s="176">
        <v>165</v>
      </c>
      <c r="J15" s="176">
        <v>168</v>
      </c>
      <c r="K15" s="428">
        <v>155</v>
      </c>
      <c r="L15" s="221">
        <f t="shared" si="4"/>
        <v>2.0491803278688523</v>
      </c>
      <c r="M15" s="222">
        <f t="shared" si="4"/>
        <v>6.666666666666667</v>
      </c>
      <c r="N15" s="222">
        <f t="shared" si="4"/>
        <v>-0.59523809523809523</v>
      </c>
      <c r="O15" s="222">
        <f t="shared" si="4"/>
        <v>0</v>
      </c>
    </row>
    <row r="16" spans="1:27" ht="13.7" customHeight="1" x14ac:dyDescent="0.25">
      <c r="A16" s="204"/>
      <c r="B16" s="220" t="s">
        <v>14</v>
      </c>
      <c r="C16" s="227" t="s">
        <v>16</v>
      </c>
      <c r="D16" s="426">
        <f t="shared" si="2"/>
        <v>224</v>
      </c>
      <c r="E16" s="427">
        <v>73</v>
      </c>
      <c r="F16" s="427">
        <v>77</v>
      </c>
      <c r="G16" s="427">
        <v>74</v>
      </c>
      <c r="H16" s="426">
        <f t="shared" si="3"/>
        <v>176</v>
      </c>
      <c r="I16" s="176">
        <v>53</v>
      </c>
      <c r="J16" s="176">
        <v>69</v>
      </c>
      <c r="K16" s="428">
        <v>54</v>
      </c>
      <c r="L16" s="221">
        <f t="shared" si="4"/>
        <v>27.27272727272727</v>
      </c>
      <c r="M16" s="222">
        <f t="shared" si="4"/>
        <v>37.735849056603776</v>
      </c>
      <c r="N16" s="222">
        <f t="shared" si="4"/>
        <v>11.594202898550725</v>
      </c>
      <c r="O16" s="222">
        <f t="shared" si="4"/>
        <v>37.037037037037038</v>
      </c>
    </row>
    <row r="17" spans="1:15" ht="13.7" customHeight="1" x14ac:dyDescent="0.25">
      <c r="A17" s="204"/>
      <c r="B17" s="220" t="s">
        <v>67</v>
      </c>
      <c r="C17" s="227" t="s">
        <v>16</v>
      </c>
      <c r="D17" s="426">
        <f t="shared" si="2"/>
        <v>210</v>
      </c>
      <c r="E17" s="427">
        <v>72</v>
      </c>
      <c r="F17" s="427">
        <v>76</v>
      </c>
      <c r="G17" s="427">
        <v>62</v>
      </c>
      <c r="H17" s="426">
        <f t="shared" si="3"/>
        <v>170</v>
      </c>
      <c r="I17" s="176">
        <v>46</v>
      </c>
      <c r="J17" s="176">
        <v>64</v>
      </c>
      <c r="K17" s="428">
        <v>60</v>
      </c>
      <c r="L17" s="221">
        <f t="shared" si="4"/>
        <v>23.52941176470588</v>
      </c>
      <c r="M17" s="222">
        <f t="shared" si="4"/>
        <v>56.521739130434781</v>
      </c>
      <c r="N17" s="222">
        <f t="shared" si="4"/>
        <v>18.75</v>
      </c>
      <c r="O17" s="222">
        <f t="shared" si="4"/>
        <v>3.3333333333333335</v>
      </c>
    </row>
    <row r="18" spans="1:15" ht="13.7" customHeight="1" x14ac:dyDescent="0.25">
      <c r="A18" s="204"/>
      <c r="B18" s="220" t="s">
        <v>13</v>
      </c>
      <c r="C18" s="227" t="s">
        <v>16</v>
      </c>
      <c r="D18" s="426">
        <f t="shared" si="2"/>
        <v>63</v>
      </c>
      <c r="E18" s="427">
        <v>20</v>
      </c>
      <c r="F18" s="427">
        <v>21</v>
      </c>
      <c r="G18" s="427">
        <v>22</v>
      </c>
      <c r="H18" s="426">
        <f t="shared" si="3"/>
        <v>62</v>
      </c>
      <c r="I18" s="176">
        <v>19</v>
      </c>
      <c r="J18" s="176">
        <v>22</v>
      </c>
      <c r="K18" s="428">
        <v>21</v>
      </c>
      <c r="L18" s="221">
        <f t="shared" si="4"/>
        <v>1.6129032258064515</v>
      </c>
      <c r="M18" s="222">
        <f t="shared" si="4"/>
        <v>5.2631578947368416</v>
      </c>
      <c r="N18" s="222">
        <f t="shared" si="4"/>
        <v>-4.5454545454545459</v>
      </c>
      <c r="O18" s="222">
        <f t="shared" si="4"/>
        <v>4.7619047619047619</v>
      </c>
    </row>
    <row r="19" spans="1:15" ht="13.7" customHeight="1" x14ac:dyDescent="0.25">
      <c r="A19" s="204"/>
      <c r="B19" s="220" t="s">
        <v>49</v>
      </c>
      <c r="C19" s="227" t="s">
        <v>16</v>
      </c>
      <c r="D19" s="426">
        <f t="shared" si="2"/>
        <v>123</v>
      </c>
      <c r="E19" s="427">
        <v>38</v>
      </c>
      <c r="F19" s="427">
        <v>47</v>
      </c>
      <c r="G19" s="427">
        <v>38</v>
      </c>
      <c r="H19" s="426">
        <f t="shared" si="3"/>
        <v>110</v>
      </c>
      <c r="I19" s="176">
        <v>36</v>
      </c>
      <c r="J19" s="176">
        <v>38</v>
      </c>
      <c r="K19" s="428">
        <v>36</v>
      </c>
      <c r="L19" s="221">
        <f t="shared" si="4"/>
        <v>11.818181818181818</v>
      </c>
      <c r="M19" s="222">
        <f t="shared" si="4"/>
        <v>5.5555555555555554</v>
      </c>
      <c r="N19" s="222">
        <f t="shared" si="4"/>
        <v>23.684210526315788</v>
      </c>
      <c r="O19" s="222">
        <f t="shared" si="4"/>
        <v>5.5555555555555554</v>
      </c>
    </row>
    <row r="20" spans="1:15" ht="13.7" customHeight="1" x14ac:dyDescent="0.25">
      <c r="A20" s="204"/>
      <c r="B20" s="220" t="s">
        <v>133</v>
      </c>
      <c r="C20" s="227" t="s">
        <v>16</v>
      </c>
      <c r="D20" s="426">
        <f>SUM(E20:G20)</f>
        <v>641</v>
      </c>
      <c r="E20" s="176">
        <v>252</v>
      </c>
      <c r="F20" s="176">
        <v>212</v>
      </c>
      <c r="G20" s="428">
        <v>177</v>
      </c>
      <c r="H20" s="426">
        <f>SUM(I20:K20)</f>
        <v>509</v>
      </c>
      <c r="I20" s="176">
        <v>163</v>
      </c>
      <c r="J20" s="176">
        <v>172</v>
      </c>
      <c r="K20" s="428">
        <v>174</v>
      </c>
      <c r="L20" s="221">
        <f t="shared" si="4"/>
        <v>25.93320235756385</v>
      </c>
      <c r="M20" s="222">
        <f t="shared" si="4"/>
        <v>54.601226993865026</v>
      </c>
      <c r="N20" s="222">
        <f t="shared" si="4"/>
        <v>23.255813953488371</v>
      </c>
      <c r="O20" s="222">
        <f t="shared" si="4"/>
        <v>1.7241379310344827</v>
      </c>
    </row>
    <row r="21" spans="1:15" ht="6.95" customHeight="1" x14ac:dyDescent="0.25">
      <c r="A21" s="204"/>
      <c r="B21" s="223"/>
      <c r="C21" s="227"/>
      <c r="D21" s="426"/>
      <c r="E21" s="176"/>
      <c r="F21" s="176"/>
      <c r="G21" s="176"/>
      <c r="H21" s="426"/>
      <c r="I21" s="176"/>
      <c r="J21" s="176"/>
      <c r="K21" s="428"/>
      <c r="L21" s="221"/>
      <c r="M21" s="222"/>
      <c r="N21" s="222"/>
      <c r="O21" s="222"/>
    </row>
    <row r="22" spans="1:15" ht="13.7" customHeight="1" x14ac:dyDescent="0.25">
      <c r="A22" s="206"/>
      <c r="B22" s="224" t="s">
        <v>69</v>
      </c>
      <c r="C22" s="227" t="s">
        <v>174</v>
      </c>
      <c r="D22" s="422">
        <f t="shared" ref="D22:K22" si="5">SUM(D24:D34)</f>
        <v>58973.373999999996</v>
      </c>
      <c r="E22" s="391">
        <f t="shared" si="5"/>
        <v>18906.652999999998</v>
      </c>
      <c r="F22" s="391">
        <f>SUM(F24:F34)</f>
        <v>20127.791999999998</v>
      </c>
      <c r="G22" s="423">
        <f t="shared" si="5"/>
        <v>19938.929000000004</v>
      </c>
      <c r="H22" s="422">
        <f t="shared" si="5"/>
        <v>45328.280999999995</v>
      </c>
      <c r="I22" s="391">
        <f t="shared" si="5"/>
        <v>14601.796999999999</v>
      </c>
      <c r="J22" s="391">
        <f t="shared" si="5"/>
        <v>15007.916000000003</v>
      </c>
      <c r="K22" s="423">
        <f t="shared" si="5"/>
        <v>15718.567999999999</v>
      </c>
      <c r="L22" s="225">
        <f>(D22-H22)/H22*100</f>
        <v>30.10282476849277</v>
      </c>
      <c r="M22" s="226">
        <f>(E22-I22)/I22*100</f>
        <v>29.481686397913904</v>
      </c>
      <c r="N22" s="226">
        <f>(F22-J22)/J22*100</f>
        <v>34.114503306121875</v>
      </c>
      <c r="O22" s="226">
        <f>(G22-K22)/K22*100</f>
        <v>26.8495259873546</v>
      </c>
    </row>
    <row r="23" spans="1:15" ht="6.95" customHeight="1" x14ac:dyDescent="0.25">
      <c r="A23" s="204"/>
      <c r="B23" s="223"/>
      <c r="C23" s="412"/>
      <c r="D23" s="429"/>
      <c r="E23" s="430"/>
      <c r="F23" s="430"/>
      <c r="G23" s="431"/>
      <c r="H23" s="429"/>
      <c r="I23" s="430"/>
      <c r="J23" s="430"/>
      <c r="K23" s="431"/>
      <c r="L23" s="221"/>
      <c r="M23" s="222"/>
      <c r="N23" s="222"/>
      <c r="O23" s="222"/>
    </row>
    <row r="24" spans="1:15" ht="13.7" customHeight="1" x14ac:dyDescent="0.25">
      <c r="A24" s="204"/>
      <c r="B24" s="220" t="s">
        <v>9</v>
      </c>
      <c r="C24" s="227" t="s">
        <v>174</v>
      </c>
      <c r="D24" s="432">
        <f>SUM(E24:G24)</f>
        <v>9072.2089999999989</v>
      </c>
      <c r="E24" s="173">
        <v>3017.2249999999999</v>
      </c>
      <c r="F24" s="173">
        <v>2842.2809999999999</v>
      </c>
      <c r="G24" s="173">
        <v>3212.703</v>
      </c>
      <c r="H24" s="426">
        <f t="shared" ref="H24:H33" si="6">SUM(I24:K24)</f>
        <v>6723.3340000000007</v>
      </c>
      <c r="I24" s="433">
        <v>2172.3850000000002</v>
      </c>
      <c r="J24" s="433">
        <v>2149.27</v>
      </c>
      <c r="K24" s="434">
        <v>2401.6790000000001</v>
      </c>
      <c r="L24" s="221">
        <f t="shared" ref="L24:O34" si="7">(D24-H24)/H24*100</f>
        <v>34.936164111436348</v>
      </c>
      <c r="M24" s="222">
        <f t="shared" si="7"/>
        <v>38.889975763964472</v>
      </c>
      <c r="N24" s="222">
        <f t="shared" si="7"/>
        <v>32.244017736254634</v>
      </c>
      <c r="O24" s="222">
        <f t="shared" si="7"/>
        <v>33.769042407415803</v>
      </c>
    </row>
    <row r="25" spans="1:15" ht="13.7" customHeight="1" x14ac:dyDescent="0.25">
      <c r="A25" s="204"/>
      <c r="B25" s="220" t="s">
        <v>10</v>
      </c>
      <c r="C25" s="227" t="s">
        <v>174</v>
      </c>
      <c r="D25" s="432">
        <f t="shared" ref="D25:D33" si="8">SUM(E25:G25)</f>
        <v>1645.0709999999999</v>
      </c>
      <c r="E25" s="173">
        <v>616.65099999999995</v>
      </c>
      <c r="F25" s="173">
        <v>479.96600000000001</v>
      </c>
      <c r="G25" s="173">
        <v>548.45399999999995</v>
      </c>
      <c r="H25" s="426">
        <f t="shared" si="6"/>
        <v>1047.289</v>
      </c>
      <c r="I25" s="433">
        <v>395.32299999999998</v>
      </c>
      <c r="J25" s="433">
        <v>334.45400000000001</v>
      </c>
      <c r="K25" s="434">
        <v>317.512</v>
      </c>
      <c r="L25" s="221">
        <f t="shared" si="7"/>
        <v>57.078991567752546</v>
      </c>
      <c r="M25" s="222">
        <f t="shared" si="7"/>
        <v>55.986623596400918</v>
      </c>
      <c r="N25" s="222">
        <f t="shared" si="7"/>
        <v>43.507328362046799</v>
      </c>
      <c r="O25" s="222">
        <f t="shared" si="7"/>
        <v>72.73488876010984</v>
      </c>
    </row>
    <row r="26" spans="1:15" ht="13.7" customHeight="1" x14ac:dyDescent="0.25">
      <c r="A26" s="204"/>
      <c r="B26" s="220" t="s">
        <v>11</v>
      </c>
      <c r="C26" s="227" t="s">
        <v>174</v>
      </c>
      <c r="D26" s="432">
        <f t="shared" si="8"/>
        <v>488.339</v>
      </c>
      <c r="E26" s="173">
        <v>171.387</v>
      </c>
      <c r="F26" s="173">
        <v>175.339</v>
      </c>
      <c r="G26" s="173">
        <v>141.613</v>
      </c>
      <c r="H26" s="426">
        <f t="shared" si="6"/>
        <v>390.58199999999999</v>
      </c>
      <c r="I26" s="433">
        <v>143.66800000000001</v>
      </c>
      <c r="J26" s="433">
        <v>125.69799999999999</v>
      </c>
      <c r="K26" s="434">
        <v>121.21599999999999</v>
      </c>
      <c r="L26" s="221">
        <f t="shared" si="7"/>
        <v>25.028547142469442</v>
      </c>
      <c r="M26" s="222">
        <f t="shared" si="7"/>
        <v>19.293788456719653</v>
      </c>
      <c r="N26" s="222">
        <f t="shared" si="7"/>
        <v>39.492275135642579</v>
      </c>
      <c r="O26" s="222">
        <f t="shared" si="7"/>
        <v>16.826986536430841</v>
      </c>
    </row>
    <row r="27" spans="1:15" ht="13.7" customHeight="1" x14ac:dyDescent="0.25">
      <c r="A27" s="204"/>
      <c r="B27" s="220" t="s">
        <v>6</v>
      </c>
      <c r="C27" s="227" t="s">
        <v>174</v>
      </c>
      <c r="D27" s="432">
        <f t="shared" si="8"/>
        <v>10738.724</v>
      </c>
      <c r="E27" s="173">
        <v>3170.0230000000001</v>
      </c>
      <c r="F27" s="173">
        <v>3600.681</v>
      </c>
      <c r="G27" s="173">
        <v>3968.02</v>
      </c>
      <c r="H27" s="426">
        <f t="shared" si="6"/>
        <v>4935.4179999999997</v>
      </c>
      <c r="I27" s="173">
        <v>1331.5139999999999</v>
      </c>
      <c r="J27" s="173">
        <v>1398.0239999999999</v>
      </c>
      <c r="K27" s="173">
        <v>2205.88</v>
      </c>
      <c r="L27" s="221">
        <f t="shared" si="7"/>
        <v>117.58489351864424</v>
      </c>
      <c r="M27" s="222">
        <f t="shared" si="7"/>
        <v>138.0765804940842</v>
      </c>
      <c r="N27" s="222">
        <f t="shared" si="7"/>
        <v>157.55502051466931</v>
      </c>
      <c r="O27" s="222">
        <f t="shared" si="7"/>
        <v>79.883765209349548</v>
      </c>
    </row>
    <row r="28" spans="1:15" ht="13.7" customHeight="1" x14ac:dyDescent="0.25">
      <c r="A28" s="204"/>
      <c r="B28" s="220" t="s">
        <v>132</v>
      </c>
      <c r="C28" s="227" t="s">
        <v>174</v>
      </c>
      <c r="D28" s="432">
        <f t="shared" si="8"/>
        <v>5372.0929999999998</v>
      </c>
      <c r="E28" s="173">
        <v>1900.134</v>
      </c>
      <c r="F28" s="173">
        <v>1738.692</v>
      </c>
      <c r="G28" s="173">
        <v>1733.2670000000001</v>
      </c>
      <c r="H28" s="426">
        <f t="shared" si="6"/>
        <v>4911.0450000000001</v>
      </c>
      <c r="I28" s="433">
        <v>1594.5139999999999</v>
      </c>
      <c r="J28" s="433">
        <v>1764.0329999999999</v>
      </c>
      <c r="K28" s="434">
        <v>1552.498</v>
      </c>
      <c r="L28" s="221">
        <f t="shared" si="7"/>
        <v>9.3879815802950244</v>
      </c>
      <c r="M28" s="222">
        <f t="shared" si="7"/>
        <v>19.166968744081277</v>
      </c>
      <c r="N28" s="222">
        <f t="shared" si="7"/>
        <v>-1.4365377518447724</v>
      </c>
      <c r="O28" s="222">
        <f t="shared" si="7"/>
        <v>11.643750909824039</v>
      </c>
    </row>
    <row r="29" spans="1:15" ht="13.7" customHeight="1" x14ac:dyDescent="0.25">
      <c r="A29" s="204"/>
      <c r="B29" s="220" t="s">
        <v>12</v>
      </c>
      <c r="C29" s="227" t="s">
        <v>174</v>
      </c>
      <c r="D29" s="432">
        <f t="shared" si="8"/>
        <v>22679.059000000001</v>
      </c>
      <c r="E29" s="173">
        <v>7566.1390000000001</v>
      </c>
      <c r="F29" s="173">
        <v>8096.5209999999997</v>
      </c>
      <c r="G29" s="173">
        <v>7016.3990000000003</v>
      </c>
      <c r="H29" s="426">
        <f t="shared" si="6"/>
        <v>21177.948</v>
      </c>
      <c r="I29" s="433">
        <v>7026.0060000000003</v>
      </c>
      <c r="J29" s="433">
        <v>7297.2740000000003</v>
      </c>
      <c r="K29" s="434">
        <v>6854.6679999999997</v>
      </c>
      <c r="L29" s="221">
        <f t="shared" si="7"/>
        <v>7.0880852101440643</v>
      </c>
      <c r="M29" s="222">
        <f t="shared" si="7"/>
        <v>7.6876250888484838</v>
      </c>
      <c r="N29" s="222">
        <f t="shared" si="7"/>
        <v>10.952679041516042</v>
      </c>
      <c r="O29" s="222">
        <f t="shared" si="7"/>
        <v>2.3594286404534937</v>
      </c>
    </row>
    <row r="30" spans="1:15" ht="13.7" customHeight="1" x14ac:dyDescent="0.25">
      <c r="A30" s="204"/>
      <c r="B30" s="220" t="s">
        <v>14</v>
      </c>
      <c r="C30" s="227" t="s">
        <v>174</v>
      </c>
      <c r="D30" s="432">
        <f t="shared" si="8"/>
        <v>2966</v>
      </c>
      <c r="E30" s="173">
        <v>728</v>
      </c>
      <c r="F30" s="173">
        <v>1060</v>
      </c>
      <c r="G30" s="173">
        <v>1178</v>
      </c>
      <c r="H30" s="426">
        <f t="shared" si="6"/>
        <v>1779.6100000000001</v>
      </c>
      <c r="I30" s="433">
        <v>603.24</v>
      </c>
      <c r="J30" s="433">
        <v>623.86099999999999</v>
      </c>
      <c r="K30" s="434">
        <v>552.50900000000001</v>
      </c>
      <c r="L30" s="221">
        <f t="shared" si="7"/>
        <v>66.66573013188281</v>
      </c>
      <c r="M30" s="222">
        <f t="shared" si="7"/>
        <v>20.681652410317618</v>
      </c>
      <c r="N30" s="222">
        <f t="shared" si="7"/>
        <v>69.909643334011903</v>
      </c>
      <c r="O30" s="222">
        <f t="shared" si="7"/>
        <v>113.2091965922727</v>
      </c>
    </row>
    <row r="31" spans="1:15" ht="13.7" customHeight="1" x14ac:dyDescent="0.25">
      <c r="A31" s="204"/>
      <c r="B31" s="220" t="s">
        <v>67</v>
      </c>
      <c r="C31" s="227" t="s">
        <v>174</v>
      </c>
      <c r="D31" s="432">
        <f t="shared" si="8"/>
        <v>844</v>
      </c>
      <c r="E31" s="173">
        <v>266</v>
      </c>
      <c r="F31" s="173">
        <v>276</v>
      </c>
      <c r="G31" s="173">
        <v>302</v>
      </c>
      <c r="H31" s="426">
        <f t="shared" si="6"/>
        <v>734.85199999999998</v>
      </c>
      <c r="I31" s="433">
        <v>287.74099999999999</v>
      </c>
      <c r="J31" s="433">
        <v>189.333</v>
      </c>
      <c r="K31" s="434">
        <v>257.77800000000002</v>
      </c>
      <c r="L31" s="221">
        <f t="shared" si="7"/>
        <v>14.853058847223663</v>
      </c>
      <c r="M31" s="222">
        <f t="shared" si="7"/>
        <v>-7.5557532642202494</v>
      </c>
      <c r="N31" s="222">
        <f t="shared" si="7"/>
        <v>45.77490453328263</v>
      </c>
      <c r="O31" s="222">
        <f t="shared" si="7"/>
        <v>17.155071418041874</v>
      </c>
    </row>
    <row r="32" spans="1:15" ht="13.7" customHeight="1" x14ac:dyDescent="0.25">
      <c r="A32" s="204"/>
      <c r="B32" s="220" t="s">
        <v>13</v>
      </c>
      <c r="C32" s="227" t="s">
        <v>174</v>
      </c>
      <c r="D32" s="432">
        <f t="shared" si="8"/>
        <v>473.53399999999999</v>
      </c>
      <c r="E32" s="173">
        <v>146.73500000000001</v>
      </c>
      <c r="F32" s="173">
        <v>157.34899999999999</v>
      </c>
      <c r="G32" s="173">
        <v>169.45</v>
      </c>
      <c r="H32" s="426">
        <f t="shared" si="6"/>
        <v>464.21600000000001</v>
      </c>
      <c r="I32" s="433">
        <v>136.29400000000001</v>
      </c>
      <c r="J32" s="433">
        <v>167.84200000000001</v>
      </c>
      <c r="K32" s="434">
        <v>160.08000000000001</v>
      </c>
      <c r="L32" s="221">
        <f t="shared" si="7"/>
        <v>2.0072552432488289</v>
      </c>
      <c r="M32" s="222">
        <f t="shared" si="7"/>
        <v>7.6606453695687273</v>
      </c>
      <c r="N32" s="222">
        <f t="shared" si="7"/>
        <v>-6.2517129204847546</v>
      </c>
      <c r="O32" s="222">
        <f t="shared" si="7"/>
        <v>5.8533233383308199</v>
      </c>
    </row>
    <row r="33" spans="1:15" ht="13.7" customHeight="1" x14ac:dyDescent="0.25">
      <c r="A33" s="204"/>
      <c r="B33" s="220" t="s">
        <v>49</v>
      </c>
      <c r="C33" s="227" t="s">
        <v>174</v>
      </c>
      <c r="D33" s="432">
        <f t="shared" si="8"/>
        <v>2220.6660000000002</v>
      </c>
      <c r="E33" s="173">
        <v>493.56400000000002</v>
      </c>
      <c r="F33" s="173">
        <v>935.42700000000002</v>
      </c>
      <c r="G33" s="173">
        <v>791.67499999999995</v>
      </c>
      <c r="H33" s="426">
        <f t="shared" si="6"/>
        <v>1038.866</v>
      </c>
      <c r="I33" s="433">
        <v>311.31099999999998</v>
      </c>
      <c r="J33" s="433">
        <v>301.29000000000002</v>
      </c>
      <c r="K33" s="434">
        <v>426.26499999999999</v>
      </c>
      <c r="L33" s="221">
        <f t="shared" si="7"/>
        <v>113.7586560730643</v>
      </c>
      <c r="M33" s="222">
        <f t="shared" si="7"/>
        <v>58.543707096761779</v>
      </c>
      <c r="N33" s="222">
        <f t="shared" si="7"/>
        <v>210.47396196355669</v>
      </c>
      <c r="O33" s="222">
        <f t="shared" si="7"/>
        <v>85.723669548285685</v>
      </c>
    </row>
    <row r="34" spans="1:15" ht="13.7" customHeight="1" x14ac:dyDescent="0.25">
      <c r="A34" s="204"/>
      <c r="B34" s="220" t="s">
        <v>133</v>
      </c>
      <c r="C34" s="227" t="s">
        <v>174</v>
      </c>
      <c r="D34" s="432">
        <f>SUM(E34:G34)</f>
        <v>2473.6790000000001</v>
      </c>
      <c r="E34" s="173">
        <v>830.79499999999996</v>
      </c>
      <c r="F34" s="173">
        <v>765.53600000000006</v>
      </c>
      <c r="G34" s="173">
        <v>877.34799999999996</v>
      </c>
      <c r="H34" s="426">
        <f>SUM(I34:K34)</f>
        <v>2125.1210000000001</v>
      </c>
      <c r="I34" s="173">
        <v>599.80099999999993</v>
      </c>
      <c r="J34" s="173">
        <v>656.83699999999999</v>
      </c>
      <c r="K34" s="435">
        <v>868.48300000000017</v>
      </c>
      <c r="L34" s="221">
        <f t="shared" si="7"/>
        <v>16.40179547423417</v>
      </c>
      <c r="M34" s="222">
        <f t="shared" si="7"/>
        <v>38.511773071402025</v>
      </c>
      <c r="N34" s="222">
        <f t="shared" si="7"/>
        <v>16.54885458644992</v>
      </c>
      <c r="O34" s="222">
        <f t="shared" si="7"/>
        <v>1.0207453686485262</v>
      </c>
    </row>
    <row r="35" spans="1:15" ht="6.95" customHeight="1" thickBot="1" x14ac:dyDescent="0.3">
      <c r="A35" s="204"/>
      <c r="B35" s="228"/>
      <c r="C35" s="413"/>
      <c r="D35" s="229"/>
      <c r="E35" s="230"/>
      <c r="F35" s="230"/>
      <c r="G35" s="231"/>
      <c r="H35" s="229"/>
      <c r="I35" s="230"/>
      <c r="J35" s="230"/>
      <c r="K35" s="231"/>
      <c r="L35" s="229"/>
      <c r="M35" s="230"/>
      <c r="N35" s="230"/>
      <c r="O35" s="230"/>
    </row>
    <row r="36" spans="1:15" s="14" customFormat="1" ht="12" customHeight="1" thickTop="1" x14ac:dyDescent="0.2">
      <c r="A36" s="204"/>
      <c r="B36" s="394" t="s">
        <v>184</v>
      </c>
      <c r="C36" s="204"/>
      <c r="D36" s="205"/>
      <c r="E36" s="205"/>
      <c r="F36" s="205"/>
      <c r="G36" s="205"/>
      <c r="H36" s="205"/>
      <c r="I36" s="205"/>
      <c r="J36" s="205"/>
      <c r="K36" s="232"/>
      <c r="L36" s="205"/>
      <c r="M36" s="205"/>
      <c r="N36" s="205"/>
      <c r="O36" s="395" t="s">
        <v>122</v>
      </c>
    </row>
  </sheetData>
  <mergeCells count="5">
    <mergeCell ref="C5:C6"/>
    <mergeCell ref="D5:G5"/>
    <mergeCell ref="H5:K5"/>
    <mergeCell ref="L5:O5"/>
    <mergeCell ref="B5:B6"/>
  </mergeCells>
  <conditionalFormatting sqref="P8:AA11">
    <cfRule type="cellIs" dxfId="14" priority="3" operator="notEqual">
      <formula>0</formula>
    </cfRule>
  </conditionalFormatting>
  <pageMargins left="0.27559055118110237" right="0.35433070866141736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tabColor rgb="FF00FF00"/>
    <pageSetUpPr fitToPage="1"/>
  </sheetPr>
  <dimension ref="A1:N84"/>
  <sheetViews>
    <sheetView showGridLines="0" zoomScale="70" zoomScaleNormal="70" workbookViewId="0">
      <selection activeCell="C5" sqref="C5:J76"/>
    </sheetView>
  </sheetViews>
  <sheetFormatPr defaultRowHeight="15" x14ac:dyDescent="0.25"/>
  <cols>
    <col min="1" max="1" width="4" style="35" customWidth="1"/>
    <col min="2" max="2" width="31.85546875" style="35" customWidth="1"/>
    <col min="3" max="3" width="16" style="36" bestFit="1" customWidth="1"/>
    <col min="4" max="6" width="10.140625" style="36" customWidth="1"/>
    <col min="7" max="7" width="17.42578125" style="36" bestFit="1" customWidth="1"/>
    <col min="8" max="11" width="10.140625" style="36" customWidth="1"/>
    <col min="12" max="12" width="11.42578125" style="36" customWidth="1"/>
    <col min="13" max="13" width="10.140625" style="36" customWidth="1"/>
    <col min="14" max="14" width="10.42578125" style="36" customWidth="1"/>
  </cols>
  <sheetData>
    <row r="1" spans="1:14" ht="18" customHeight="1" x14ac:dyDescent="0.25">
      <c r="A1" s="204"/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204"/>
      <c r="B2" s="206" t="s">
        <v>109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6.95" customHeight="1" x14ac:dyDescent="0.25">
      <c r="A3" s="204"/>
      <c r="B3" s="204"/>
      <c r="C3" s="233"/>
      <c r="D3" s="233"/>
      <c r="E3" s="233"/>
      <c r="F3" s="233"/>
      <c r="G3" s="233"/>
      <c r="H3" s="233"/>
      <c r="I3" s="233"/>
      <c r="J3" s="233"/>
      <c r="K3" s="205"/>
      <c r="L3" s="204"/>
      <c r="M3" s="204"/>
      <c r="N3" s="205"/>
    </row>
    <row r="4" spans="1:14" ht="15.75" thickBot="1" x14ac:dyDescent="0.3">
      <c r="A4" s="204"/>
      <c r="B4" s="204"/>
      <c r="C4" s="205"/>
      <c r="D4" s="234"/>
      <c r="E4" s="234"/>
      <c r="F4" s="234"/>
      <c r="G4" s="234"/>
      <c r="H4" s="234"/>
      <c r="I4" s="234"/>
      <c r="J4" s="234"/>
      <c r="K4" s="205"/>
      <c r="L4" s="205"/>
      <c r="M4" s="205"/>
      <c r="N4" s="235" t="s">
        <v>175</v>
      </c>
    </row>
    <row r="5" spans="1:14" ht="22.5" customHeight="1" thickBot="1" x14ac:dyDescent="0.3">
      <c r="A5" s="204"/>
      <c r="B5" s="464"/>
      <c r="C5" s="458" t="s">
        <v>206</v>
      </c>
      <c r="D5" s="459"/>
      <c r="E5" s="459"/>
      <c r="F5" s="460"/>
      <c r="G5" s="458" t="s">
        <v>195</v>
      </c>
      <c r="H5" s="459"/>
      <c r="I5" s="459"/>
      <c r="J5" s="460"/>
      <c r="K5" s="458" t="s">
        <v>51</v>
      </c>
      <c r="L5" s="459"/>
      <c r="M5" s="459"/>
      <c r="N5" s="460"/>
    </row>
    <row r="6" spans="1:14" ht="22.5" customHeight="1" thickBot="1" x14ac:dyDescent="0.3">
      <c r="A6" s="204"/>
      <c r="B6" s="465"/>
      <c r="C6" s="140" t="s">
        <v>0</v>
      </c>
      <c r="D6" s="164" t="s">
        <v>188</v>
      </c>
      <c r="E6" s="164" t="s">
        <v>189</v>
      </c>
      <c r="F6" s="164" t="s">
        <v>190</v>
      </c>
      <c r="G6" s="140" t="s">
        <v>0</v>
      </c>
      <c r="H6" s="164" t="s">
        <v>192</v>
      </c>
      <c r="I6" s="164" t="s">
        <v>193</v>
      </c>
      <c r="J6" s="164" t="s">
        <v>194</v>
      </c>
      <c r="K6" s="140" t="str">
        <f>C6</f>
        <v>Total</v>
      </c>
      <c r="L6" s="164" t="str">
        <f>D6</f>
        <v>Jul.22</v>
      </c>
      <c r="M6" s="164" t="str">
        <f t="shared" ref="M6:N6" si="0">E6</f>
        <v>Ago.22</v>
      </c>
      <c r="N6" s="164" t="str">
        <f t="shared" si="0"/>
        <v>Set.22</v>
      </c>
    </row>
    <row r="7" spans="1:14" ht="6.95" customHeight="1" x14ac:dyDescent="0.25">
      <c r="A7" s="204"/>
      <c r="B7" s="236"/>
      <c r="C7" s="237"/>
      <c r="D7" s="238"/>
      <c r="E7" s="238"/>
      <c r="F7" s="239"/>
      <c r="G7" s="237"/>
      <c r="H7" s="238"/>
      <c r="I7" s="238"/>
      <c r="J7" s="239"/>
      <c r="K7" s="237"/>
      <c r="L7" s="240"/>
      <c r="M7" s="238"/>
      <c r="N7" s="238"/>
    </row>
    <row r="8" spans="1:14" x14ac:dyDescent="0.25">
      <c r="A8" s="204"/>
      <c r="B8" s="241" t="s">
        <v>0</v>
      </c>
      <c r="C8" s="436">
        <f>SUM(D8:F8)</f>
        <v>22086.803847000003</v>
      </c>
      <c r="D8" s="437">
        <f t="shared" ref="D8:J8" si="1">SUM(D10:D20)</f>
        <v>7949.7711110000009</v>
      </c>
      <c r="E8" s="437">
        <f t="shared" si="1"/>
        <v>7259.0324000000001</v>
      </c>
      <c r="F8" s="438">
        <f t="shared" si="1"/>
        <v>6878.0003359999992</v>
      </c>
      <c r="G8" s="437">
        <f t="shared" si="1"/>
        <v>20845.330999999998</v>
      </c>
      <c r="H8" s="437">
        <f t="shared" si="1"/>
        <v>6979.581000000001</v>
      </c>
      <c r="I8" s="437">
        <f t="shared" si="1"/>
        <v>7128.67</v>
      </c>
      <c r="J8" s="438">
        <f t="shared" si="1"/>
        <v>6737.0800000000008</v>
      </c>
      <c r="K8" s="225">
        <f>(C8-G8)/G8*100</f>
        <v>5.9556398840584714</v>
      </c>
      <c r="L8" s="226">
        <f>(D8-H8)/H8*100</f>
        <v>13.900406213496193</v>
      </c>
      <c r="M8" s="226">
        <f>(E8-I8)/I8*100</f>
        <v>1.8287057754111213</v>
      </c>
      <c r="N8" s="226">
        <f>(F8-J8)/J8*100</f>
        <v>2.0917123739067711</v>
      </c>
    </row>
    <row r="9" spans="1:14" ht="6.95" customHeight="1" x14ac:dyDescent="0.25">
      <c r="A9" s="204"/>
      <c r="B9" s="217"/>
      <c r="C9" s="439"/>
      <c r="D9" s="28"/>
      <c r="E9" s="28"/>
      <c r="F9" s="440"/>
      <c r="G9" s="441"/>
      <c r="H9" s="441"/>
      <c r="I9" s="441"/>
      <c r="J9" s="442"/>
      <c r="K9" s="218"/>
      <c r="L9" s="219"/>
      <c r="M9" s="219"/>
      <c r="N9" s="219"/>
    </row>
    <row r="10" spans="1:14" x14ac:dyDescent="0.25">
      <c r="A10" s="204"/>
      <c r="B10" s="242" t="s">
        <v>9</v>
      </c>
      <c r="C10" s="439">
        <f>SUM(D10:F10)</f>
        <v>3434.3389999999999</v>
      </c>
      <c r="D10" s="24">
        <f t="shared" ref="D10:F20" si="2">+SUM(D24)+SUM(D38)</f>
        <v>1239.134</v>
      </c>
      <c r="E10" s="28">
        <f t="shared" si="2"/>
        <v>1092.4960000000001</v>
      </c>
      <c r="F10" s="440">
        <f t="shared" si="2"/>
        <v>1102.7089999999998</v>
      </c>
      <c r="G10" s="439">
        <f>SUM(H10:J10)</f>
        <v>3335.1759999999999</v>
      </c>
      <c r="H10" s="28">
        <f t="shared" ref="H10:J20" si="3">+SUM(H24)+SUM(H38)</f>
        <v>1151.845</v>
      </c>
      <c r="I10" s="28">
        <f t="shared" si="3"/>
        <v>1031.989</v>
      </c>
      <c r="J10" s="440">
        <f t="shared" si="3"/>
        <v>1151.3420000000001</v>
      </c>
      <c r="K10" s="221">
        <f t="shared" ref="K10:N20" si="4">(C10-G10)/G10*100</f>
        <v>2.9732463893959427</v>
      </c>
      <c r="L10" s="222">
        <f t="shared" si="4"/>
        <v>7.5781897737976891</v>
      </c>
      <c r="M10" s="222">
        <f t="shared" si="4"/>
        <v>5.86314389009961</v>
      </c>
      <c r="N10" s="222">
        <f t="shared" si="4"/>
        <v>-4.2240272655735884</v>
      </c>
    </row>
    <row r="11" spans="1:14" x14ac:dyDescent="0.25">
      <c r="A11" s="204"/>
      <c r="B11" s="242" t="s">
        <v>10</v>
      </c>
      <c r="C11" s="439">
        <f t="shared" ref="C11:C20" si="5">SUM(D11:F11)</f>
        <v>1457.8666840000001</v>
      </c>
      <c r="D11" s="28">
        <f t="shared" si="2"/>
        <v>541.27252699999997</v>
      </c>
      <c r="E11" s="28">
        <f t="shared" si="2"/>
        <v>438.256123</v>
      </c>
      <c r="F11" s="440">
        <f t="shared" si="2"/>
        <v>478.33803399999999</v>
      </c>
      <c r="G11" s="439">
        <f t="shared" ref="G11:G20" si="6">SUM(H11:J11)</f>
        <v>1379.982</v>
      </c>
      <c r="H11" s="28">
        <f t="shared" si="3"/>
        <v>511.27</v>
      </c>
      <c r="I11" s="28">
        <f t="shared" si="3"/>
        <v>429.83799999999997</v>
      </c>
      <c r="J11" s="440">
        <f t="shared" si="3"/>
        <v>438.87400000000002</v>
      </c>
      <c r="K11" s="221">
        <f t="shared" si="4"/>
        <v>5.6438912971328694</v>
      </c>
      <c r="L11" s="222">
        <f t="shared" si="4"/>
        <v>5.868235374655268</v>
      </c>
      <c r="M11" s="222">
        <f t="shared" si="4"/>
        <v>1.9584408544614569</v>
      </c>
      <c r="N11" s="222">
        <f t="shared" si="4"/>
        <v>8.9921102639937587</v>
      </c>
    </row>
    <row r="12" spans="1:14" x14ac:dyDescent="0.25">
      <c r="A12" s="204"/>
      <c r="B12" s="242" t="s">
        <v>11</v>
      </c>
      <c r="C12" s="439">
        <f t="shared" si="5"/>
        <v>599.73516300000006</v>
      </c>
      <c r="D12" s="28">
        <f t="shared" si="2"/>
        <v>225.91758400000003</v>
      </c>
      <c r="E12" s="28">
        <f t="shared" si="2"/>
        <v>196.051277</v>
      </c>
      <c r="F12" s="440">
        <f t="shared" si="2"/>
        <v>177.766302</v>
      </c>
      <c r="G12" s="439">
        <f t="shared" si="6"/>
        <v>498.55799999999999</v>
      </c>
      <c r="H12" s="28">
        <f t="shared" si="3"/>
        <v>170.93199999999999</v>
      </c>
      <c r="I12" s="28">
        <f t="shared" si="3"/>
        <v>169.94799999999998</v>
      </c>
      <c r="J12" s="440">
        <f t="shared" si="3"/>
        <v>157.678</v>
      </c>
      <c r="K12" s="221">
        <f t="shared" si="4"/>
        <v>20.293960381740956</v>
      </c>
      <c r="L12" s="222">
        <f t="shared" si="4"/>
        <v>32.168104275384394</v>
      </c>
      <c r="M12" s="222">
        <f t="shared" si="4"/>
        <v>15.359567044037012</v>
      </c>
      <c r="N12" s="222">
        <f t="shared" si="4"/>
        <v>12.740079148644707</v>
      </c>
    </row>
    <row r="13" spans="1:14" x14ac:dyDescent="0.25">
      <c r="A13" s="204"/>
      <c r="B13" s="242" t="s">
        <v>6</v>
      </c>
      <c r="C13" s="439">
        <f t="shared" si="5"/>
        <v>2756.7740000000003</v>
      </c>
      <c r="D13" s="28">
        <f t="shared" si="2"/>
        <v>1076.067</v>
      </c>
      <c r="E13" s="28">
        <f t="shared" si="2"/>
        <v>918.19800000000009</v>
      </c>
      <c r="F13" s="440">
        <f t="shared" si="2"/>
        <v>762.50900000000001</v>
      </c>
      <c r="G13" s="439">
        <f t="shared" si="6"/>
        <v>2221.5300000000002</v>
      </c>
      <c r="H13" s="28">
        <f t="shared" si="3"/>
        <v>721.58400000000006</v>
      </c>
      <c r="I13" s="28">
        <f t="shared" si="3"/>
        <v>841.62700000000007</v>
      </c>
      <c r="J13" s="440">
        <f t="shared" si="3"/>
        <v>658.31900000000007</v>
      </c>
      <c r="K13" s="221">
        <f t="shared" si="4"/>
        <v>24.093485120615078</v>
      </c>
      <c r="L13" s="222">
        <f t="shared" si="4"/>
        <v>49.125673518259816</v>
      </c>
      <c r="M13" s="222">
        <f t="shared" si="4"/>
        <v>9.0979733302282391</v>
      </c>
      <c r="N13" s="222">
        <f t="shared" si="4"/>
        <v>15.826673694667774</v>
      </c>
    </row>
    <row r="14" spans="1:14" x14ac:dyDescent="0.25">
      <c r="A14" s="204"/>
      <c r="B14" s="242" t="s">
        <v>134</v>
      </c>
      <c r="C14" s="439">
        <f t="shared" si="5"/>
        <v>1461.7040000000002</v>
      </c>
      <c r="D14" s="28">
        <f t="shared" si="2"/>
        <v>609.5630000000001</v>
      </c>
      <c r="E14" s="28">
        <f t="shared" si="2"/>
        <v>429.31599999999997</v>
      </c>
      <c r="F14" s="440">
        <f t="shared" si="2"/>
        <v>422.82499999999999</v>
      </c>
      <c r="G14" s="439">
        <f t="shared" si="6"/>
        <v>1404.674</v>
      </c>
      <c r="H14" s="28">
        <f t="shared" si="3"/>
        <v>426.471</v>
      </c>
      <c r="I14" s="28">
        <f t="shared" si="3"/>
        <v>462.56799999999998</v>
      </c>
      <c r="J14" s="440">
        <f t="shared" si="3"/>
        <v>515.63499999999999</v>
      </c>
      <c r="K14" s="221">
        <f t="shared" si="4"/>
        <v>4.0600167725750032</v>
      </c>
      <c r="L14" s="222">
        <f t="shared" si="4"/>
        <v>42.931875789913057</v>
      </c>
      <c r="M14" s="222">
        <f t="shared" si="4"/>
        <v>-7.1885647083239679</v>
      </c>
      <c r="N14" s="222">
        <f t="shared" si="4"/>
        <v>-17.999166076779119</v>
      </c>
    </row>
    <row r="15" spans="1:14" x14ac:dyDescent="0.25">
      <c r="A15" s="204"/>
      <c r="B15" s="242" t="s">
        <v>12</v>
      </c>
      <c r="C15" s="439">
        <f t="shared" si="5"/>
        <v>11176.781999999999</v>
      </c>
      <c r="D15" s="28">
        <f t="shared" si="2"/>
        <v>3837.3850000000002</v>
      </c>
      <c r="E15" s="28">
        <f t="shared" si="2"/>
        <v>3806.6880000000001</v>
      </c>
      <c r="F15" s="440">
        <f t="shared" si="2"/>
        <v>3532.7089999999998</v>
      </c>
      <c r="G15" s="439">
        <f t="shared" si="6"/>
        <v>10906.337</v>
      </c>
      <c r="H15" s="28">
        <f t="shared" si="3"/>
        <v>3644.268</v>
      </c>
      <c r="I15" s="28">
        <f t="shared" si="3"/>
        <v>3813.4870000000001</v>
      </c>
      <c r="J15" s="440">
        <f t="shared" si="3"/>
        <v>3448.5819999999999</v>
      </c>
      <c r="K15" s="221">
        <f t="shared" si="4"/>
        <v>2.4797051475669578</v>
      </c>
      <c r="L15" s="222">
        <f t="shared" si="4"/>
        <v>5.2991986319337707</v>
      </c>
      <c r="M15" s="222">
        <f t="shared" si="4"/>
        <v>-0.17828827002688033</v>
      </c>
      <c r="N15" s="222">
        <f t="shared" si="4"/>
        <v>2.4394664241708606</v>
      </c>
    </row>
    <row r="16" spans="1:14" x14ac:dyDescent="0.25">
      <c r="A16" s="204"/>
      <c r="B16" s="242" t="s">
        <v>14</v>
      </c>
      <c r="C16" s="439">
        <f t="shared" si="5"/>
        <v>435.471</v>
      </c>
      <c r="D16" s="28">
        <f t="shared" si="2"/>
        <v>158.876</v>
      </c>
      <c r="E16" s="28">
        <f t="shared" si="2"/>
        <v>125.51300000000001</v>
      </c>
      <c r="F16" s="440">
        <f t="shared" si="2"/>
        <v>151.08199999999999</v>
      </c>
      <c r="G16" s="439">
        <f t="shared" si="6"/>
        <v>394.10399999999993</v>
      </c>
      <c r="H16" s="28">
        <f t="shared" si="3"/>
        <v>130.80599999999998</v>
      </c>
      <c r="I16" s="28">
        <f t="shared" si="3"/>
        <v>139.143</v>
      </c>
      <c r="J16" s="440">
        <f t="shared" si="3"/>
        <v>124.155</v>
      </c>
      <c r="K16" s="221">
        <f t="shared" si="4"/>
        <v>10.496467937397256</v>
      </c>
      <c r="L16" s="222">
        <f t="shared" si="4"/>
        <v>21.459260278580512</v>
      </c>
      <c r="M16" s="222">
        <f t="shared" si="4"/>
        <v>-9.7956778278461698</v>
      </c>
      <c r="N16" s="222">
        <f t="shared" si="4"/>
        <v>21.688212315251089</v>
      </c>
    </row>
    <row r="17" spans="1:14" x14ac:dyDescent="0.25">
      <c r="A17" s="204"/>
      <c r="B17" s="242" t="s">
        <v>67</v>
      </c>
      <c r="C17" s="439">
        <f t="shared" si="5"/>
        <v>165.52500000000001</v>
      </c>
      <c r="D17" s="28">
        <f t="shared" si="2"/>
        <v>46.314</v>
      </c>
      <c r="E17" s="28">
        <f t="shared" si="2"/>
        <v>66.995999999999995</v>
      </c>
      <c r="F17" s="440">
        <f t="shared" si="2"/>
        <v>52.214999999999996</v>
      </c>
      <c r="G17" s="439">
        <f t="shared" si="6"/>
        <v>157.01400000000001</v>
      </c>
      <c r="H17" s="28">
        <f t="shared" si="3"/>
        <v>58.759</v>
      </c>
      <c r="I17" s="28">
        <f t="shared" si="3"/>
        <v>53.668000000000006</v>
      </c>
      <c r="J17" s="440">
        <f t="shared" si="3"/>
        <v>44.587000000000003</v>
      </c>
      <c r="K17" s="221">
        <f t="shared" si="4"/>
        <v>5.420535748404598</v>
      </c>
      <c r="L17" s="222">
        <f t="shared" si="4"/>
        <v>-21.179734168382716</v>
      </c>
      <c r="M17" s="222">
        <f t="shared" si="4"/>
        <v>24.834165610792255</v>
      </c>
      <c r="N17" s="222">
        <f t="shared" si="4"/>
        <v>17.108125686859381</v>
      </c>
    </row>
    <row r="18" spans="1:14" x14ac:dyDescent="0.25">
      <c r="A18" s="204"/>
      <c r="B18" s="242" t="s">
        <v>13</v>
      </c>
      <c r="C18" s="439">
        <f t="shared" si="5"/>
        <v>320.83199999999999</v>
      </c>
      <c r="D18" s="28">
        <f t="shared" si="2"/>
        <v>104.288</v>
      </c>
      <c r="E18" s="28">
        <f t="shared" si="2"/>
        <v>104.55000000000001</v>
      </c>
      <c r="F18" s="440">
        <f t="shared" si="2"/>
        <v>111.994</v>
      </c>
      <c r="G18" s="439">
        <f t="shared" si="6"/>
        <v>305.99300000000005</v>
      </c>
      <c r="H18" s="28">
        <f t="shared" si="3"/>
        <v>96.77000000000001</v>
      </c>
      <c r="I18" s="28">
        <f t="shared" si="3"/>
        <v>104.03700000000001</v>
      </c>
      <c r="J18" s="440">
        <f t="shared" si="3"/>
        <v>105.18600000000001</v>
      </c>
      <c r="K18" s="221">
        <f t="shared" si="4"/>
        <v>4.849457340527378</v>
      </c>
      <c r="L18" s="222">
        <f t="shared" si="4"/>
        <v>7.7689366539216556</v>
      </c>
      <c r="M18" s="222">
        <f t="shared" si="4"/>
        <v>0.49309380316618623</v>
      </c>
      <c r="N18" s="222">
        <f t="shared" si="4"/>
        <v>6.4723442283193506</v>
      </c>
    </row>
    <row r="19" spans="1:14" x14ac:dyDescent="0.25">
      <c r="A19" s="204"/>
      <c r="B19" s="242" t="s">
        <v>49</v>
      </c>
      <c r="C19" s="439">
        <f t="shared" si="5"/>
        <v>29.710999999999999</v>
      </c>
      <c r="D19" s="28">
        <f t="shared" si="2"/>
        <v>9.0239999999999991</v>
      </c>
      <c r="E19" s="28">
        <f t="shared" si="2"/>
        <v>11.731</v>
      </c>
      <c r="F19" s="440">
        <f t="shared" si="2"/>
        <v>8.9559999999999995</v>
      </c>
      <c r="G19" s="439">
        <f t="shared" si="6"/>
        <v>14.989999999999998</v>
      </c>
      <c r="H19" s="28">
        <f t="shared" si="3"/>
        <v>3.0329999999999999</v>
      </c>
      <c r="I19" s="28">
        <f t="shared" si="3"/>
        <v>3.0489999999999999</v>
      </c>
      <c r="J19" s="440">
        <f t="shared" si="3"/>
        <v>8.9079999999999995</v>
      </c>
      <c r="K19" s="221">
        <f t="shared" si="4"/>
        <v>98.205470313542378</v>
      </c>
      <c r="L19" s="222">
        <f t="shared" si="4"/>
        <v>197.52720079129574</v>
      </c>
      <c r="M19" s="222">
        <f t="shared" si="4"/>
        <v>284.74909806493935</v>
      </c>
      <c r="N19" s="222">
        <f t="shared" si="4"/>
        <v>0.53884149079479171</v>
      </c>
    </row>
    <row r="20" spans="1:14" x14ac:dyDescent="0.25">
      <c r="A20" s="204"/>
      <c r="B20" s="242" t="s">
        <v>15</v>
      </c>
      <c r="C20" s="439">
        <f t="shared" si="5"/>
        <v>248.06399999999999</v>
      </c>
      <c r="D20" s="28">
        <f t="shared" si="2"/>
        <v>101.93</v>
      </c>
      <c r="E20" s="28">
        <f t="shared" si="2"/>
        <v>69.236999999999995</v>
      </c>
      <c r="F20" s="440">
        <f t="shared" si="2"/>
        <v>76.896999999999991</v>
      </c>
      <c r="G20" s="439">
        <f t="shared" si="6"/>
        <v>226.97299999999998</v>
      </c>
      <c r="H20" s="443">
        <f t="shared" si="3"/>
        <v>63.843000000000004</v>
      </c>
      <c r="I20" s="443">
        <f t="shared" si="3"/>
        <v>79.316000000000003</v>
      </c>
      <c r="J20" s="444">
        <f t="shared" si="3"/>
        <v>83.813999999999993</v>
      </c>
      <c r="K20" s="221">
        <f t="shared" si="4"/>
        <v>9.2922946782216425</v>
      </c>
      <c r="L20" s="222">
        <f t="shared" si="4"/>
        <v>59.657284275488308</v>
      </c>
      <c r="M20" s="222">
        <f t="shared" si="4"/>
        <v>-12.707398255080951</v>
      </c>
      <c r="N20" s="222">
        <f t="shared" si="4"/>
        <v>-8.2527978619323754</v>
      </c>
    </row>
    <row r="21" spans="1:14" ht="6.95" customHeight="1" x14ac:dyDescent="0.25">
      <c r="A21" s="204"/>
      <c r="B21" s="242"/>
      <c r="C21" s="439"/>
      <c r="D21" s="28"/>
      <c r="E21" s="28"/>
      <c r="F21" s="440"/>
      <c r="G21" s="28"/>
      <c r="H21" s="28"/>
      <c r="I21" s="28"/>
      <c r="J21" s="440"/>
      <c r="K21" s="243"/>
      <c r="L21" s="244"/>
      <c r="M21" s="244"/>
      <c r="N21" s="244"/>
    </row>
    <row r="22" spans="1:14" x14ac:dyDescent="0.25">
      <c r="A22" s="204"/>
      <c r="B22" s="245" t="s">
        <v>17</v>
      </c>
      <c r="C22" s="436">
        <f>SUM(D22:F22)</f>
        <v>3411.8219107019004</v>
      </c>
      <c r="D22" s="437">
        <f t="shared" ref="D22:J22" si="7">SUM(D24:D34)</f>
        <v>1251.2887589999998</v>
      </c>
      <c r="E22" s="437">
        <f t="shared" si="7"/>
        <v>1144.6013669999998</v>
      </c>
      <c r="F22" s="438">
        <f t="shared" si="7"/>
        <v>1015.9317847019013</v>
      </c>
      <c r="G22" s="437">
        <f t="shared" si="7"/>
        <v>2977.8449999999998</v>
      </c>
      <c r="H22" s="437">
        <f t="shared" si="7"/>
        <v>1015.1909999999999</v>
      </c>
      <c r="I22" s="437">
        <f t="shared" si="7"/>
        <v>967.68700000000001</v>
      </c>
      <c r="J22" s="438">
        <f t="shared" si="7"/>
        <v>994.96699999999998</v>
      </c>
      <c r="K22" s="225">
        <f t="shared" ref="K22:N22" si="8">IF(AND(C22=0,G22=0),0,(C22-G22)/G22*100)</f>
        <v>14.573522486962908</v>
      </c>
      <c r="L22" s="226">
        <f t="shared" si="8"/>
        <v>23.256486611878938</v>
      </c>
      <c r="M22" s="226">
        <f t="shared" si="8"/>
        <v>18.282189075599831</v>
      </c>
      <c r="N22" s="226">
        <f t="shared" si="8"/>
        <v>2.1070834210482654</v>
      </c>
    </row>
    <row r="23" spans="1:14" ht="6.95" customHeight="1" x14ac:dyDescent="0.25">
      <c r="A23" s="204"/>
      <c r="B23" s="223"/>
      <c r="C23" s="445"/>
      <c r="D23" s="441"/>
      <c r="E23" s="441"/>
      <c r="F23" s="442"/>
      <c r="G23" s="441"/>
      <c r="H23" s="441"/>
      <c r="I23" s="441"/>
      <c r="J23" s="442"/>
      <c r="K23" s="218"/>
      <c r="L23" s="219"/>
      <c r="M23" s="219"/>
      <c r="N23" s="219"/>
    </row>
    <row r="24" spans="1:14" x14ac:dyDescent="0.25">
      <c r="A24" s="204"/>
      <c r="B24" s="246" t="s">
        <v>9</v>
      </c>
      <c r="C24" s="439">
        <f>SUM(D24:F24)</f>
        <v>825.51499999999999</v>
      </c>
      <c r="D24" s="28">
        <v>314.21499999999997</v>
      </c>
      <c r="E24" s="28">
        <v>297.76600000000002</v>
      </c>
      <c r="F24" s="440">
        <v>213.53399999999999</v>
      </c>
      <c r="G24" s="28">
        <f>SUM(H24:J24)</f>
        <v>730.51099999999997</v>
      </c>
      <c r="H24" s="28">
        <v>248.864</v>
      </c>
      <c r="I24" s="28">
        <v>238.15700000000001</v>
      </c>
      <c r="J24" s="440">
        <v>243.49</v>
      </c>
      <c r="K24" s="221">
        <f t="shared" ref="K24:N34" si="9">IF(AND(C24=0,G24=0),0,(C24-G24)/G24*100)</f>
        <v>13.005142975259787</v>
      </c>
      <c r="L24" s="222">
        <f t="shared" si="9"/>
        <v>26.259724186704375</v>
      </c>
      <c r="M24" s="222">
        <f t="shared" si="9"/>
        <v>25.029287402847704</v>
      </c>
      <c r="N24" s="222">
        <f t="shared" si="9"/>
        <v>-12.302763973879838</v>
      </c>
    </row>
    <row r="25" spans="1:14" x14ac:dyDescent="0.25">
      <c r="A25" s="204"/>
      <c r="B25" s="246" t="s">
        <v>10</v>
      </c>
      <c r="C25" s="439">
        <f t="shared" ref="C25:C34" si="10">SUM(D25:F25)</f>
        <v>90.343327000000002</v>
      </c>
      <c r="D25" s="28">
        <v>37.676667999999999</v>
      </c>
      <c r="E25" s="28">
        <v>32.290348000000002</v>
      </c>
      <c r="F25" s="440">
        <v>20.376311000000001</v>
      </c>
      <c r="G25" s="28">
        <f t="shared" ref="G25:G34" si="11">SUM(H25:J25)</f>
        <v>102.68</v>
      </c>
      <c r="H25" s="28">
        <v>27.152999999999999</v>
      </c>
      <c r="I25" s="28">
        <v>40.411999999999999</v>
      </c>
      <c r="J25" s="440">
        <v>35.115000000000002</v>
      </c>
      <c r="K25" s="221">
        <f t="shared" si="9"/>
        <v>-12.014679587066619</v>
      </c>
      <c r="L25" s="222">
        <f t="shared" si="9"/>
        <v>38.756925569918614</v>
      </c>
      <c r="M25" s="222">
        <f t="shared" si="9"/>
        <v>-20.097129565475598</v>
      </c>
      <c r="N25" s="222">
        <f t="shared" si="9"/>
        <v>-41.972629930229246</v>
      </c>
    </row>
    <row r="26" spans="1:14" x14ac:dyDescent="0.25">
      <c r="A26" s="204"/>
      <c r="B26" s="246" t="s">
        <v>11</v>
      </c>
      <c r="C26" s="439">
        <f t="shared" si="10"/>
        <v>31.871860000000002</v>
      </c>
      <c r="D26" s="28">
        <v>6.7592969999999992</v>
      </c>
      <c r="E26" s="28">
        <v>7.6022690000000006</v>
      </c>
      <c r="F26" s="440">
        <v>17.510294000000002</v>
      </c>
      <c r="G26" s="28">
        <f t="shared" si="11"/>
        <v>36.134</v>
      </c>
      <c r="H26" s="28">
        <v>12.379</v>
      </c>
      <c r="I26" s="28">
        <v>11.747999999999999</v>
      </c>
      <c r="J26" s="440">
        <v>12.007</v>
      </c>
      <c r="K26" s="221">
        <f t="shared" si="9"/>
        <v>-11.795372779100013</v>
      </c>
      <c r="L26" s="222">
        <f t="shared" si="9"/>
        <v>-45.397067614508444</v>
      </c>
      <c r="M26" s="222">
        <f t="shared" si="9"/>
        <v>-35.288823629553953</v>
      </c>
      <c r="N26" s="222">
        <f t="shared" si="9"/>
        <v>45.834046806029832</v>
      </c>
    </row>
    <row r="27" spans="1:14" x14ac:dyDescent="0.25">
      <c r="A27" s="204"/>
      <c r="B27" s="246" t="s">
        <v>6</v>
      </c>
      <c r="C27" s="439">
        <f t="shared" si="10"/>
        <v>425.29407570190131</v>
      </c>
      <c r="D27" s="28">
        <v>156.55699999999999</v>
      </c>
      <c r="E27" s="28">
        <v>126.422</v>
      </c>
      <c r="F27" s="440">
        <v>142.31507570190135</v>
      </c>
      <c r="G27" s="28">
        <f t="shared" si="11"/>
        <v>437.47299999999996</v>
      </c>
      <c r="H27" s="28">
        <v>164.93199999999999</v>
      </c>
      <c r="I27" s="28">
        <v>149.672</v>
      </c>
      <c r="J27" s="440">
        <v>122.869</v>
      </c>
      <c r="K27" s="221">
        <f t="shared" si="9"/>
        <v>-2.7839259332801456</v>
      </c>
      <c r="L27" s="222">
        <f t="shared" si="9"/>
        <v>-5.077850265563991</v>
      </c>
      <c r="M27" s="222">
        <f t="shared" si="9"/>
        <v>-15.533967609172056</v>
      </c>
      <c r="N27" s="222">
        <f t="shared" si="9"/>
        <v>15.826673694667775</v>
      </c>
    </row>
    <row r="28" spans="1:14" x14ac:dyDescent="0.25">
      <c r="A28" s="204"/>
      <c r="B28" s="246" t="s">
        <v>134</v>
      </c>
      <c r="C28" s="439">
        <f t="shared" si="10"/>
        <v>122.45099999999999</v>
      </c>
      <c r="D28" s="28">
        <v>46.036000000000001</v>
      </c>
      <c r="E28" s="28">
        <v>31.120999999999999</v>
      </c>
      <c r="F28" s="440">
        <v>45.293999999999997</v>
      </c>
      <c r="G28" s="28">
        <f t="shared" si="11"/>
        <v>105.655</v>
      </c>
      <c r="H28" s="28">
        <v>27.736000000000001</v>
      </c>
      <c r="I28" s="28">
        <v>28.812000000000001</v>
      </c>
      <c r="J28" s="440">
        <v>49.106999999999999</v>
      </c>
      <c r="K28" s="221">
        <f t="shared" si="9"/>
        <v>15.897023330651642</v>
      </c>
      <c r="L28" s="222">
        <f t="shared" si="9"/>
        <v>65.979232766080187</v>
      </c>
      <c r="M28" s="222">
        <f t="shared" si="9"/>
        <v>8.0140219353047257</v>
      </c>
      <c r="N28" s="222">
        <f t="shared" si="9"/>
        <v>-7.7646771336062113</v>
      </c>
    </row>
    <row r="29" spans="1:14" x14ac:dyDescent="0.25">
      <c r="A29" s="204"/>
      <c r="B29" s="246" t="s">
        <v>12</v>
      </c>
      <c r="C29" s="439">
        <f t="shared" si="10"/>
        <v>962.70100000000002</v>
      </c>
      <c r="D29" s="28">
        <v>346.96800000000002</v>
      </c>
      <c r="E29" s="28">
        <v>341.21699999999998</v>
      </c>
      <c r="F29" s="440">
        <v>274.51600000000002</v>
      </c>
      <c r="G29" s="28">
        <f t="shared" si="11"/>
        <v>781.34699999999998</v>
      </c>
      <c r="H29" s="28">
        <v>265.00900000000001</v>
      </c>
      <c r="I29" s="28">
        <v>244.26400000000001</v>
      </c>
      <c r="J29" s="440">
        <v>272.07400000000001</v>
      </c>
      <c r="K29" s="221">
        <f t="shared" si="9"/>
        <v>23.210430192987243</v>
      </c>
      <c r="L29" s="222">
        <f t="shared" si="9"/>
        <v>30.926874181631565</v>
      </c>
      <c r="M29" s="222">
        <f t="shared" si="9"/>
        <v>39.691890741165288</v>
      </c>
      <c r="N29" s="222">
        <f t="shared" si="9"/>
        <v>0.89754993126870164</v>
      </c>
    </row>
    <row r="30" spans="1:14" x14ac:dyDescent="0.25">
      <c r="A30" s="204"/>
      <c r="B30" s="246" t="s">
        <v>14</v>
      </c>
      <c r="C30" s="439">
        <f t="shared" si="10"/>
        <v>358.95285799999999</v>
      </c>
      <c r="D30" s="28">
        <v>139.37479400000001</v>
      </c>
      <c r="E30" s="28">
        <v>108.19318</v>
      </c>
      <c r="F30" s="440">
        <v>111.38488399999999</v>
      </c>
      <c r="G30" s="28">
        <f t="shared" si="11"/>
        <v>281.822</v>
      </c>
      <c r="H30" s="28">
        <v>104.086</v>
      </c>
      <c r="I30" s="28">
        <v>98.768000000000001</v>
      </c>
      <c r="J30" s="440">
        <v>78.968000000000004</v>
      </c>
      <c r="K30" s="221">
        <f t="shared" si="9"/>
        <v>27.368643328058134</v>
      </c>
      <c r="L30" s="222">
        <f t="shared" si="9"/>
        <v>33.903497108160572</v>
      </c>
      <c r="M30" s="222">
        <f t="shared" si="9"/>
        <v>9.5427466385873938</v>
      </c>
      <c r="N30" s="222">
        <f t="shared" si="9"/>
        <v>41.050658494580055</v>
      </c>
    </row>
    <row r="31" spans="1:14" x14ac:dyDescent="0.25">
      <c r="A31" s="204"/>
      <c r="B31" s="246" t="s">
        <v>67</v>
      </c>
      <c r="C31" s="439">
        <f t="shared" si="10"/>
        <v>140.99632</v>
      </c>
      <c r="D31" s="28">
        <v>42.514000000000003</v>
      </c>
      <c r="E31" s="28">
        <v>51.594569999999997</v>
      </c>
      <c r="F31" s="440">
        <v>46.887749999999997</v>
      </c>
      <c r="G31" s="28">
        <f t="shared" si="11"/>
        <v>122.11500000000001</v>
      </c>
      <c r="H31" s="28">
        <v>44.564999999999998</v>
      </c>
      <c r="I31" s="28">
        <v>40.514000000000003</v>
      </c>
      <c r="J31" s="440">
        <v>37.036000000000001</v>
      </c>
      <c r="K31" s="221">
        <f t="shared" si="9"/>
        <v>15.461917045408006</v>
      </c>
      <c r="L31" s="222">
        <f t="shared" si="9"/>
        <v>-4.6022663525187815</v>
      </c>
      <c r="M31" s="222">
        <f t="shared" si="9"/>
        <v>27.349977785456865</v>
      </c>
      <c r="N31" s="222">
        <f t="shared" si="9"/>
        <v>26.600469813154753</v>
      </c>
    </row>
    <row r="32" spans="1:14" x14ac:dyDescent="0.25">
      <c r="A32" s="204"/>
      <c r="B32" s="246" t="s">
        <v>13</v>
      </c>
      <c r="C32" s="439">
        <f t="shared" si="10"/>
        <v>289.95000000000005</v>
      </c>
      <c r="D32" s="28">
        <v>99.281999999999996</v>
      </c>
      <c r="E32" s="28">
        <v>95.275000000000006</v>
      </c>
      <c r="F32" s="440">
        <v>95.393000000000001</v>
      </c>
      <c r="G32" s="28">
        <f t="shared" si="11"/>
        <v>254.10900000000001</v>
      </c>
      <c r="H32" s="28">
        <v>79.269000000000005</v>
      </c>
      <c r="I32" s="28">
        <v>82.302999999999997</v>
      </c>
      <c r="J32" s="440">
        <v>92.537000000000006</v>
      </c>
      <c r="K32" s="221">
        <f t="shared" si="9"/>
        <v>14.104577169639814</v>
      </c>
      <c r="L32" s="222">
        <f t="shared" si="9"/>
        <v>25.246943950346278</v>
      </c>
      <c r="M32" s="222">
        <f t="shared" si="9"/>
        <v>15.761272371602503</v>
      </c>
      <c r="N32" s="222">
        <f t="shared" si="9"/>
        <v>3.08633303435382</v>
      </c>
    </row>
    <row r="33" spans="1:14" x14ac:dyDescent="0.25">
      <c r="A33" s="204"/>
      <c r="B33" s="246" t="s">
        <v>49</v>
      </c>
      <c r="C33" s="439">
        <f t="shared" si="10"/>
        <v>29.692999999999998</v>
      </c>
      <c r="D33" s="28">
        <v>9.0239999999999991</v>
      </c>
      <c r="E33" s="28">
        <v>11.712999999999999</v>
      </c>
      <c r="F33" s="440">
        <v>8.9559999999999995</v>
      </c>
      <c r="G33" s="28">
        <f t="shared" si="11"/>
        <v>14.989999999999998</v>
      </c>
      <c r="H33" s="28">
        <v>3.0329999999999999</v>
      </c>
      <c r="I33" s="28">
        <v>3.0489999999999999</v>
      </c>
      <c r="J33" s="440">
        <v>8.9079999999999995</v>
      </c>
      <c r="K33" s="221">
        <f t="shared" si="9"/>
        <v>98.085390260173455</v>
      </c>
      <c r="L33" s="222">
        <f t="shared" si="9"/>
        <v>197.52720079129574</v>
      </c>
      <c r="M33" s="222">
        <f t="shared" si="9"/>
        <v>284.1587405706789</v>
      </c>
      <c r="N33" s="222">
        <f t="shared" si="9"/>
        <v>0.53884149079479171</v>
      </c>
    </row>
    <row r="34" spans="1:14" x14ac:dyDescent="0.25">
      <c r="A34" s="204"/>
      <c r="B34" s="246" t="s">
        <v>15</v>
      </c>
      <c r="C34" s="439">
        <f t="shared" si="10"/>
        <v>134.05347</v>
      </c>
      <c r="D34" s="28">
        <v>52.881999999999998</v>
      </c>
      <c r="E34" s="28">
        <v>41.407000000000004</v>
      </c>
      <c r="F34" s="440">
        <v>39.764469999999996</v>
      </c>
      <c r="G34" s="28">
        <f t="shared" si="11"/>
        <v>111.00899999999999</v>
      </c>
      <c r="H34" s="28">
        <v>38.164999999999999</v>
      </c>
      <c r="I34" s="28">
        <v>29.987999999999996</v>
      </c>
      <c r="J34" s="440">
        <v>42.855999999999995</v>
      </c>
      <c r="K34" s="221">
        <f t="shared" si="9"/>
        <v>20.759100613463794</v>
      </c>
      <c r="L34" s="222">
        <f t="shared" si="9"/>
        <v>38.561509236211187</v>
      </c>
      <c r="M34" s="222">
        <f t="shared" si="9"/>
        <v>38.078564759237061</v>
      </c>
      <c r="N34" s="222">
        <f t="shared" si="9"/>
        <v>-7.213762366996451</v>
      </c>
    </row>
    <row r="35" spans="1:14" ht="6.95" customHeight="1" x14ac:dyDescent="0.25">
      <c r="A35" s="204"/>
      <c r="B35" s="223"/>
      <c r="C35" s="439"/>
      <c r="D35" s="28"/>
      <c r="E35" s="28"/>
      <c r="F35" s="440"/>
      <c r="G35" s="28"/>
      <c r="H35" s="28"/>
      <c r="I35" s="28"/>
      <c r="J35" s="440"/>
      <c r="K35" s="243"/>
      <c r="L35" s="244"/>
      <c r="M35" s="244"/>
      <c r="N35" s="244"/>
    </row>
    <row r="36" spans="1:14" x14ac:dyDescent="0.25">
      <c r="A36" s="204"/>
      <c r="B36" s="245" t="s">
        <v>112</v>
      </c>
      <c r="C36" s="436">
        <f>SUM(D36:F36)</f>
        <v>18674.9819362981</v>
      </c>
      <c r="D36" s="437">
        <f t="shared" ref="D36:J36" si="12">SUM(D38:D48)</f>
        <v>6698.4823520000009</v>
      </c>
      <c r="E36" s="437">
        <f t="shared" si="12"/>
        <v>6114.4310329999998</v>
      </c>
      <c r="F36" s="438">
        <f t="shared" si="12"/>
        <v>5862.068551298099</v>
      </c>
      <c r="G36" s="437">
        <f t="shared" si="12"/>
        <v>17867.485999999997</v>
      </c>
      <c r="H36" s="437">
        <f t="shared" si="12"/>
        <v>5964.3900000000012</v>
      </c>
      <c r="I36" s="437">
        <f t="shared" si="12"/>
        <v>6160.9830000000011</v>
      </c>
      <c r="J36" s="438">
        <f t="shared" si="12"/>
        <v>5742.1130000000003</v>
      </c>
      <c r="K36" s="225">
        <f t="shared" ref="K36:N36" si="13">IF(AND(C36=0,G36=0),0,(C36-G36)/G36*100)</f>
        <v>4.5193595579036838</v>
      </c>
      <c r="L36" s="226">
        <f t="shared" si="13"/>
        <v>12.307920038763385</v>
      </c>
      <c r="M36" s="226">
        <f t="shared" si="13"/>
        <v>-0.75559317401137505</v>
      </c>
      <c r="N36" s="226">
        <f t="shared" si="13"/>
        <v>2.0890489493693125</v>
      </c>
    </row>
    <row r="37" spans="1:14" ht="6.95" customHeight="1" x14ac:dyDescent="0.25">
      <c r="A37" s="204"/>
      <c r="B37" s="223"/>
      <c r="C37" s="445"/>
      <c r="D37" s="441"/>
      <c r="E37" s="441"/>
      <c r="F37" s="442"/>
      <c r="G37" s="441"/>
      <c r="H37" s="441"/>
      <c r="I37" s="441"/>
      <c r="J37" s="442"/>
      <c r="K37" s="218"/>
      <c r="L37" s="219"/>
      <c r="M37" s="219"/>
      <c r="N37" s="219"/>
    </row>
    <row r="38" spans="1:14" x14ac:dyDescent="0.25">
      <c r="A38" s="204"/>
      <c r="B38" s="246" t="s">
        <v>9</v>
      </c>
      <c r="C38" s="439">
        <f>SUM(D38:F38)</f>
        <v>2608.8239999999996</v>
      </c>
      <c r="D38" s="24">
        <f t="shared" ref="D38:F48" si="14">+SUM(D52)+SUM(D66)</f>
        <v>924.91899999999998</v>
      </c>
      <c r="E38" s="28">
        <f t="shared" si="14"/>
        <v>794.73</v>
      </c>
      <c r="F38" s="440">
        <f t="shared" si="14"/>
        <v>889.17499999999995</v>
      </c>
      <c r="G38" s="28">
        <f>SUM(H38:J38)</f>
        <v>2604.665</v>
      </c>
      <c r="H38" s="28">
        <f t="shared" ref="H38:J48" si="15">+SUM(H52)+SUM(H66)</f>
        <v>902.98099999999999</v>
      </c>
      <c r="I38" s="28">
        <f t="shared" si="15"/>
        <v>793.83199999999999</v>
      </c>
      <c r="J38" s="440">
        <f t="shared" si="15"/>
        <v>907.85199999999998</v>
      </c>
      <c r="K38" s="221">
        <f t="shared" ref="K38:N48" si="16">IF(AND(C38=0,G38=0),0,(C38-G38)/G38*100)</f>
        <v>0.15967504458345511</v>
      </c>
      <c r="L38" s="222">
        <f t="shared" si="16"/>
        <v>2.4295084835672052</v>
      </c>
      <c r="M38" s="222">
        <f t="shared" si="16"/>
        <v>0.11312217194570445</v>
      </c>
      <c r="N38" s="222">
        <f t="shared" si="16"/>
        <v>-2.057273652533675</v>
      </c>
    </row>
    <row r="39" spans="1:14" x14ac:dyDescent="0.25">
      <c r="A39" s="204"/>
      <c r="B39" s="246" t="s">
        <v>10</v>
      </c>
      <c r="C39" s="439">
        <f t="shared" ref="C39:C48" si="17">SUM(D39:F39)</f>
        <v>1367.523357</v>
      </c>
      <c r="D39" s="28">
        <f t="shared" si="14"/>
        <v>503.59585900000002</v>
      </c>
      <c r="E39" s="28">
        <f t="shared" si="14"/>
        <v>405.96577500000001</v>
      </c>
      <c r="F39" s="440">
        <f t="shared" si="14"/>
        <v>457.96172300000001</v>
      </c>
      <c r="G39" s="28">
        <f t="shared" ref="G39:G48" si="18">SUM(H39:J39)</f>
        <v>1277.3019999999999</v>
      </c>
      <c r="H39" s="28">
        <f t="shared" si="15"/>
        <v>484.11699999999996</v>
      </c>
      <c r="I39" s="28">
        <f t="shared" si="15"/>
        <v>389.42599999999999</v>
      </c>
      <c r="J39" s="440">
        <f t="shared" si="15"/>
        <v>403.75900000000001</v>
      </c>
      <c r="K39" s="221">
        <f t="shared" si="16"/>
        <v>7.06343190568872</v>
      </c>
      <c r="L39" s="222">
        <f t="shared" si="16"/>
        <v>4.0235850011464294</v>
      </c>
      <c r="M39" s="222">
        <f t="shared" si="16"/>
        <v>4.2472189838377563</v>
      </c>
      <c r="N39" s="222">
        <f t="shared" si="16"/>
        <v>13.42452378770504</v>
      </c>
    </row>
    <row r="40" spans="1:14" x14ac:dyDescent="0.25">
      <c r="A40" s="204"/>
      <c r="B40" s="246" t="s">
        <v>11</v>
      </c>
      <c r="C40" s="439">
        <f t="shared" si="17"/>
        <v>567.86330299999997</v>
      </c>
      <c r="D40" s="28">
        <f t="shared" si="14"/>
        <v>219.15828700000003</v>
      </c>
      <c r="E40" s="28">
        <f t="shared" si="14"/>
        <v>188.44900799999999</v>
      </c>
      <c r="F40" s="440">
        <f t="shared" si="14"/>
        <v>160.25600799999998</v>
      </c>
      <c r="G40" s="28">
        <f t="shared" si="18"/>
        <v>462.42399999999998</v>
      </c>
      <c r="H40" s="28">
        <f t="shared" si="15"/>
        <v>158.553</v>
      </c>
      <c r="I40" s="28">
        <f t="shared" si="15"/>
        <v>158.19999999999999</v>
      </c>
      <c r="J40" s="440">
        <f t="shared" si="15"/>
        <v>145.67099999999999</v>
      </c>
      <c r="K40" s="221">
        <f t="shared" si="16"/>
        <v>22.801433965365121</v>
      </c>
      <c r="L40" s="222">
        <f t="shared" si="16"/>
        <v>38.223992608149977</v>
      </c>
      <c r="M40" s="222">
        <f t="shared" si="16"/>
        <v>19.120738305941849</v>
      </c>
      <c r="N40" s="222">
        <f t="shared" si="16"/>
        <v>10.012293455801078</v>
      </c>
    </row>
    <row r="41" spans="1:14" x14ac:dyDescent="0.25">
      <c r="A41" s="204"/>
      <c r="B41" s="246" t="s">
        <v>6</v>
      </c>
      <c r="C41" s="439">
        <f t="shared" si="17"/>
        <v>2331.4799242980989</v>
      </c>
      <c r="D41" s="28">
        <f t="shared" si="14"/>
        <v>919.51</v>
      </c>
      <c r="E41" s="28">
        <f t="shared" si="14"/>
        <v>791.77600000000007</v>
      </c>
      <c r="F41" s="440">
        <f t="shared" si="14"/>
        <v>620.19392429809864</v>
      </c>
      <c r="G41" s="28">
        <f t="shared" si="18"/>
        <v>1784.057</v>
      </c>
      <c r="H41" s="28">
        <f t="shared" si="15"/>
        <v>556.65200000000004</v>
      </c>
      <c r="I41" s="28">
        <f t="shared" si="15"/>
        <v>691.95500000000004</v>
      </c>
      <c r="J41" s="440">
        <f t="shared" si="15"/>
        <v>535.45000000000005</v>
      </c>
      <c r="K41" s="221">
        <f t="shared" si="16"/>
        <v>30.684161116942949</v>
      </c>
      <c r="L41" s="222">
        <f t="shared" si="16"/>
        <v>65.185789326185827</v>
      </c>
      <c r="M41" s="222">
        <f t="shared" si="16"/>
        <v>14.425938102911321</v>
      </c>
      <c r="N41" s="222">
        <f t="shared" si="16"/>
        <v>15.826673694667774</v>
      </c>
    </row>
    <row r="42" spans="1:14" x14ac:dyDescent="0.25">
      <c r="A42" s="204"/>
      <c r="B42" s="246" t="s">
        <v>134</v>
      </c>
      <c r="C42" s="439">
        <f t="shared" si="17"/>
        <v>1339.2529999999999</v>
      </c>
      <c r="D42" s="28">
        <f t="shared" si="14"/>
        <v>563.52700000000004</v>
      </c>
      <c r="E42" s="28">
        <f t="shared" si="14"/>
        <v>398.19499999999999</v>
      </c>
      <c r="F42" s="440">
        <f t="shared" si="14"/>
        <v>377.53100000000001</v>
      </c>
      <c r="G42" s="28">
        <f t="shared" si="18"/>
        <v>1299.019</v>
      </c>
      <c r="H42" s="28">
        <f t="shared" si="15"/>
        <v>398.73500000000001</v>
      </c>
      <c r="I42" s="28">
        <f t="shared" si="15"/>
        <v>433.75599999999997</v>
      </c>
      <c r="J42" s="440">
        <f t="shared" si="15"/>
        <v>466.52800000000002</v>
      </c>
      <c r="K42" s="221">
        <f t="shared" si="16"/>
        <v>3.0972603172085953</v>
      </c>
      <c r="L42" s="222">
        <f t="shared" si="16"/>
        <v>41.328702020138699</v>
      </c>
      <c r="M42" s="222">
        <f t="shared" si="16"/>
        <v>-8.1983880338254647</v>
      </c>
      <c r="N42" s="222">
        <f t="shared" si="16"/>
        <v>-19.076454146374925</v>
      </c>
    </row>
    <row r="43" spans="1:14" x14ac:dyDescent="0.25">
      <c r="A43" s="204"/>
      <c r="B43" s="246" t="s">
        <v>12</v>
      </c>
      <c r="C43" s="439">
        <f t="shared" si="17"/>
        <v>10214.081</v>
      </c>
      <c r="D43" s="28">
        <f t="shared" si="14"/>
        <v>3490.4170000000004</v>
      </c>
      <c r="E43" s="28">
        <f t="shared" si="14"/>
        <v>3465.471</v>
      </c>
      <c r="F43" s="440">
        <f t="shared" si="14"/>
        <v>3258.1929999999998</v>
      </c>
      <c r="G43" s="28">
        <f t="shared" si="18"/>
        <v>10124.99</v>
      </c>
      <c r="H43" s="28">
        <f t="shared" si="15"/>
        <v>3379.259</v>
      </c>
      <c r="I43" s="28">
        <f t="shared" si="15"/>
        <v>3569.223</v>
      </c>
      <c r="J43" s="440">
        <f t="shared" si="15"/>
        <v>3176.5079999999998</v>
      </c>
      <c r="K43" s="221">
        <f t="shared" si="16"/>
        <v>0.87991198015998384</v>
      </c>
      <c r="L43" s="222">
        <f t="shared" si="16"/>
        <v>3.2894193667901854</v>
      </c>
      <c r="M43" s="222">
        <f t="shared" si="16"/>
        <v>-2.9068511549992802</v>
      </c>
      <c r="N43" s="222">
        <f t="shared" si="16"/>
        <v>2.5715345278525965</v>
      </c>
    </row>
    <row r="44" spans="1:14" x14ac:dyDescent="0.25">
      <c r="A44" s="204"/>
      <c r="B44" s="246" t="s">
        <v>14</v>
      </c>
      <c r="C44" s="439">
        <f t="shared" si="17"/>
        <v>76.518142000000012</v>
      </c>
      <c r="D44" s="28">
        <f t="shared" si="14"/>
        <v>19.501206</v>
      </c>
      <c r="E44" s="28">
        <f t="shared" si="14"/>
        <v>17.31982</v>
      </c>
      <c r="F44" s="440">
        <f t="shared" si="14"/>
        <v>39.697116000000001</v>
      </c>
      <c r="G44" s="28">
        <f t="shared" si="18"/>
        <v>112.282</v>
      </c>
      <c r="H44" s="28">
        <f t="shared" si="15"/>
        <v>26.72</v>
      </c>
      <c r="I44" s="28">
        <f t="shared" si="15"/>
        <v>40.375</v>
      </c>
      <c r="J44" s="440">
        <f t="shared" si="15"/>
        <v>45.186999999999998</v>
      </c>
      <c r="K44" s="221">
        <f t="shared" si="16"/>
        <v>-31.851817744607313</v>
      </c>
      <c r="L44" s="222">
        <f t="shared" si="16"/>
        <v>-27.016444610778439</v>
      </c>
      <c r="M44" s="222">
        <f t="shared" si="16"/>
        <v>-57.102613003095968</v>
      </c>
      <c r="N44" s="222">
        <f t="shared" si="16"/>
        <v>-12.149255316794646</v>
      </c>
    </row>
    <row r="45" spans="1:14" x14ac:dyDescent="0.25">
      <c r="A45" s="204"/>
      <c r="B45" s="246" t="s">
        <v>67</v>
      </c>
      <c r="C45" s="439">
        <f t="shared" si="17"/>
        <v>24.528679999999998</v>
      </c>
      <c r="D45" s="28">
        <f t="shared" si="14"/>
        <v>3.8</v>
      </c>
      <c r="E45" s="28">
        <f t="shared" si="14"/>
        <v>15.40143</v>
      </c>
      <c r="F45" s="440">
        <f t="shared" si="14"/>
        <v>5.3272500000000003</v>
      </c>
      <c r="G45" s="28">
        <f t="shared" si="18"/>
        <v>34.899000000000001</v>
      </c>
      <c r="H45" s="28">
        <f t="shared" si="15"/>
        <v>14.194000000000001</v>
      </c>
      <c r="I45" s="28">
        <f t="shared" si="15"/>
        <v>13.154</v>
      </c>
      <c r="J45" s="440">
        <f t="shared" si="15"/>
        <v>7.5510000000000002</v>
      </c>
      <c r="K45" s="221">
        <f t="shared" si="16"/>
        <v>-29.715235393564292</v>
      </c>
      <c r="L45" s="222">
        <f t="shared" si="16"/>
        <v>-73.22812455967312</v>
      </c>
      <c r="M45" s="222">
        <f t="shared" si="16"/>
        <v>17.085525315493381</v>
      </c>
      <c r="N45" s="222">
        <f t="shared" si="16"/>
        <v>-29.449741756058799</v>
      </c>
    </row>
    <row r="46" spans="1:14" x14ac:dyDescent="0.25">
      <c r="A46" s="204"/>
      <c r="B46" s="246" t="s">
        <v>13</v>
      </c>
      <c r="C46" s="439">
        <f t="shared" si="17"/>
        <v>30.881999999999998</v>
      </c>
      <c r="D46" s="28">
        <f t="shared" si="14"/>
        <v>5.0060000000000002</v>
      </c>
      <c r="E46" s="28">
        <f t="shared" si="14"/>
        <v>9.2750000000000004</v>
      </c>
      <c r="F46" s="440">
        <f t="shared" si="14"/>
        <v>16.600999999999999</v>
      </c>
      <c r="G46" s="28">
        <f t="shared" si="18"/>
        <v>51.884</v>
      </c>
      <c r="H46" s="28">
        <f t="shared" si="15"/>
        <v>17.501000000000001</v>
      </c>
      <c r="I46" s="28">
        <f t="shared" si="15"/>
        <v>21.734000000000002</v>
      </c>
      <c r="J46" s="440">
        <f t="shared" si="15"/>
        <v>12.648999999999999</v>
      </c>
      <c r="K46" s="221">
        <f t="shared" si="16"/>
        <v>-40.478760311464043</v>
      </c>
      <c r="L46" s="222">
        <f t="shared" si="16"/>
        <v>-71.395920233129544</v>
      </c>
      <c r="M46" s="222">
        <f t="shared" si="16"/>
        <v>-57.324928683169233</v>
      </c>
      <c r="N46" s="222">
        <f t="shared" si="16"/>
        <v>31.243576567317575</v>
      </c>
    </row>
    <row r="47" spans="1:14" x14ac:dyDescent="0.25">
      <c r="A47" s="204"/>
      <c r="B47" s="246" t="s">
        <v>49</v>
      </c>
      <c r="C47" s="439">
        <f t="shared" si="17"/>
        <v>1.7999999999999999E-2</v>
      </c>
      <c r="D47" s="28">
        <f t="shared" si="14"/>
        <v>0</v>
      </c>
      <c r="E47" s="28">
        <f t="shared" si="14"/>
        <v>1.7999999999999999E-2</v>
      </c>
      <c r="F47" s="440">
        <f t="shared" si="14"/>
        <v>0</v>
      </c>
      <c r="G47" s="28">
        <f t="shared" si="18"/>
        <v>0</v>
      </c>
      <c r="H47" s="28">
        <f t="shared" si="15"/>
        <v>0</v>
      </c>
      <c r="I47" s="28">
        <f t="shared" si="15"/>
        <v>0</v>
      </c>
      <c r="J47" s="440">
        <f t="shared" si="15"/>
        <v>0</v>
      </c>
      <c r="K47" s="221" t="s">
        <v>138</v>
      </c>
      <c r="L47" s="222">
        <f t="shared" ref="L47" si="19">IF(AND(D47=0,H47=0),0,(D47-H47)/H47*100)</f>
        <v>0</v>
      </c>
      <c r="M47" s="222" t="s">
        <v>138</v>
      </c>
      <c r="N47" s="222">
        <f t="shared" si="16"/>
        <v>0</v>
      </c>
    </row>
    <row r="48" spans="1:14" x14ac:dyDescent="0.25">
      <c r="A48" s="204"/>
      <c r="B48" s="246" t="s">
        <v>15</v>
      </c>
      <c r="C48" s="439">
        <f t="shared" si="17"/>
        <v>114.01053</v>
      </c>
      <c r="D48" s="28">
        <f t="shared" si="14"/>
        <v>49.048000000000002</v>
      </c>
      <c r="E48" s="28">
        <f t="shared" si="14"/>
        <v>27.83</v>
      </c>
      <c r="F48" s="440">
        <f t="shared" si="14"/>
        <v>37.132530000000003</v>
      </c>
      <c r="G48" s="28">
        <f t="shared" si="18"/>
        <v>115.964</v>
      </c>
      <c r="H48" s="443">
        <f t="shared" si="15"/>
        <v>25.678000000000001</v>
      </c>
      <c r="I48" s="443">
        <f t="shared" si="15"/>
        <v>49.328000000000003</v>
      </c>
      <c r="J48" s="444">
        <f t="shared" si="15"/>
        <v>40.957999999999998</v>
      </c>
      <c r="K48" s="221">
        <f t="shared" si="16"/>
        <v>-1.6845486530302471</v>
      </c>
      <c r="L48" s="222">
        <f t="shared" si="16"/>
        <v>91.011761040579486</v>
      </c>
      <c r="M48" s="222">
        <f t="shared" si="16"/>
        <v>-43.581738566331502</v>
      </c>
      <c r="N48" s="222">
        <f t="shared" si="16"/>
        <v>-9.3399824210166411</v>
      </c>
    </row>
    <row r="49" spans="1:14" ht="6.95" customHeight="1" x14ac:dyDescent="0.25">
      <c r="A49" s="204"/>
      <c r="B49" s="220"/>
      <c r="C49" s="439"/>
      <c r="D49" s="28"/>
      <c r="E49" s="28"/>
      <c r="F49" s="440"/>
      <c r="G49" s="28"/>
      <c r="H49" s="28"/>
      <c r="I49" s="28"/>
      <c r="J49" s="440"/>
      <c r="K49" s="243"/>
      <c r="L49" s="244"/>
      <c r="M49" s="244"/>
      <c r="N49" s="244"/>
    </row>
    <row r="50" spans="1:14" x14ac:dyDescent="0.25">
      <c r="A50" s="204"/>
      <c r="B50" s="463" t="s">
        <v>113</v>
      </c>
      <c r="C50" s="436">
        <f t="shared" ref="C50:J50" si="20">SUM(C52:C62)</f>
        <v>6966.0339081063976</v>
      </c>
      <c r="D50" s="437">
        <f t="shared" si="20"/>
        <v>2567.3838609999998</v>
      </c>
      <c r="E50" s="437">
        <f t="shared" si="20"/>
        <v>2350.3615020000002</v>
      </c>
      <c r="F50" s="438">
        <f t="shared" si="20"/>
        <v>2048.288545106398</v>
      </c>
      <c r="G50" s="437">
        <f t="shared" si="20"/>
        <v>6791.73</v>
      </c>
      <c r="H50" s="437">
        <f t="shared" si="20"/>
        <v>2353.5250000000001</v>
      </c>
      <c r="I50" s="437">
        <f t="shared" si="20"/>
        <v>2236.915</v>
      </c>
      <c r="J50" s="438">
        <f t="shared" si="20"/>
        <v>2201.29</v>
      </c>
      <c r="K50" s="225">
        <f t="shared" ref="K50:N50" si="21">IF(AND(C50=0,G50=0),0,(C50-G50)/G50*100)</f>
        <v>2.5664139785650786</v>
      </c>
      <c r="L50" s="226">
        <f t="shared" si="21"/>
        <v>9.0867469434146528</v>
      </c>
      <c r="M50" s="226">
        <f t="shared" si="21"/>
        <v>5.0715606985513642</v>
      </c>
      <c r="N50" s="226">
        <f t="shared" si="21"/>
        <v>-6.950536044483095</v>
      </c>
    </row>
    <row r="51" spans="1:14" ht="6.95" customHeight="1" x14ac:dyDescent="0.25">
      <c r="A51" s="204"/>
      <c r="B51" s="463"/>
      <c r="C51" s="445"/>
      <c r="D51" s="441"/>
      <c r="E51" s="441"/>
      <c r="F51" s="442"/>
      <c r="G51" s="441"/>
      <c r="H51" s="441"/>
      <c r="I51" s="441"/>
      <c r="J51" s="442"/>
      <c r="K51" s="218"/>
      <c r="L51" s="219"/>
      <c r="M51" s="219"/>
      <c r="N51" s="219"/>
    </row>
    <row r="52" spans="1:14" x14ac:dyDescent="0.25">
      <c r="A52" s="204"/>
      <c r="B52" s="247" t="s">
        <v>9</v>
      </c>
      <c r="C52" s="439">
        <f>SUM(D52:F52)</f>
        <v>897.70100000000002</v>
      </c>
      <c r="D52" s="28">
        <v>316.68299999999999</v>
      </c>
      <c r="E52" s="28">
        <v>283.93</v>
      </c>
      <c r="F52" s="440">
        <v>297.08800000000002</v>
      </c>
      <c r="G52" s="28">
        <f>SUM(H52:J52)</f>
        <v>1008.53</v>
      </c>
      <c r="H52" s="28">
        <v>370.63</v>
      </c>
      <c r="I52" s="28">
        <v>301.18</v>
      </c>
      <c r="J52" s="440">
        <v>336.72</v>
      </c>
      <c r="K52" s="221">
        <f t="shared" ref="K52:N62" si="22">IF(AND(C52=0,G52=0),0,(C52-G52)/G52*100)</f>
        <v>-10.989162444349693</v>
      </c>
      <c r="L52" s="222">
        <f t="shared" si="22"/>
        <v>-14.555486603890675</v>
      </c>
      <c r="M52" s="222">
        <f t="shared" si="22"/>
        <v>-5.7274719436881592</v>
      </c>
      <c r="N52" s="222">
        <f t="shared" si="22"/>
        <v>-11.770016631028749</v>
      </c>
    </row>
    <row r="53" spans="1:14" x14ac:dyDescent="0.25">
      <c r="A53" s="204"/>
      <c r="B53" s="247" t="s">
        <v>10</v>
      </c>
      <c r="C53" s="439">
        <f t="shared" ref="C53:C62" si="23">SUM(D53:F53)</f>
        <v>392.54671400000001</v>
      </c>
      <c r="D53" s="28">
        <v>178.91803100000001</v>
      </c>
      <c r="E53" s="28">
        <v>101.882349</v>
      </c>
      <c r="F53" s="440">
        <v>111.746334</v>
      </c>
      <c r="G53" s="28">
        <f t="shared" ref="G53:G62" si="24">SUM(H53:J53)</f>
        <v>318.25299999999999</v>
      </c>
      <c r="H53" s="28">
        <v>116.253</v>
      </c>
      <c r="I53" s="28">
        <v>93.225999999999999</v>
      </c>
      <c r="J53" s="440">
        <v>108.774</v>
      </c>
      <c r="K53" s="221">
        <f t="shared" si="22"/>
        <v>23.344230533569213</v>
      </c>
      <c r="L53" s="222">
        <f t="shared" si="22"/>
        <v>53.904011939476838</v>
      </c>
      <c r="M53" s="222">
        <f t="shared" si="22"/>
        <v>9.2853377813056515</v>
      </c>
      <c r="N53" s="222">
        <f t="shared" si="22"/>
        <v>2.7325776380385052</v>
      </c>
    </row>
    <row r="54" spans="1:14" x14ac:dyDescent="0.25">
      <c r="A54" s="204"/>
      <c r="B54" s="247" t="s">
        <v>11</v>
      </c>
      <c r="C54" s="439">
        <f t="shared" si="23"/>
        <v>353.04446999999999</v>
      </c>
      <c r="D54" s="28">
        <v>135.67583000000002</v>
      </c>
      <c r="E54" s="28">
        <v>117.381153</v>
      </c>
      <c r="F54" s="440">
        <v>99.987486999999987</v>
      </c>
      <c r="G54" s="28">
        <f t="shared" si="24"/>
        <v>302.42099999999999</v>
      </c>
      <c r="H54" s="28">
        <v>109.3</v>
      </c>
      <c r="I54" s="28">
        <v>97.153000000000006</v>
      </c>
      <c r="J54" s="440">
        <v>95.968000000000004</v>
      </c>
      <c r="K54" s="221">
        <f t="shared" si="22"/>
        <v>16.739403017647582</v>
      </c>
      <c r="L54" s="222">
        <f t="shared" si="22"/>
        <v>24.131591948764889</v>
      </c>
      <c r="M54" s="222">
        <f t="shared" si="22"/>
        <v>20.820924726977026</v>
      </c>
      <c r="N54" s="222">
        <f t="shared" si="22"/>
        <v>4.1883617455818438</v>
      </c>
    </row>
    <row r="55" spans="1:14" x14ac:dyDescent="0.25">
      <c r="A55" s="204"/>
      <c r="B55" s="247" t="s">
        <v>6</v>
      </c>
      <c r="C55" s="439">
        <f t="shared" si="23"/>
        <v>789.43872410639824</v>
      </c>
      <c r="D55" s="28">
        <v>266.95499999999998</v>
      </c>
      <c r="E55" s="28">
        <v>316.36900000000003</v>
      </c>
      <c r="F55" s="440">
        <v>206.1147241063982</v>
      </c>
      <c r="G55" s="28">
        <f t="shared" si="24"/>
        <v>544.90499999999997</v>
      </c>
      <c r="H55" s="28">
        <v>191.58500000000001</v>
      </c>
      <c r="I55" s="28">
        <v>175.369</v>
      </c>
      <c r="J55" s="440">
        <v>177.95099999999999</v>
      </c>
      <c r="K55" s="221">
        <f t="shared" si="22"/>
        <v>44.876395721529128</v>
      </c>
      <c r="L55" s="222">
        <f t="shared" si="22"/>
        <v>39.340240624265974</v>
      </c>
      <c r="M55" s="222">
        <f t="shared" si="22"/>
        <v>80.401895431917865</v>
      </c>
      <c r="N55" s="222">
        <f t="shared" si="22"/>
        <v>15.82667369466775</v>
      </c>
    </row>
    <row r="56" spans="1:14" x14ac:dyDescent="0.25">
      <c r="A56" s="204"/>
      <c r="B56" s="247" t="s">
        <v>134</v>
      </c>
      <c r="C56" s="439">
        <f t="shared" si="23"/>
        <v>649.32899999999995</v>
      </c>
      <c r="D56" s="28">
        <v>226.142</v>
      </c>
      <c r="E56" s="28">
        <v>224.239</v>
      </c>
      <c r="F56" s="440">
        <v>198.94800000000001</v>
      </c>
      <c r="G56" s="28">
        <f t="shared" si="24"/>
        <v>699.33500000000004</v>
      </c>
      <c r="H56" s="28">
        <v>250.654</v>
      </c>
      <c r="I56" s="28">
        <v>213.017</v>
      </c>
      <c r="J56" s="440">
        <v>235.66399999999999</v>
      </c>
      <c r="K56" s="221">
        <f t="shared" si="22"/>
        <v>-7.1505072676185346</v>
      </c>
      <c r="L56" s="222">
        <f t="shared" si="22"/>
        <v>-9.7792175668451335</v>
      </c>
      <c r="M56" s="222">
        <f t="shared" si="22"/>
        <v>5.2681241403268322</v>
      </c>
      <c r="N56" s="222">
        <f t="shared" si="22"/>
        <v>-15.579808540973584</v>
      </c>
    </row>
    <row r="57" spans="1:14" x14ac:dyDescent="0.25">
      <c r="A57" s="204"/>
      <c r="B57" s="247" t="s">
        <v>12</v>
      </c>
      <c r="C57" s="439">
        <f t="shared" si="23"/>
        <v>3808.2149999999997</v>
      </c>
      <c r="D57" s="28">
        <v>1407.49</v>
      </c>
      <c r="E57" s="28">
        <v>1291.384</v>
      </c>
      <c r="F57" s="440">
        <v>1109.3409999999999</v>
      </c>
      <c r="G57" s="28">
        <f t="shared" si="24"/>
        <v>3828.0509999999999</v>
      </c>
      <c r="H57" s="28">
        <v>1295.2080000000001</v>
      </c>
      <c r="I57" s="28">
        <v>1318.47</v>
      </c>
      <c r="J57" s="440">
        <v>1214.373</v>
      </c>
      <c r="K57" s="221">
        <f t="shared" si="22"/>
        <v>-0.51817491459753906</v>
      </c>
      <c r="L57" s="222">
        <f t="shared" si="22"/>
        <v>8.6690323098683706</v>
      </c>
      <c r="M57" s="222">
        <f t="shared" si="22"/>
        <v>-2.0543508763946101</v>
      </c>
      <c r="N57" s="222">
        <f t="shared" si="22"/>
        <v>-8.6490724019720595</v>
      </c>
    </row>
    <row r="58" spans="1:14" x14ac:dyDescent="0.25">
      <c r="A58" s="204"/>
      <c r="B58" s="247" t="s">
        <v>14</v>
      </c>
      <c r="C58" s="439">
        <f t="shared" si="23"/>
        <v>0</v>
      </c>
      <c r="D58" s="28">
        <v>0</v>
      </c>
      <c r="E58" s="28">
        <v>0</v>
      </c>
      <c r="F58" s="440">
        <v>0</v>
      </c>
      <c r="G58" s="28">
        <f t="shared" si="24"/>
        <v>0</v>
      </c>
      <c r="H58" s="28">
        <v>0</v>
      </c>
      <c r="I58" s="28">
        <v>0</v>
      </c>
      <c r="J58" s="440">
        <v>0</v>
      </c>
      <c r="K58" s="221">
        <f t="shared" ref="K58:K59" si="25">IF(AND(C58=0,G58=0),0,(C58-G58)/G58*100)</f>
        <v>0</v>
      </c>
      <c r="L58" s="222">
        <f t="shared" ref="L58:L59" si="26">IF(AND(D58=0,H58=0),0,(D58-H58)/H58*100)</f>
        <v>0</v>
      </c>
      <c r="M58" s="222">
        <f t="shared" ref="M58:M59" si="27">IF(AND(E58=0,I58=0),0,(E58-I58)/I58*100)</f>
        <v>0</v>
      </c>
      <c r="N58" s="222">
        <f t="shared" ref="N58:N59" si="28">IF(AND(F58=0,J58=0),0,(F58-J58)/J58*100)</f>
        <v>0</v>
      </c>
    </row>
    <row r="59" spans="1:14" x14ac:dyDescent="0.25">
      <c r="A59" s="204"/>
      <c r="B59" s="247" t="s">
        <v>67</v>
      </c>
      <c r="C59" s="439">
        <f t="shared" si="23"/>
        <v>0</v>
      </c>
      <c r="D59" s="28">
        <v>0</v>
      </c>
      <c r="E59" s="28">
        <v>0</v>
      </c>
      <c r="F59" s="440">
        <v>0</v>
      </c>
      <c r="G59" s="28">
        <f t="shared" si="24"/>
        <v>0</v>
      </c>
      <c r="H59" s="28">
        <v>0</v>
      </c>
      <c r="I59" s="28">
        <v>0</v>
      </c>
      <c r="J59" s="440">
        <v>0</v>
      </c>
      <c r="K59" s="221">
        <f t="shared" si="25"/>
        <v>0</v>
      </c>
      <c r="L59" s="222">
        <f t="shared" si="26"/>
        <v>0</v>
      </c>
      <c r="M59" s="222">
        <f t="shared" si="27"/>
        <v>0</v>
      </c>
      <c r="N59" s="222">
        <f t="shared" si="28"/>
        <v>0</v>
      </c>
    </row>
    <row r="60" spans="1:14" x14ac:dyDescent="0.25">
      <c r="A60" s="204"/>
      <c r="B60" s="247" t="s">
        <v>13</v>
      </c>
      <c r="C60" s="439">
        <f t="shared" si="23"/>
        <v>0</v>
      </c>
      <c r="D60" s="28">
        <v>0</v>
      </c>
      <c r="E60" s="28">
        <v>0</v>
      </c>
      <c r="F60" s="440">
        <v>0</v>
      </c>
      <c r="G60" s="28">
        <f t="shared" si="24"/>
        <v>0</v>
      </c>
      <c r="H60" s="28">
        <v>0</v>
      </c>
      <c r="I60" s="28">
        <v>0</v>
      </c>
      <c r="J60" s="440">
        <v>0</v>
      </c>
      <c r="K60" s="221">
        <f t="shared" si="22"/>
        <v>0</v>
      </c>
      <c r="L60" s="222">
        <f t="shared" si="22"/>
        <v>0</v>
      </c>
      <c r="M60" s="222">
        <f t="shared" si="22"/>
        <v>0</v>
      </c>
      <c r="N60" s="222">
        <f t="shared" si="22"/>
        <v>0</v>
      </c>
    </row>
    <row r="61" spans="1:14" x14ac:dyDescent="0.25">
      <c r="A61" s="204"/>
      <c r="B61" s="247" t="s">
        <v>49</v>
      </c>
      <c r="C61" s="439">
        <f t="shared" si="23"/>
        <v>0</v>
      </c>
      <c r="D61" s="28">
        <v>0</v>
      </c>
      <c r="E61" s="28">
        <v>0</v>
      </c>
      <c r="F61" s="440">
        <v>0</v>
      </c>
      <c r="G61" s="28">
        <f t="shared" si="24"/>
        <v>0</v>
      </c>
      <c r="H61" s="28">
        <v>0</v>
      </c>
      <c r="I61" s="28">
        <v>0</v>
      </c>
      <c r="J61" s="440">
        <v>0</v>
      </c>
      <c r="K61" s="221">
        <f t="shared" si="22"/>
        <v>0</v>
      </c>
      <c r="L61" s="222">
        <f t="shared" si="22"/>
        <v>0</v>
      </c>
      <c r="M61" s="222">
        <f t="shared" si="22"/>
        <v>0</v>
      </c>
      <c r="N61" s="222">
        <f t="shared" si="22"/>
        <v>0</v>
      </c>
    </row>
    <row r="62" spans="1:14" x14ac:dyDescent="0.25">
      <c r="A62" s="204"/>
      <c r="B62" s="247" t="s">
        <v>15</v>
      </c>
      <c r="C62" s="439">
        <f t="shared" si="23"/>
        <v>75.759</v>
      </c>
      <c r="D62" s="28">
        <v>35.520000000000003</v>
      </c>
      <c r="E62" s="28">
        <v>15.176</v>
      </c>
      <c r="F62" s="440">
        <v>25.062999999999999</v>
      </c>
      <c r="G62" s="28">
        <f t="shared" si="24"/>
        <v>90.234999999999999</v>
      </c>
      <c r="H62" s="28">
        <v>19.895</v>
      </c>
      <c r="I62" s="28">
        <v>38.5</v>
      </c>
      <c r="J62" s="440">
        <v>31.84</v>
      </c>
      <c r="K62" s="221">
        <f t="shared" si="22"/>
        <v>-16.042555549398791</v>
      </c>
      <c r="L62" s="222">
        <f t="shared" si="22"/>
        <v>78.53732093490828</v>
      </c>
      <c r="M62" s="222">
        <f t="shared" si="22"/>
        <v>-60.581818181818178</v>
      </c>
      <c r="N62" s="222">
        <f t="shared" si="22"/>
        <v>-21.284547738693472</v>
      </c>
    </row>
    <row r="63" spans="1:14" ht="6.95" customHeight="1" x14ac:dyDescent="0.25">
      <c r="A63" s="204"/>
      <c r="B63" s="248"/>
      <c r="C63" s="439"/>
      <c r="D63" s="28"/>
      <c r="E63" s="28"/>
      <c r="F63" s="440"/>
      <c r="G63" s="28"/>
      <c r="H63" s="28"/>
      <c r="I63" s="28"/>
      <c r="J63" s="440"/>
      <c r="K63" s="243"/>
      <c r="L63" s="244"/>
      <c r="M63" s="244"/>
      <c r="N63" s="244"/>
    </row>
    <row r="64" spans="1:14" ht="15" customHeight="1" x14ac:dyDescent="0.25">
      <c r="A64" s="204"/>
      <c r="B64" s="463" t="s">
        <v>114</v>
      </c>
      <c r="C64" s="436">
        <f t="shared" ref="C64:J64" si="29">SUM(C66:C76)</f>
        <v>11708.948028191699</v>
      </c>
      <c r="D64" s="437">
        <f t="shared" si="29"/>
        <v>4131.0984910000006</v>
      </c>
      <c r="E64" s="437">
        <f t="shared" si="29"/>
        <v>3764.0695310000001</v>
      </c>
      <c r="F64" s="438">
        <f t="shared" si="29"/>
        <v>3813.7800061917005</v>
      </c>
      <c r="G64" s="437">
        <f t="shared" si="29"/>
        <v>11075.755999999998</v>
      </c>
      <c r="H64" s="437">
        <f t="shared" si="29"/>
        <v>3610.8649999999993</v>
      </c>
      <c r="I64" s="437">
        <f t="shared" si="29"/>
        <v>3924.0680000000002</v>
      </c>
      <c r="J64" s="438">
        <f t="shared" si="29"/>
        <v>3540.8229999999999</v>
      </c>
      <c r="K64" s="225">
        <f t="shared" ref="K64:N64" si="30">IF(AND(C64=0,G64=0),0,(C64-G64)/G64*100)</f>
        <v>5.7169192621406708</v>
      </c>
      <c r="L64" s="226">
        <f t="shared" si="30"/>
        <v>14.407447827598135</v>
      </c>
      <c r="M64" s="226">
        <f t="shared" si="30"/>
        <v>-4.0773622934159173</v>
      </c>
      <c r="N64" s="226">
        <f t="shared" si="30"/>
        <v>7.7088576918897296</v>
      </c>
    </row>
    <row r="65" spans="1:14" ht="6.95" customHeight="1" x14ac:dyDescent="0.25">
      <c r="A65" s="204"/>
      <c r="B65" s="463"/>
      <c r="C65" s="445"/>
      <c r="D65" s="441"/>
      <c r="E65" s="441"/>
      <c r="F65" s="442"/>
      <c r="G65" s="441"/>
      <c r="H65" s="441"/>
      <c r="I65" s="441"/>
      <c r="J65" s="442"/>
      <c r="K65" s="218"/>
      <c r="L65" s="219"/>
      <c r="M65" s="219"/>
      <c r="N65" s="219"/>
    </row>
    <row r="66" spans="1:14" x14ac:dyDescent="0.25">
      <c r="A66" s="204"/>
      <c r="B66" s="247" t="s">
        <v>9</v>
      </c>
      <c r="C66" s="439">
        <f>SUM(D66:F66)</f>
        <v>1711.123</v>
      </c>
      <c r="D66" s="28">
        <v>608.23599999999999</v>
      </c>
      <c r="E66" s="28">
        <v>510.8</v>
      </c>
      <c r="F66" s="440">
        <v>592.08699999999999</v>
      </c>
      <c r="G66" s="28">
        <f>SUM(H66:J66)</f>
        <v>1596.1349999999998</v>
      </c>
      <c r="H66" s="28">
        <v>532.351</v>
      </c>
      <c r="I66" s="28">
        <v>492.65199999999999</v>
      </c>
      <c r="J66" s="440">
        <v>571.13199999999995</v>
      </c>
      <c r="K66" s="221">
        <f t="shared" ref="K66:N76" si="31">IF(AND(C66=0,G66=0),0,(C66-G66)/G66*100)</f>
        <v>7.2041525309576135</v>
      </c>
      <c r="L66" s="222">
        <f t="shared" si="31"/>
        <v>14.254692862415959</v>
      </c>
      <c r="M66" s="222">
        <f t="shared" si="31"/>
        <v>3.6837361870042189</v>
      </c>
      <c r="N66" s="222">
        <f t="shared" si="31"/>
        <v>3.669029226168389</v>
      </c>
    </row>
    <row r="67" spans="1:14" x14ac:dyDescent="0.25">
      <c r="A67" s="204"/>
      <c r="B67" s="247" t="s">
        <v>10</v>
      </c>
      <c r="C67" s="439">
        <f t="shared" ref="C67:C76" si="32">SUM(D67:F67)</f>
        <v>974.97664299999997</v>
      </c>
      <c r="D67" s="28">
        <v>324.67782799999998</v>
      </c>
      <c r="E67" s="28">
        <v>304.08342599999997</v>
      </c>
      <c r="F67" s="440">
        <v>346.21538900000002</v>
      </c>
      <c r="G67" s="28">
        <f t="shared" ref="G67:G76" si="33">SUM(H67:J67)</f>
        <v>959.04899999999998</v>
      </c>
      <c r="H67" s="28">
        <v>367.86399999999998</v>
      </c>
      <c r="I67" s="28">
        <v>296.2</v>
      </c>
      <c r="J67" s="440">
        <v>294.98500000000001</v>
      </c>
      <c r="K67" s="221">
        <f t="shared" si="31"/>
        <v>1.6607746840880904</v>
      </c>
      <c r="L67" s="222">
        <f t="shared" si="31"/>
        <v>-11.739711415088186</v>
      </c>
      <c r="M67" s="222">
        <f t="shared" si="31"/>
        <v>2.6615212694125545</v>
      </c>
      <c r="N67" s="222">
        <f t="shared" si="31"/>
        <v>17.367116633049136</v>
      </c>
    </row>
    <row r="68" spans="1:14" x14ac:dyDescent="0.25">
      <c r="A68" s="204"/>
      <c r="B68" s="247" t="s">
        <v>11</v>
      </c>
      <c r="C68" s="439">
        <f t="shared" si="32"/>
        <v>214.81883300000001</v>
      </c>
      <c r="D68" s="28">
        <v>83.482456999999997</v>
      </c>
      <c r="E68" s="28">
        <v>71.067855000000009</v>
      </c>
      <c r="F68" s="440">
        <v>60.268521</v>
      </c>
      <c r="G68" s="28">
        <f t="shared" si="33"/>
        <v>160.00299999999999</v>
      </c>
      <c r="H68" s="28">
        <v>49.253</v>
      </c>
      <c r="I68" s="28">
        <v>61.046999999999997</v>
      </c>
      <c r="J68" s="440">
        <v>49.703000000000003</v>
      </c>
      <c r="K68" s="221">
        <f t="shared" si="31"/>
        <v>34.259253264001323</v>
      </c>
      <c r="L68" s="222">
        <f t="shared" si="31"/>
        <v>69.497202200881162</v>
      </c>
      <c r="M68" s="222">
        <f t="shared" si="31"/>
        <v>16.41498353727458</v>
      </c>
      <c r="N68" s="222">
        <f t="shared" si="31"/>
        <v>21.257310423918067</v>
      </c>
    </row>
    <row r="69" spans="1:14" x14ac:dyDescent="0.25">
      <c r="A69" s="204"/>
      <c r="B69" s="247" t="s">
        <v>6</v>
      </c>
      <c r="C69" s="439">
        <f t="shared" si="32"/>
        <v>1542.0412001917005</v>
      </c>
      <c r="D69" s="28">
        <v>652.55499999999995</v>
      </c>
      <c r="E69" s="28">
        <v>475.40699999999998</v>
      </c>
      <c r="F69" s="440">
        <v>414.07920019170047</v>
      </c>
      <c r="G69" s="28">
        <f t="shared" si="33"/>
        <v>1239.152</v>
      </c>
      <c r="H69" s="28">
        <v>365.06700000000001</v>
      </c>
      <c r="I69" s="28">
        <v>516.58600000000001</v>
      </c>
      <c r="J69" s="440">
        <v>357.49900000000002</v>
      </c>
      <c r="K69" s="221">
        <f t="shared" si="31"/>
        <v>24.443264441464841</v>
      </c>
      <c r="L69" s="222">
        <f t="shared" si="31"/>
        <v>78.749380250748473</v>
      </c>
      <c r="M69" s="222">
        <f t="shared" si="31"/>
        <v>-7.9713735951032412</v>
      </c>
      <c r="N69" s="222">
        <f t="shared" si="31"/>
        <v>15.8266736946678</v>
      </c>
    </row>
    <row r="70" spans="1:14" x14ac:dyDescent="0.25">
      <c r="A70" s="204"/>
      <c r="B70" s="247" t="s">
        <v>134</v>
      </c>
      <c r="C70" s="439">
        <f t="shared" si="32"/>
        <v>689.92399999999998</v>
      </c>
      <c r="D70" s="28">
        <v>337.38499999999999</v>
      </c>
      <c r="E70" s="28">
        <v>173.95599999999999</v>
      </c>
      <c r="F70" s="440">
        <v>178.583</v>
      </c>
      <c r="G70" s="28">
        <f t="shared" si="33"/>
        <v>599.68399999999997</v>
      </c>
      <c r="H70" s="28">
        <v>148.08099999999999</v>
      </c>
      <c r="I70" s="28">
        <v>220.739</v>
      </c>
      <c r="J70" s="440">
        <v>230.864</v>
      </c>
      <c r="K70" s="221">
        <f t="shared" ref="K70:K74" si="34">IF(AND(C70=0,G70=0),0,(C70-G70)/G70*100)</f>
        <v>15.047925240626734</v>
      </c>
      <c r="L70" s="222">
        <f t="shared" ref="L70:L75" si="35">IF(AND(D70=0,H70=0),0,(D70-H70)/H70*100)</f>
        <v>127.83814263815074</v>
      </c>
      <c r="M70" s="222">
        <f t="shared" ref="M70:M74" si="36">IF(AND(E70=0,I70=0),0,(E70-I70)/I70*100)</f>
        <v>-21.193808071976413</v>
      </c>
      <c r="N70" s="222">
        <f t="shared" ref="N70:N75" si="37">IF(AND(F70=0,J70=0),0,(F70-J70)/J70*100)</f>
        <v>-22.645800124748771</v>
      </c>
    </row>
    <row r="71" spans="1:14" x14ac:dyDescent="0.25">
      <c r="A71" s="204"/>
      <c r="B71" s="247" t="s">
        <v>12</v>
      </c>
      <c r="C71" s="439">
        <f t="shared" si="32"/>
        <v>6405.866</v>
      </c>
      <c r="D71" s="28">
        <v>2082.9270000000001</v>
      </c>
      <c r="E71" s="28">
        <v>2174.087</v>
      </c>
      <c r="F71" s="440">
        <v>2148.8519999999999</v>
      </c>
      <c r="G71" s="28">
        <f t="shared" si="33"/>
        <v>6296.9390000000003</v>
      </c>
      <c r="H71" s="28">
        <v>2084.0509999999999</v>
      </c>
      <c r="I71" s="28">
        <v>2250.7530000000002</v>
      </c>
      <c r="J71" s="440">
        <v>1962.135</v>
      </c>
      <c r="K71" s="221">
        <f t="shared" si="34"/>
        <v>1.7298404828123579</v>
      </c>
      <c r="L71" s="222">
        <f t="shared" si="35"/>
        <v>-5.3933421015118936E-2</v>
      </c>
      <c r="M71" s="222">
        <f t="shared" si="36"/>
        <v>-3.4062378235195139</v>
      </c>
      <c r="N71" s="222">
        <f t="shared" si="37"/>
        <v>9.5160118952059811</v>
      </c>
    </row>
    <row r="72" spans="1:14" x14ac:dyDescent="0.25">
      <c r="A72" s="204"/>
      <c r="B72" s="247" t="s">
        <v>14</v>
      </c>
      <c r="C72" s="439">
        <f t="shared" si="32"/>
        <v>76.518142000000012</v>
      </c>
      <c r="D72" s="28">
        <v>19.501206</v>
      </c>
      <c r="E72" s="28">
        <v>17.31982</v>
      </c>
      <c r="F72" s="440">
        <v>39.697116000000001</v>
      </c>
      <c r="G72" s="28">
        <f t="shared" si="33"/>
        <v>112.282</v>
      </c>
      <c r="H72" s="28">
        <v>26.72</v>
      </c>
      <c r="I72" s="28">
        <v>40.375</v>
      </c>
      <c r="J72" s="440">
        <v>45.186999999999998</v>
      </c>
      <c r="K72" s="221">
        <f t="shared" si="34"/>
        <v>-31.851817744607313</v>
      </c>
      <c r="L72" s="222">
        <f t="shared" si="35"/>
        <v>-27.016444610778439</v>
      </c>
      <c r="M72" s="222">
        <f t="shared" si="36"/>
        <v>-57.102613003095968</v>
      </c>
      <c r="N72" s="222">
        <f t="shared" si="37"/>
        <v>-12.149255316794646</v>
      </c>
    </row>
    <row r="73" spans="1:14" x14ac:dyDescent="0.25">
      <c r="A73" s="204"/>
      <c r="B73" s="247" t="s">
        <v>67</v>
      </c>
      <c r="C73" s="439">
        <f t="shared" si="32"/>
        <v>24.528679999999998</v>
      </c>
      <c r="D73" s="28">
        <v>3.8</v>
      </c>
      <c r="E73" s="28">
        <v>15.40143</v>
      </c>
      <c r="F73" s="440">
        <v>5.3272500000000003</v>
      </c>
      <c r="G73" s="28">
        <f t="shared" si="33"/>
        <v>34.899000000000001</v>
      </c>
      <c r="H73" s="28">
        <v>14.194000000000001</v>
      </c>
      <c r="I73" s="28">
        <v>13.154</v>
      </c>
      <c r="J73" s="440">
        <v>7.5510000000000002</v>
      </c>
      <c r="K73" s="221">
        <f t="shared" si="34"/>
        <v>-29.715235393564292</v>
      </c>
      <c r="L73" s="222">
        <f t="shared" si="35"/>
        <v>-73.22812455967312</v>
      </c>
      <c r="M73" s="222">
        <f t="shared" si="36"/>
        <v>17.085525315493381</v>
      </c>
      <c r="N73" s="222">
        <f t="shared" si="37"/>
        <v>-29.449741756058799</v>
      </c>
    </row>
    <row r="74" spans="1:14" x14ac:dyDescent="0.25">
      <c r="A74" s="204"/>
      <c r="B74" s="247" t="s">
        <v>13</v>
      </c>
      <c r="C74" s="439">
        <f t="shared" si="32"/>
        <v>30.881999999999998</v>
      </c>
      <c r="D74" s="28">
        <v>5.0060000000000002</v>
      </c>
      <c r="E74" s="28">
        <v>9.2750000000000004</v>
      </c>
      <c r="F74" s="440">
        <v>16.600999999999999</v>
      </c>
      <c r="G74" s="28">
        <f t="shared" si="33"/>
        <v>51.884</v>
      </c>
      <c r="H74" s="28">
        <v>17.501000000000001</v>
      </c>
      <c r="I74" s="28">
        <v>21.734000000000002</v>
      </c>
      <c r="J74" s="440">
        <v>12.648999999999999</v>
      </c>
      <c r="K74" s="221">
        <f t="shared" si="34"/>
        <v>-40.478760311464043</v>
      </c>
      <c r="L74" s="222">
        <f t="shared" si="35"/>
        <v>-71.395920233129544</v>
      </c>
      <c r="M74" s="222">
        <f t="shared" si="36"/>
        <v>-57.324928683169233</v>
      </c>
      <c r="N74" s="222">
        <f t="shared" si="37"/>
        <v>31.243576567317575</v>
      </c>
    </row>
    <row r="75" spans="1:14" x14ac:dyDescent="0.25">
      <c r="A75" s="204"/>
      <c r="B75" s="247" t="s">
        <v>49</v>
      </c>
      <c r="C75" s="439">
        <f t="shared" si="32"/>
        <v>1.7999999999999999E-2</v>
      </c>
      <c r="D75" s="28">
        <v>0</v>
      </c>
      <c r="E75" s="28">
        <v>1.7999999999999999E-2</v>
      </c>
      <c r="F75" s="440">
        <v>0</v>
      </c>
      <c r="G75" s="28">
        <f t="shared" si="33"/>
        <v>0</v>
      </c>
      <c r="H75" s="28">
        <v>0</v>
      </c>
      <c r="I75" s="28">
        <v>0</v>
      </c>
      <c r="J75" s="440">
        <v>0</v>
      </c>
      <c r="K75" s="221" t="s">
        <v>138</v>
      </c>
      <c r="L75" s="222">
        <f t="shared" si="35"/>
        <v>0</v>
      </c>
      <c r="M75" s="222" t="s">
        <v>138</v>
      </c>
      <c r="N75" s="222">
        <f t="shared" si="37"/>
        <v>0</v>
      </c>
    </row>
    <row r="76" spans="1:14" x14ac:dyDescent="0.25">
      <c r="A76" s="204"/>
      <c r="B76" s="247" t="s">
        <v>15</v>
      </c>
      <c r="C76" s="439">
        <f t="shared" si="32"/>
        <v>38.251530000000002</v>
      </c>
      <c r="D76" s="28">
        <v>13.528</v>
      </c>
      <c r="E76" s="28">
        <v>12.654</v>
      </c>
      <c r="F76" s="440">
        <v>12.06953</v>
      </c>
      <c r="G76" s="28">
        <f t="shared" si="33"/>
        <v>25.728999999999999</v>
      </c>
      <c r="H76" s="28">
        <v>5.7830000000000004</v>
      </c>
      <c r="I76" s="28">
        <v>10.827999999999999</v>
      </c>
      <c r="J76" s="440">
        <v>9.1179999999999986</v>
      </c>
      <c r="K76" s="221">
        <f t="shared" si="31"/>
        <v>48.67087722025731</v>
      </c>
      <c r="L76" s="222">
        <f t="shared" si="31"/>
        <v>133.92702749438007</v>
      </c>
      <c r="M76" s="222">
        <f t="shared" si="31"/>
        <v>16.863686738086447</v>
      </c>
      <c r="N76" s="222">
        <f t="shared" si="31"/>
        <v>32.370366308400989</v>
      </c>
    </row>
    <row r="77" spans="1:14" ht="6.95" customHeight="1" thickBot="1" x14ac:dyDescent="0.3">
      <c r="A77" s="204"/>
      <c r="B77" s="228"/>
      <c r="C77" s="249"/>
      <c r="D77" s="230"/>
      <c r="E77" s="230"/>
      <c r="F77" s="231"/>
      <c r="G77" s="229"/>
      <c r="H77" s="230"/>
      <c r="I77" s="230"/>
      <c r="J77" s="231"/>
      <c r="K77" s="229"/>
      <c r="L77" s="230"/>
      <c r="M77" s="230"/>
      <c r="N77" s="230"/>
    </row>
    <row r="78" spans="1:14" s="14" customFormat="1" ht="12" customHeight="1" thickTop="1" x14ac:dyDescent="0.2">
      <c r="A78" s="204"/>
      <c r="B78" s="394" t="s">
        <v>184</v>
      </c>
      <c r="C78" s="204"/>
      <c r="D78" s="205"/>
      <c r="E78" s="205"/>
      <c r="F78" s="205"/>
      <c r="G78" s="205"/>
      <c r="H78" s="205"/>
      <c r="I78" s="205"/>
      <c r="J78" s="205"/>
      <c r="K78" s="232"/>
      <c r="L78" s="205"/>
      <c r="M78" s="205"/>
      <c r="N78" s="395" t="s">
        <v>122</v>
      </c>
    </row>
    <row r="79" spans="1:14" x14ac:dyDescent="0.25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C80" s="2"/>
      <c r="D80" s="2"/>
      <c r="E80" s="2"/>
      <c r="F80" s="6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C81" s="2"/>
      <c r="D81" s="2"/>
      <c r="E81" s="2"/>
      <c r="F81" s="6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22"/>
      <c r="C82" s="2"/>
      <c r="D82" s="2"/>
      <c r="E82" s="2"/>
      <c r="F82" s="6"/>
      <c r="G82" s="38"/>
      <c r="H82" s="1"/>
      <c r="I82" s="1"/>
      <c r="J82" s="1"/>
      <c r="K82" s="1"/>
      <c r="L82" s="1"/>
      <c r="M82" s="1"/>
      <c r="N82" s="1"/>
    </row>
    <row r="83" spans="2:14" x14ac:dyDescent="0.25">
      <c r="H83" s="39"/>
      <c r="I83" s="39"/>
      <c r="J83" s="39"/>
    </row>
    <row r="84" spans="2:14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</sheetData>
  <mergeCells count="6">
    <mergeCell ref="B64:B65"/>
    <mergeCell ref="C5:F5"/>
    <mergeCell ref="G5:J5"/>
    <mergeCell ref="K5:N5"/>
    <mergeCell ref="B5:B6"/>
    <mergeCell ref="B50:B5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S54"/>
  <sheetViews>
    <sheetView showGridLines="0" zoomScaleNormal="100" workbookViewId="0">
      <selection activeCell="C5" sqref="C5:J48"/>
    </sheetView>
  </sheetViews>
  <sheetFormatPr defaultRowHeight="15" x14ac:dyDescent="0.25"/>
  <cols>
    <col min="1" max="1" width="3.5703125" style="35" customWidth="1"/>
    <col min="2" max="2" width="18.85546875" style="35" customWidth="1"/>
    <col min="3" max="6" width="9" style="36" customWidth="1"/>
    <col min="7" max="7" width="9.5703125" style="36" customWidth="1"/>
    <col min="8" max="14" width="9" style="36" customWidth="1"/>
  </cols>
  <sheetData>
    <row r="1" spans="1:14" ht="15.75" customHeight="1" x14ac:dyDescent="0.25">
      <c r="A1" s="204"/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204"/>
      <c r="B2" s="206" t="s">
        <v>111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6.95" customHeight="1" x14ac:dyDescent="0.25">
      <c r="A3" s="204"/>
      <c r="B3" s="204"/>
      <c r="C3" s="250"/>
      <c r="D3" s="205"/>
      <c r="E3" s="205"/>
      <c r="F3" s="205"/>
      <c r="G3" s="250"/>
      <c r="H3" s="205"/>
      <c r="I3" s="205"/>
      <c r="J3" s="205"/>
      <c r="K3" s="205"/>
      <c r="L3" s="204"/>
      <c r="M3" s="204"/>
      <c r="N3" s="205"/>
    </row>
    <row r="4" spans="1:14" ht="15.75" thickBot="1" x14ac:dyDescent="0.3">
      <c r="A4" s="204"/>
      <c r="B4" s="204"/>
      <c r="C4" s="250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35" t="s">
        <v>175</v>
      </c>
    </row>
    <row r="5" spans="1:14" ht="22.5" customHeight="1" thickBot="1" x14ac:dyDescent="0.3">
      <c r="A5" s="204"/>
      <c r="B5" s="464"/>
      <c r="C5" s="458" t="s">
        <v>206</v>
      </c>
      <c r="D5" s="459"/>
      <c r="E5" s="459"/>
      <c r="F5" s="460"/>
      <c r="G5" s="458" t="s">
        <v>195</v>
      </c>
      <c r="H5" s="459"/>
      <c r="I5" s="459"/>
      <c r="J5" s="460"/>
      <c r="K5" s="458" t="s">
        <v>51</v>
      </c>
      <c r="L5" s="459"/>
      <c r="M5" s="459"/>
      <c r="N5" s="460"/>
    </row>
    <row r="6" spans="1:14" ht="22.5" customHeight="1" thickBot="1" x14ac:dyDescent="0.3">
      <c r="A6" s="204"/>
      <c r="B6" s="465"/>
      <c r="C6" s="140" t="s">
        <v>0</v>
      </c>
      <c r="D6" s="164" t="s">
        <v>188</v>
      </c>
      <c r="E6" s="164" t="s">
        <v>189</v>
      </c>
      <c r="F6" s="164" t="s">
        <v>190</v>
      </c>
      <c r="G6" s="140" t="s">
        <v>0</v>
      </c>
      <c r="H6" s="164" t="s">
        <v>192</v>
      </c>
      <c r="I6" s="164" t="s">
        <v>193</v>
      </c>
      <c r="J6" s="164" t="s">
        <v>194</v>
      </c>
      <c r="K6" s="140" t="str">
        <f>C6</f>
        <v>Total</v>
      </c>
      <c r="L6" s="164" t="str">
        <f>D6</f>
        <v>Jul.22</v>
      </c>
      <c r="M6" s="164" t="str">
        <f t="shared" ref="M6:N6" si="0">E6</f>
        <v>Ago.22</v>
      </c>
      <c r="N6" s="164" t="str">
        <f t="shared" si="0"/>
        <v>Set.22</v>
      </c>
    </row>
    <row r="7" spans="1:14" ht="6.95" customHeight="1" x14ac:dyDescent="0.25">
      <c r="A7" s="204"/>
      <c r="B7" s="236"/>
      <c r="C7" s="237"/>
      <c r="D7" s="238"/>
      <c r="E7" s="238"/>
      <c r="F7" s="239"/>
      <c r="G7" s="237"/>
      <c r="H7" s="238"/>
      <c r="I7" s="238"/>
      <c r="J7" s="239"/>
      <c r="K7" s="237"/>
      <c r="L7" s="240"/>
      <c r="M7" s="238"/>
      <c r="N7" s="238"/>
    </row>
    <row r="8" spans="1:14" x14ac:dyDescent="0.25">
      <c r="A8" s="204"/>
      <c r="B8" s="241" t="s">
        <v>0</v>
      </c>
      <c r="C8" s="446">
        <f t="shared" ref="C8:J8" si="1">SUM(C10:C20)</f>
        <v>22086.803846999999</v>
      </c>
      <c r="D8" s="446">
        <f t="shared" si="1"/>
        <v>7949.771111</v>
      </c>
      <c r="E8" s="446">
        <f t="shared" si="1"/>
        <v>7259.0324000000001</v>
      </c>
      <c r="F8" s="447">
        <f t="shared" si="1"/>
        <v>6878.0003360000001</v>
      </c>
      <c r="G8" s="448">
        <f t="shared" si="1"/>
        <v>20845.330999999998</v>
      </c>
      <c r="H8" s="446">
        <f t="shared" si="1"/>
        <v>6979.581000000001</v>
      </c>
      <c r="I8" s="446">
        <f t="shared" si="1"/>
        <v>7128.67</v>
      </c>
      <c r="J8" s="447">
        <f t="shared" si="1"/>
        <v>6737.0800000000008</v>
      </c>
      <c r="K8" s="225">
        <f>(+C8-G8)/G8*100</f>
        <v>5.9556398840584546</v>
      </c>
      <c r="L8" s="226">
        <f>(+D8-H8)/H8*100</f>
        <v>13.900406213496181</v>
      </c>
      <c r="M8" s="226">
        <f>(+E8-I8)/I8*100</f>
        <v>1.8287057754111213</v>
      </c>
      <c r="N8" s="226">
        <f>(+F8-J8)/J8*100</f>
        <v>2.0917123739067849</v>
      </c>
    </row>
    <row r="9" spans="1:14" ht="6.95" customHeight="1" x14ac:dyDescent="0.25">
      <c r="A9" s="204"/>
      <c r="B9" s="217"/>
      <c r="C9" s="449"/>
      <c r="D9" s="163"/>
      <c r="E9" s="450"/>
      <c r="F9" s="451"/>
      <c r="G9" s="450"/>
      <c r="H9" s="450"/>
      <c r="I9" s="450"/>
      <c r="J9" s="451"/>
      <c r="K9" s="218"/>
      <c r="L9" s="219"/>
      <c r="M9" s="219"/>
      <c r="N9" s="219"/>
    </row>
    <row r="10" spans="1:14" x14ac:dyDescent="0.25">
      <c r="A10" s="204"/>
      <c r="B10" s="220" t="s">
        <v>9</v>
      </c>
      <c r="C10" s="427">
        <f>SUM(D10:F10)</f>
        <v>3434.3389999999999</v>
      </c>
      <c r="D10" s="427">
        <f t="shared" ref="D10:F20" si="2">+SUM(D24)+SUM(D38)</f>
        <v>1239.134</v>
      </c>
      <c r="E10" s="427">
        <f t="shared" si="2"/>
        <v>1092.4960000000001</v>
      </c>
      <c r="F10" s="452">
        <f t="shared" si="2"/>
        <v>1102.7090000000001</v>
      </c>
      <c r="G10" s="427">
        <f t="shared" ref="G10:G20" si="3">SUM(H10:J10)</f>
        <v>3335.1759999999999</v>
      </c>
      <c r="H10" s="427">
        <f t="shared" ref="H10:J20" si="4">+SUM(H24)+SUM(H38)</f>
        <v>1151.845</v>
      </c>
      <c r="I10" s="427">
        <f t="shared" si="4"/>
        <v>1031.989</v>
      </c>
      <c r="J10" s="452">
        <f t="shared" si="4"/>
        <v>1151.3420000000001</v>
      </c>
      <c r="K10" s="221">
        <f t="shared" ref="K10:N20" si="5">(+C10-G10)/G10*100</f>
        <v>2.9732463893959427</v>
      </c>
      <c r="L10" s="222">
        <f t="shared" si="5"/>
        <v>7.5781897737976891</v>
      </c>
      <c r="M10" s="222">
        <f t="shared" si="5"/>
        <v>5.86314389009961</v>
      </c>
      <c r="N10" s="222">
        <f t="shared" si="5"/>
        <v>-4.224027265573568</v>
      </c>
    </row>
    <row r="11" spans="1:14" x14ac:dyDescent="0.25">
      <c r="A11" s="204"/>
      <c r="B11" s="220" t="s">
        <v>10</v>
      </c>
      <c r="C11" s="427">
        <f t="shared" ref="C11:C20" si="6">SUM(D11:F11)</f>
        <v>1457.8666840000001</v>
      </c>
      <c r="D11" s="427">
        <f t="shared" si="2"/>
        <v>541.27252699999997</v>
      </c>
      <c r="E11" s="427">
        <f t="shared" si="2"/>
        <v>438.256123</v>
      </c>
      <c r="F11" s="452">
        <f t="shared" si="2"/>
        <v>478.33803399999999</v>
      </c>
      <c r="G11" s="427">
        <f t="shared" si="3"/>
        <v>1379.982</v>
      </c>
      <c r="H11" s="427">
        <f t="shared" si="4"/>
        <v>511.27</v>
      </c>
      <c r="I11" s="427">
        <f t="shared" si="4"/>
        <v>429.83800000000002</v>
      </c>
      <c r="J11" s="452">
        <f t="shared" si="4"/>
        <v>438.87400000000002</v>
      </c>
      <c r="K11" s="221">
        <f t="shared" si="5"/>
        <v>5.6438912971328694</v>
      </c>
      <c r="L11" s="222">
        <f t="shared" si="5"/>
        <v>5.868235374655268</v>
      </c>
      <c r="M11" s="222">
        <f t="shared" si="5"/>
        <v>1.9584408544614433</v>
      </c>
      <c r="N11" s="222">
        <f t="shared" si="5"/>
        <v>8.9921102639937587</v>
      </c>
    </row>
    <row r="12" spans="1:14" x14ac:dyDescent="0.25">
      <c r="A12" s="204"/>
      <c r="B12" s="220" t="s">
        <v>11</v>
      </c>
      <c r="C12" s="427">
        <f t="shared" si="6"/>
        <v>599.73516299999994</v>
      </c>
      <c r="D12" s="427">
        <f t="shared" si="2"/>
        <v>225.91758399999998</v>
      </c>
      <c r="E12" s="427">
        <f t="shared" si="2"/>
        <v>196.051277</v>
      </c>
      <c r="F12" s="452">
        <f t="shared" si="2"/>
        <v>177.766302</v>
      </c>
      <c r="G12" s="427">
        <f t="shared" si="3"/>
        <v>498.55799999999999</v>
      </c>
      <c r="H12" s="427">
        <f t="shared" si="4"/>
        <v>170.93200000000002</v>
      </c>
      <c r="I12" s="427">
        <f t="shared" si="4"/>
        <v>169.94799999999998</v>
      </c>
      <c r="J12" s="452">
        <f t="shared" si="4"/>
        <v>157.678</v>
      </c>
      <c r="K12" s="221">
        <f t="shared" si="5"/>
        <v>20.293960381740931</v>
      </c>
      <c r="L12" s="222">
        <f t="shared" si="5"/>
        <v>32.168104275384337</v>
      </c>
      <c r="M12" s="222">
        <f t="shared" si="5"/>
        <v>15.359567044037012</v>
      </c>
      <c r="N12" s="222">
        <f t="shared" si="5"/>
        <v>12.740079148644707</v>
      </c>
    </row>
    <row r="13" spans="1:14" x14ac:dyDescent="0.25">
      <c r="A13" s="204"/>
      <c r="B13" s="220" t="s">
        <v>6</v>
      </c>
      <c r="C13" s="427">
        <f t="shared" si="6"/>
        <v>2756.7739999999999</v>
      </c>
      <c r="D13" s="427">
        <f t="shared" si="2"/>
        <v>1076.067</v>
      </c>
      <c r="E13" s="427">
        <f t="shared" si="2"/>
        <v>918.19799999999998</v>
      </c>
      <c r="F13" s="452">
        <f t="shared" si="2"/>
        <v>762.50900000000001</v>
      </c>
      <c r="G13" s="427">
        <f t="shared" si="3"/>
        <v>2221.5300000000002</v>
      </c>
      <c r="H13" s="427">
        <f t="shared" si="4"/>
        <v>721.58400000000006</v>
      </c>
      <c r="I13" s="427">
        <f t="shared" si="4"/>
        <v>841.62700000000007</v>
      </c>
      <c r="J13" s="452">
        <f t="shared" si="4"/>
        <v>658.31899999999996</v>
      </c>
      <c r="K13" s="221">
        <f t="shared" si="5"/>
        <v>24.093485120615053</v>
      </c>
      <c r="L13" s="222">
        <f t="shared" si="5"/>
        <v>49.125673518259816</v>
      </c>
      <c r="M13" s="222">
        <f t="shared" si="5"/>
        <v>9.0979733302282249</v>
      </c>
      <c r="N13" s="222">
        <f t="shared" si="5"/>
        <v>15.826673694667793</v>
      </c>
    </row>
    <row r="14" spans="1:14" x14ac:dyDescent="0.25">
      <c r="A14" s="204"/>
      <c r="B14" s="220" t="s">
        <v>134</v>
      </c>
      <c r="C14" s="427">
        <f t="shared" si="6"/>
        <v>1461.704</v>
      </c>
      <c r="D14" s="427">
        <f t="shared" si="2"/>
        <v>609.56299999999999</v>
      </c>
      <c r="E14" s="427">
        <f t="shared" si="2"/>
        <v>429.31599999999997</v>
      </c>
      <c r="F14" s="452">
        <f t="shared" si="2"/>
        <v>422.82499999999999</v>
      </c>
      <c r="G14" s="427">
        <f t="shared" si="3"/>
        <v>1404.674</v>
      </c>
      <c r="H14" s="427">
        <f t="shared" si="4"/>
        <v>426.471</v>
      </c>
      <c r="I14" s="427">
        <f t="shared" si="4"/>
        <v>462.56799999999998</v>
      </c>
      <c r="J14" s="452">
        <f t="shared" si="4"/>
        <v>515.63499999999999</v>
      </c>
      <c r="K14" s="221">
        <f t="shared" si="5"/>
        <v>4.0600167725749872</v>
      </c>
      <c r="L14" s="222">
        <f t="shared" si="5"/>
        <v>42.931875789913029</v>
      </c>
      <c r="M14" s="222">
        <f t="shared" si="5"/>
        <v>-7.1885647083239679</v>
      </c>
      <c r="N14" s="222">
        <f t="shared" si="5"/>
        <v>-17.999166076779119</v>
      </c>
    </row>
    <row r="15" spans="1:14" x14ac:dyDescent="0.25">
      <c r="A15" s="204"/>
      <c r="B15" s="220" t="s">
        <v>12</v>
      </c>
      <c r="C15" s="427">
        <f t="shared" si="6"/>
        <v>11176.781999999999</v>
      </c>
      <c r="D15" s="427">
        <f t="shared" si="2"/>
        <v>3837.3849999999998</v>
      </c>
      <c r="E15" s="427">
        <f t="shared" si="2"/>
        <v>3806.6880000000001</v>
      </c>
      <c r="F15" s="452">
        <f t="shared" si="2"/>
        <v>3532.7089999999998</v>
      </c>
      <c r="G15" s="427">
        <f t="shared" si="3"/>
        <v>10906.337</v>
      </c>
      <c r="H15" s="427">
        <f t="shared" si="4"/>
        <v>3644.268</v>
      </c>
      <c r="I15" s="427">
        <f t="shared" si="4"/>
        <v>3813.4870000000001</v>
      </c>
      <c r="J15" s="452">
        <f t="shared" si="4"/>
        <v>3448.5820000000003</v>
      </c>
      <c r="K15" s="221">
        <f t="shared" si="5"/>
        <v>2.4797051475669578</v>
      </c>
      <c r="L15" s="222">
        <f t="shared" si="5"/>
        <v>5.2991986319337583</v>
      </c>
      <c r="M15" s="222">
        <f t="shared" si="5"/>
        <v>-0.17828827002688033</v>
      </c>
      <c r="N15" s="222">
        <f t="shared" si="5"/>
        <v>2.4394664241708472</v>
      </c>
    </row>
    <row r="16" spans="1:14" x14ac:dyDescent="0.25">
      <c r="A16" s="204"/>
      <c r="B16" s="220" t="s">
        <v>14</v>
      </c>
      <c r="C16" s="427">
        <f t="shared" si="6"/>
        <v>435.471</v>
      </c>
      <c r="D16" s="427">
        <f t="shared" si="2"/>
        <v>158.876</v>
      </c>
      <c r="E16" s="427">
        <f t="shared" si="2"/>
        <v>125.51300000000001</v>
      </c>
      <c r="F16" s="452">
        <f t="shared" si="2"/>
        <v>151.08199999999999</v>
      </c>
      <c r="G16" s="427">
        <f t="shared" si="3"/>
        <v>394.10399999999993</v>
      </c>
      <c r="H16" s="427">
        <f t="shared" si="4"/>
        <v>130.80599999999998</v>
      </c>
      <c r="I16" s="427">
        <f t="shared" si="4"/>
        <v>139.143</v>
      </c>
      <c r="J16" s="452">
        <f t="shared" si="4"/>
        <v>124.155</v>
      </c>
      <c r="K16" s="221">
        <f t="shared" si="5"/>
        <v>10.496467937397256</v>
      </c>
      <c r="L16" s="222">
        <f t="shared" si="5"/>
        <v>21.459260278580512</v>
      </c>
      <c r="M16" s="222">
        <f t="shared" si="5"/>
        <v>-9.7956778278461698</v>
      </c>
      <c r="N16" s="222">
        <f t="shared" si="5"/>
        <v>21.688212315251089</v>
      </c>
    </row>
    <row r="17" spans="1:19" x14ac:dyDescent="0.25">
      <c r="A17" s="204"/>
      <c r="B17" s="220" t="s">
        <v>67</v>
      </c>
      <c r="C17" s="427">
        <f t="shared" si="6"/>
        <v>165.52499999999998</v>
      </c>
      <c r="D17" s="427">
        <f t="shared" si="2"/>
        <v>46.313999999999993</v>
      </c>
      <c r="E17" s="427">
        <f t="shared" si="2"/>
        <v>66.995999999999995</v>
      </c>
      <c r="F17" s="452">
        <f t="shared" si="2"/>
        <v>52.214999999999996</v>
      </c>
      <c r="G17" s="427">
        <f t="shared" si="3"/>
        <v>157.01400000000001</v>
      </c>
      <c r="H17" s="427">
        <f t="shared" si="4"/>
        <v>58.759</v>
      </c>
      <c r="I17" s="427">
        <f t="shared" si="4"/>
        <v>53.667999999999999</v>
      </c>
      <c r="J17" s="452">
        <f t="shared" si="4"/>
        <v>44.587000000000003</v>
      </c>
      <c r="K17" s="221">
        <f t="shared" si="5"/>
        <v>5.4205357484045802</v>
      </c>
      <c r="L17" s="222">
        <f t="shared" si="5"/>
        <v>-21.179734168382726</v>
      </c>
      <c r="M17" s="222">
        <f t="shared" si="5"/>
        <v>24.834165610792272</v>
      </c>
      <c r="N17" s="222">
        <f t="shared" si="5"/>
        <v>17.108125686859381</v>
      </c>
    </row>
    <row r="18" spans="1:19" x14ac:dyDescent="0.25">
      <c r="A18" s="204"/>
      <c r="B18" s="220" t="s">
        <v>13</v>
      </c>
      <c r="C18" s="427">
        <f t="shared" si="6"/>
        <v>320.83199999999999</v>
      </c>
      <c r="D18" s="427">
        <f t="shared" si="2"/>
        <v>104.288</v>
      </c>
      <c r="E18" s="427">
        <f t="shared" si="2"/>
        <v>104.55</v>
      </c>
      <c r="F18" s="452">
        <f t="shared" si="2"/>
        <v>111.994</v>
      </c>
      <c r="G18" s="427">
        <f t="shared" si="3"/>
        <v>305.99299999999999</v>
      </c>
      <c r="H18" s="427">
        <f t="shared" si="4"/>
        <v>96.77000000000001</v>
      </c>
      <c r="I18" s="427">
        <f t="shared" si="4"/>
        <v>104.03700000000001</v>
      </c>
      <c r="J18" s="452">
        <f t="shared" si="4"/>
        <v>105.18599999999999</v>
      </c>
      <c r="K18" s="221">
        <f t="shared" si="5"/>
        <v>4.8494573405273975</v>
      </c>
      <c r="L18" s="222">
        <f t="shared" si="5"/>
        <v>7.7689366539216556</v>
      </c>
      <c r="M18" s="222">
        <f t="shared" si="5"/>
        <v>0.49309380316617263</v>
      </c>
      <c r="N18" s="222">
        <f t="shared" si="5"/>
        <v>6.4723442283193657</v>
      </c>
    </row>
    <row r="19" spans="1:19" x14ac:dyDescent="0.25">
      <c r="A19" s="204"/>
      <c r="B19" s="220" t="s">
        <v>49</v>
      </c>
      <c r="C19" s="427">
        <f t="shared" si="6"/>
        <v>29.710999999999999</v>
      </c>
      <c r="D19" s="427">
        <f t="shared" si="2"/>
        <v>9.0239999999999991</v>
      </c>
      <c r="E19" s="427">
        <f t="shared" si="2"/>
        <v>11.731</v>
      </c>
      <c r="F19" s="452">
        <f t="shared" si="2"/>
        <v>8.9559999999999995</v>
      </c>
      <c r="G19" s="427">
        <f t="shared" si="3"/>
        <v>14.990000000000002</v>
      </c>
      <c r="H19" s="427">
        <f t="shared" si="4"/>
        <v>3.0329999999999999</v>
      </c>
      <c r="I19" s="427">
        <f t="shared" si="4"/>
        <v>3.0489999999999999</v>
      </c>
      <c r="J19" s="452">
        <f t="shared" si="4"/>
        <v>8.9080000000000013</v>
      </c>
      <c r="K19" s="221">
        <f t="shared" si="5"/>
        <v>98.205470313542321</v>
      </c>
      <c r="L19" s="222">
        <f t="shared" si="5"/>
        <v>197.52720079129574</v>
      </c>
      <c r="M19" s="222">
        <f t="shared" si="5"/>
        <v>284.74909806493935</v>
      </c>
      <c r="N19" s="222">
        <f t="shared" si="5"/>
        <v>0.53884149079477162</v>
      </c>
    </row>
    <row r="20" spans="1:19" x14ac:dyDescent="0.25">
      <c r="A20" s="204"/>
      <c r="B20" s="220" t="s">
        <v>15</v>
      </c>
      <c r="C20" s="427">
        <f t="shared" si="6"/>
        <v>248.06399999999999</v>
      </c>
      <c r="D20" s="427">
        <f t="shared" si="2"/>
        <v>101.92999999999999</v>
      </c>
      <c r="E20" s="427">
        <f t="shared" si="2"/>
        <v>69.237000000000009</v>
      </c>
      <c r="F20" s="452">
        <f t="shared" si="2"/>
        <v>76.896999999999991</v>
      </c>
      <c r="G20" s="427">
        <f t="shared" si="3"/>
        <v>226.97299999999998</v>
      </c>
      <c r="H20" s="427">
        <f t="shared" si="4"/>
        <v>63.843000000000004</v>
      </c>
      <c r="I20" s="427">
        <f t="shared" si="4"/>
        <v>79.316000000000003</v>
      </c>
      <c r="J20" s="452">
        <f t="shared" si="4"/>
        <v>83.813999999999993</v>
      </c>
      <c r="K20" s="221">
        <f t="shared" si="5"/>
        <v>9.2922946782216425</v>
      </c>
      <c r="L20" s="222">
        <f t="shared" si="5"/>
        <v>59.657284275488287</v>
      </c>
      <c r="M20" s="222">
        <f t="shared" si="5"/>
        <v>-12.707398255080934</v>
      </c>
      <c r="N20" s="222">
        <f t="shared" si="5"/>
        <v>-8.2527978619323754</v>
      </c>
    </row>
    <row r="21" spans="1:19" ht="6.95" customHeight="1" x14ac:dyDescent="0.25">
      <c r="A21" s="204"/>
      <c r="B21" s="220"/>
      <c r="C21" s="453"/>
      <c r="D21" s="453"/>
      <c r="E21" s="453"/>
      <c r="F21" s="454"/>
      <c r="G21" s="453"/>
      <c r="H21" s="453"/>
      <c r="I21" s="453"/>
      <c r="J21" s="454"/>
      <c r="K21" s="221"/>
      <c r="L21" s="222"/>
      <c r="M21" s="222"/>
      <c r="N21" s="222"/>
    </row>
    <row r="22" spans="1:19" x14ac:dyDescent="0.25">
      <c r="A22" s="204"/>
      <c r="B22" s="258" t="s">
        <v>88</v>
      </c>
      <c r="C22" s="446">
        <f t="shared" ref="C22:J22" si="7">SUM(C24:C34)</f>
        <v>8770.0186330000015</v>
      </c>
      <c r="D22" s="446">
        <f t="shared" si="7"/>
        <v>3197.6583929999997</v>
      </c>
      <c r="E22" s="446">
        <f t="shared" si="7"/>
        <v>2924.3601250000002</v>
      </c>
      <c r="F22" s="447">
        <f t="shared" si="7"/>
        <v>2648.0001149999994</v>
      </c>
      <c r="G22" s="448">
        <f t="shared" si="7"/>
        <v>8270.5169999999998</v>
      </c>
      <c r="H22" s="446">
        <f t="shared" si="7"/>
        <v>2868.7270000000003</v>
      </c>
      <c r="I22" s="446">
        <f t="shared" si="7"/>
        <v>2700.6229999999996</v>
      </c>
      <c r="J22" s="447">
        <f t="shared" si="7"/>
        <v>2701.1670000000004</v>
      </c>
      <c r="K22" s="225">
        <f>(+C22-G22)/G22*100</f>
        <v>6.0395454480052662</v>
      </c>
      <c r="L22" s="226">
        <f>(+D22-H22)/H22*100</f>
        <v>11.466109985369794</v>
      </c>
      <c r="M22" s="226">
        <f>(+E22-I22)/I22*100</f>
        <v>8.2846485792352578</v>
      </c>
      <c r="N22" s="226">
        <f>(+F22-J22)/J22*100</f>
        <v>-1.9682931488501447</v>
      </c>
    </row>
    <row r="23" spans="1:19" ht="6.95" customHeight="1" x14ac:dyDescent="0.25">
      <c r="A23" s="204"/>
      <c r="B23" s="223"/>
      <c r="C23" s="449"/>
      <c r="D23" s="163"/>
      <c r="E23" s="450"/>
      <c r="F23" s="451"/>
      <c r="G23" s="450"/>
      <c r="H23" s="450"/>
      <c r="I23" s="450"/>
      <c r="J23" s="451"/>
      <c r="K23" s="218"/>
      <c r="L23" s="219"/>
      <c r="M23" s="219"/>
      <c r="N23" s="219"/>
    </row>
    <row r="24" spans="1:19" x14ac:dyDescent="0.25">
      <c r="A24" s="204"/>
      <c r="B24" s="220" t="s">
        <v>9</v>
      </c>
      <c r="C24" s="427">
        <f t="shared" ref="C24:C34" si="8">SUM(D24:F24)</f>
        <v>1126.7049999999999</v>
      </c>
      <c r="D24" s="427">
        <v>414.53699999999998</v>
      </c>
      <c r="E24" s="427">
        <v>351.23200000000003</v>
      </c>
      <c r="F24" s="452">
        <v>360.93599999999998</v>
      </c>
      <c r="G24" s="427">
        <f t="shared" ref="G24:G34" si="9">SUM(H24:J24)</f>
        <v>1158.4680000000001</v>
      </c>
      <c r="H24" s="427">
        <v>425.30500000000001</v>
      </c>
      <c r="I24" s="427">
        <v>350.77800000000002</v>
      </c>
      <c r="J24" s="452">
        <v>382.38499999999999</v>
      </c>
      <c r="K24" s="221">
        <f t="shared" ref="K24:N33" si="10">(+C24-G24)/G24*100</f>
        <v>-2.74181073624823</v>
      </c>
      <c r="L24" s="222">
        <f t="shared" si="10"/>
        <v>-2.5318300983999786</v>
      </c>
      <c r="M24" s="222">
        <f t="shared" si="10"/>
        <v>0.12942658889668329</v>
      </c>
      <c r="N24" s="222">
        <f t="shared" si="10"/>
        <v>-5.6092681459785325</v>
      </c>
      <c r="S24" s="371"/>
    </row>
    <row r="25" spans="1:19" x14ac:dyDescent="0.25">
      <c r="A25" s="204"/>
      <c r="B25" s="220" t="s">
        <v>10</v>
      </c>
      <c r="C25" s="427">
        <f t="shared" si="8"/>
        <v>412.70948300000003</v>
      </c>
      <c r="D25" s="427">
        <v>186.29926600000002</v>
      </c>
      <c r="E25" s="427">
        <v>114.663883</v>
      </c>
      <c r="F25" s="452">
        <v>111.746334</v>
      </c>
      <c r="G25" s="427">
        <f t="shared" si="9"/>
        <v>333.42899999999997</v>
      </c>
      <c r="H25" s="427">
        <v>116.253</v>
      </c>
      <c r="I25" s="427">
        <v>100.74</v>
      </c>
      <c r="J25" s="452">
        <v>116.43600000000001</v>
      </c>
      <c r="K25" s="221">
        <f t="shared" si="10"/>
        <v>23.777320808927858</v>
      </c>
      <c r="L25" s="222">
        <f t="shared" si="10"/>
        <v>60.253297549310567</v>
      </c>
      <c r="M25" s="222">
        <f t="shared" si="10"/>
        <v>13.821603136787775</v>
      </c>
      <c r="N25" s="222">
        <f t="shared" si="10"/>
        <v>-4.0276770071112047</v>
      </c>
      <c r="S25" s="371"/>
    </row>
    <row r="26" spans="1:19" x14ac:dyDescent="0.25">
      <c r="A26" s="204"/>
      <c r="B26" s="220" t="s">
        <v>11</v>
      </c>
      <c r="C26" s="427">
        <f t="shared" si="8"/>
        <v>384.58514999999994</v>
      </c>
      <c r="D26" s="427">
        <v>142.43512699999999</v>
      </c>
      <c r="E26" s="427">
        <v>124.652242</v>
      </c>
      <c r="F26" s="452">
        <v>117.49778099999999</v>
      </c>
      <c r="G26" s="427">
        <f t="shared" si="9"/>
        <v>338.553</v>
      </c>
      <c r="H26" s="427">
        <v>121.679</v>
      </c>
      <c r="I26" s="427">
        <v>108.901</v>
      </c>
      <c r="J26" s="452">
        <v>107.973</v>
      </c>
      <c r="K26" s="221">
        <f t="shared" si="10"/>
        <v>13.596733746267187</v>
      </c>
      <c r="L26" s="222">
        <f t="shared" si="10"/>
        <v>17.058101233573577</v>
      </c>
      <c r="M26" s="222">
        <f t="shared" si="10"/>
        <v>14.463817595798023</v>
      </c>
      <c r="N26" s="222">
        <f t="shared" si="10"/>
        <v>8.8214470284237638</v>
      </c>
      <c r="S26" s="371"/>
    </row>
    <row r="27" spans="1:19" x14ac:dyDescent="0.25">
      <c r="A27" s="204"/>
      <c r="B27" s="220" t="s">
        <v>6</v>
      </c>
      <c r="C27" s="427">
        <f t="shared" si="8"/>
        <v>1118.0810000000001</v>
      </c>
      <c r="D27" s="427">
        <v>359.947</v>
      </c>
      <c r="E27" s="427">
        <v>386.81200000000001</v>
      </c>
      <c r="F27" s="452">
        <v>371.322</v>
      </c>
      <c r="G27" s="427">
        <f t="shared" si="9"/>
        <v>800.976</v>
      </c>
      <c r="H27" s="427">
        <v>301.95100000000002</v>
      </c>
      <c r="I27" s="427">
        <v>249.60499999999999</v>
      </c>
      <c r="J27" s="452">
        <v>249.42</v>
      </c>
      <c r="K27" s="221">
        <f t="shared" si="10"/>
        <v>39.589825412996163</v>
      </c>
      <c r="L27" s="222">
        <f t="shared" si="10"/>
        <v>19.207089892068574</v>
      </c>
      <c r="M27" s="222">
        <f t="shared" si="10"/>
        <v>54.969652050239389</v>
      </c>
      <c r="N27" s="222">
        <f t="shared" si="10"/>
        <v>48.874188116430126</v>
      </c>
      <c r="S27" s="371"/>
    </row>
    <row r="28" spans="1:19" x14ac:dyDescent="0.25">
      <c r="A28" s="204"/>
      <c r="B28" s="220" t="s">
        <v>134</v>
      </c>
      <c r="C28" s="427">
        <f t="shared" si="8"/>
        <v>741.25299999999993</v>
      </c>
      <c r="D28" s="427">
        <v>264.12099999999998</v>
      </c>
      <c r="E28" s="427">
        <v>252.31299999999999</v>
      </c>
      <c r="F28" s="452">
        <v>224.81899999999999</v>
      </c>
      <c r="G28" s="427">
        <f t="shared" si="9"/>
        <v>770.38599999999997</v>
      </c>
      <c r="H28" s="427">
        <v>268.33600000000001</v>
      </c>
      <c r="I28" s="427">
        <v>233.851</v>
      </c>
      <c r="J28" s="452">
        <v>268.19900000000001</v>
      </c>
      <c r="K28" s="221">
        <f t="shared" si="10"/>
        <v>-3.7816107769352034</v>
      </c>
      <c r="L28" s="222">
        <f t="shared" si="10"/>
        <v>-1.5707918430624408</v>
      </c>
      <c r="M28" s="222">
        <f t="shared" si="10"/>
        <v>7.8947706017934456</v>
      </c>
      <c r="N28" s="222">
        <f t="shared" si="10"/>
        <v>-16.174556952113925</v>
      </c>
      <c r="S28" s="371"/>
    </row>
    <row r="29" spans="1:19" x14ac:dyDescent="0.25">
      <c r="A29" s="204"/>
      <c r="B29" s="220" t="s">
        <v>12</v>
      </c>
      <c r="C29" s="427">
        <f t="shared" si="8"/>
        <v>4672.7119999999995</v>
      </c>
      <c r="D29" s="427">
        <v>1708.0329999999999</v>
      </c>
      <c r="E29" s="427">
        <v>1602.992</v>
      </c>
      <c r="F29" s="452">
        <v>1361.6869999999999</v>
      </c>
      <c r="G29" s="427">
        <f t="shared" si="9"/>
        <v>4570.2520000000004</v>
      </c>
      <c r="H29" s="427">
        <v>1544.6</v>
      </c>
      <c r="I29" s="427">
        <v>1549.655</v>
      </c>
      <c r="J29" s="452">
        <v>1475.9970000000001</v>
      </c>
      <c r="K29" s="221">
        <f t="shared" si="10"/>
        <v>2.2418895063116677</v>
      </c>
      <c r="L29" s="222">
        <f t="shared" si="10"/>
        <v>10.580927100867539</v>
      </c>
      <c r="M29" s="222">
        <f t="shared" si="10"/>
        <v>3.441862866250875</v>
      </c>
      <c r="N29" s="222">
        <f t="shared" si="10"/>
        <v>-7.7445956868476138</v>
      </c>
      <c r="S29" s="371"/>
    </row>
    <row r="30" spans="1:19" x14ac:dyDescent="0.25">
      <c r="A30" s="204"/>
      <c r="B30" s="220" t="s">
        <v>14</v>
      </c>
      <c r="C30" s="427">
        <f t="shared" si="8"/>
        <v>127.77800000000001</v>
      </c>
      <c r="D30" s="427">
        <v>47.899000000000001</v>
      </c>
      <c r="E30" s="427">
        <v>40.679000000000002</v>
      </c>
      <c r="F30" s="452">
        <v>39.200000000000003</v>
      </c>
      <c r="G30" s="427">
        <f t="shared" si="9"/>
        <v>113.76400000000001</v>
      </c>
      <c r="H30" s="427">
        <v>42.454999999999998</v>
      </c>
      <c r="I30" s="427">
        <v>36.813000000000002</v>
      </c>
      <c r="J30" s="452">
        <v>34.496000000000002</v>
      </c>
      <c r="K30" s="221">
        <f t="shared" si="10"/>
        <v>12.318483878907207</v>
      </c>
      <c r="L30" s="222">
        <f t="shared" si="10"/>
        <v>12.822989047226482</v>
      </c>
      <c r="M30" s="222">
        <f t="shared" si="10"/>
        <v>10.50172493412653</v>
      </c>
      <c r="N30" s="222">
        <f t="shared" si="10"/>
        <v>13.636363636363638</v>
      </c>
      <c r="S30" s="371"/>
    </row>
    <row r="31" spans="1:19" x14ac:dyDescent="0.25">
      <c r="A31" s="204"/>
      <c r="B31" s="220" t="s">
        <v>67</v>
      </c>
      <c r="C31" s="427">
        <f t="shared" si="8"/>
        <v>41.994999999999997</v>
      </c>
      <c r="D31" s="427">
        <v>12.882999999999999</v>
      </c>
      <c r="E31" s="427">
        <v>14.526</v>
      </c>
      <c r="F31" s="452">
        <v>14.586</v>
      </c>
      <c r="G31" s="427">
        <f t="shared" si="9"/>
        <v>38.141999999999996</v>
      </c>
      <c r="H31" s="427">
        <v>10.000999999999999</v>
      </c>
      <c r="I31" s="427">
        <v>13.502000000000001</v>
      </c>
      <c r="J31" s="452">
        <v>14.638999999999999</v>
      </c>
      <c r="K31" s="221">
        <f t="shared" si="10"/>
        <v>10.101725132399984</v>
      </c>
      <c r="L31" s="222">
        <f t="shared" si="10"/>
        <v>28.81711828817118</v>
      </c>
      <c r="M31" s="222">
        <f t="shared" si="10"/>
        <v>7.584061620500659</v>
      </c>
      <c r="N31" s="222">
        <f t="shared" si="10"/>
        <v>-0.36204658788167943</v>
      </c>
      <c r="S31" s="371"/>
    </row>
    <row r="32" spans="1:19" x14ac:dyDescent="0.25">
      <c r="A32" s="204"/>
      <c r="B32" s="220" t="s">
        <v>13</v>
      </c>
      <c r="C32" s="427">
        <f t="shared" si="8"/>
        <v>39.545999999999999</v>
      </c>
      <c r="D32" s="427">
        <v>12.419</v>
      </c>
      <c r="E32" s="427">
        <v>13.943</v>
      </c>
      <c r="F32" s="452">
        <v>13.183999999999999</v>
      </c>
      <c r="G32" s="427">
        <f t="shared" si="9"/>
        <v>38.049999999999997</v>
      </c>
      <c r="H32" s="427">
        <v>12.936</v>
      </c>
      <c r="I32" s="427">
        <v>12.795999999999999</v>
      </c>
      <c r="J32" s="452">
        <v>12.318</v>
      </c>
      <c r="K32" s="221">
        <f t="shared" si="10"/>
        <v>3.9316688567674172</v>
      </c>
      <c r="L32" s="222">
        <f t="shared" si="10"/>
        <v>-3.9965986394557786</v>
      </c>
      <c r="M32" s="222">
        <f t="shared" si="10"/>
        <v>8.9637386683338569</v>
      </c>
      <c r="N32" s="222">
        <f t="shared" si="10"/>
        <v>7.0303620717648938</v>
      </c>
      <c r="S32" s="371"/>
    </row>
    <row r="33" spans="1:14" x14ac:dyDescent="0.25">
      <c r="A33" s="204"/>
      <c r="B33" s="220" t="s">
        <v>49</v>
      </c>
      <c r="C33" s="427">
        <f t="shared" si="8"/>
        <v>0.63500000000000001</v>
      </c>
      <c r="D33" s="427">
        <v>0.28000000000000003</v>
      </c>
      <c r="E33" s="427">
        <v>0.19800000000000001</v>
      </c>
      <c r="F33" s="452">
        <v>0.157</v>
      </c>
      <c r="G33" s="427">
        <f t="shared" si="9"/>
        <v>0.41899999999999998</v>
      </c>
      <c r="H33" s="427">
        <v>0.17899999999999999</v>
      </c>
      <c r="I33" s="427">
        <v>0.113</v>
      </c>
      <c r="J33" s="452">
        <v>0.127</v>
      </c>
      <c r="K33" s="221">
        <f t="shared" si="10"/>
        <v>51.551312649164686</v>
      </c>
      <c r="L33" s="222">
        <f t="shared" si="10"/>
        <v>56.424581005586617</v>
      </c>
      <c r="M33" s="222">
        <f t="shared" si="10"/>
        <v>75.221238938053105</v>
      </c>
      <c r="N33" s="222">
        <f t="shared" si="10"/>
        <v>23.622047244094489</v>
      </c>
    </row>
    <row r="34" spans="1:14" x14ac:dyDescent="0.25">
      <c r="A34" s="204"/>
      <c r="B34" s="220" t="s">
        <v>15</v>
      </c>
      <c r="C34" s="427">
        <f t="shared" si="8"/>
        <v>104.01899999999999</v>
      </c>
      <c r="D34" s="427">
        <v>48.804999999999993</v>
      </c>
      <c r="E34" s="427">
        <v>22.349</v>
      </c>
      <c r="F34" s="452">
        <v>32.864999999999995</v>
      </c>
      <c r="G34" s="427">
        <f t="shared" si="9"/>
        <v>108.078</v>
      </c>
      <c r="H34" s="427">
        <v>25.032000000000004</v>
      </c>
      <c r="I34" s="427">
        <v>43.869</v>
      </c>
      <c r="J34" s="452">
        <v>39.177</v>
      </c>
      <c r="K34" s="221">
        <f>(+C34-G34)/G34*100</f>
        <v>-3.7556209404319212</v>
      </c>
      <c r="L34" s="222">
        <f>(+D34-H34)/H34*100</f>
        <v>94.970437839565307</v>
      </c>
      <c r="M34" s="222">
        <f>(+E34-I34)/I34*100</f>
        <v>-49.055141443844171</v>
      </c>
      <c r="N34" s="222">
        <f>(+F34-J34)/J34*100</f>
        <v>-16.111493988819984</v>
      </c>
    </row>
    <row r="35" spans="1:14" ht="6.95" customHeight="1" x14ac:dyDescent="0.25">
      <c r="A35" s="204"/>
      <c r="B35" s="223"/>
      <c r="C35" s="453"/>
      <c r="D35" s="453"/>
      <c r="E35" s="453"/>
      <c r="F35" s="454"/>
      <c r="G35" s="455"/>
      <c r="H35" s="453"/>
      <c r="I35" s="453"/>
      <c r="J35" s="454"/>
      <c r="K35" s="221"/>
      <c r="L35" s="222"/>
      <c r="M35" s="222"/>
      <c r="N35" s="222"/>
    </row>
    <row r="36" spans="1:14" x14ac:dyDescent="0.25">
      <c r="A36" s="204"/>
      <c r="B36" s="258" t="s">
        <v>89</v>
      </c>
      <c r="C36" s="446">
        <f t="shared" ref="C36:J36" si="11">SUM(C38:C48)</f>
        <v>13316.785213999998</v>
      </c>
      <c r="D36" s="446">
        <f t="shared" si="11"/>
        <v>4752.1127179999985</v>
      </c>
      <c r="E36" s="446">
        <f t="shared" si="11"/>
        <v>4334.6722749999999</v>
      </c>
      <c r="F36" s="447">
        <f t="shared" si="11"/>
        <v>4230.0002210000002</v>
      </c>
      <c r="G36" s="448">
        <f t="shared" si="11"/>
        <v>12574.813999999998</v>
      </c>
      <c r="H36" s="446">
        <f t="shared" si="11"/>
        <v>4110.8539999999994</v>
      </c>
      <c r="I36" s="446">
        <f t="shared" si="11"/>
        <v>4428.0469999999996</v>
      </c>
      <c r="J36" s="447">
        <f t="shared" si="11"/>
        <v>4035.9129999999996</v>
      </c>
      <c r="K36" s="225">
        <f>(+C36-G36)/G36*100</f>
        <v>5.9004547820747035</v>
      </c>
      <c r="L36" s="226">
        <f>(+D36-H36)/H36*100</f>
        <v>15.59916061236909</v>
      </c>
      <c r="M36" s="226">
        <f>(+E36-I36)/I36*100</f>
        <v>-2.1087112444831702</v>
      </c>
      <c r="N36" s="226">
        <f>(+F36-J36)/J36*100</f>
        <v>4.8090040840821073</v>
      </c>
    </row>
    <row r="37" spans="1:14" ht="6.95" customHeight="1" x14ac:dyDescent="0.25">
      <c r="A37" s="204"/>
      <c r="B37" s="223"/>
      <c r="C37" s="449"/>
      <c r="D37" s="163"/>
      <c r="E37" s="450"/>
      <c r="F37" s="451"/>
      <c r="G37" s="450"/>
      <c r="H37" s="450"/>
      <c r="I37" s="450"/>
      <c r="J37" s="451"/>
      <c r="K37" s="221"/>
      <c r="L37" s="222"/>
      <c r="M37" s="222"/>
      <c r="N37" s="222"/>
    </row>
    <row r="38" spans="1:14" x14ac:dyDescent="0.25">
      <c r="A38" s="204"/>
      <c r="B38" s="220" t="s">
        <v>9</v>
      </c>
      <c r="C38" s="427">
        <f t="shared" ref="C38:C48" si="12">SUM(D38:F38)</f>
        <v>2307.634</v>
      </c>
      <c r="D38" s="427">
        <v>824.59699999999998</v>
      </c>
      <c r="E38" s="427">
        <v>741.26400000000001</v>
      </c>
      <c r="F38" s="452">
        <v>741.77300000000002</v>
      </c>
      <c r="G38" s="427">
        <f t="shared" ref="G38:G48" si="13">SUM(H38:J38)</f>
        <v>2176.7080000000001</v>
      </c>
      <c r="H38" s="427">
        <v>726.54</v>
      </c>
      <c r="I38" s="427">
        <v>681.21100000000001</v>
      </c>
      <c r="J38" s="452">
        <v>768.95699999999999</v>
      </c>
      <c r="K38" s="221">
        <f t="shared" ref="K38:N48" si="14">(+C38-G38)/G38*100</f>
        <v>6.0148628111809179</v>
      </c>
      <c r="L38" s="222">
        <f t="shared" si="14"/>
        <v>13.496435158422113</v>
      </c>
      <c r="M38" s="222">
        <f t="shared" si="14"/>
        <v>8.8156239403063061</v>
      </c>
      <c r="N38" s="222">
        <f t="shared" si="14"/>
        <v>-3.5351781699106675</v>
      </c>
    </row>
    <row r="39" spans="1:14" x14ac:dyDescent="0.25">
      <c r="A39" s="204"/>
      <c r="B39" s="220" t="s">
        <v>10</v>
      </c>
      <c r="C39" s="427">
        <f t="shared" si="12"/>
        <v>1045.157201</v>
      </c>
      <c r="D39" s="427">
        <v>354.97326099999998</v>
      </c>
      <c r="E39" s="427">
        <v>323.59224</v>
      </c>
      <c r="F39" s="452">
        <v>366.5917</v>
      </c>
      <c r="G39" s="427">
        <f t="shared" si="13"/>
        <v>1046.5529999999999</v>
      </c>
      <c r="H39" s="427">
        <v>395.017</v>
      </c>
      <c r="I39" s="427">
        <v>329.09800000000001</v>
      </c>
      <c r="J39" s="452">
        <v>322.43799999999999</v>
      </c>
      <c r="K39" s="221">
        <f t="shared" si="14"/>
        <v>-0.13337107628566325</v>
      </c>
      <c r="L39" s="222">
        <f t="shared" si="14"/>
        <v>-10.13721915765651</v>
      </c>
      <c r="M39" s="222">
        <f t="shared" si="14"/>
        <v>-1.6729849467331945</v>
      </c>
      <c r="N39" s="222">
        <f t="shared" si="14"/>
        <v>13.693702355181467</v>
      </c>
    </row>
    <row r="40" spans="1:14" x14ac:dyDescent="0.25">
      <c r="A40" s="204"/>
      <c r="B40" s="220" t="s">
        <v>11</v>
      </c>
      <c r="C40" s="427">
        <f t="shared" si="12"/>
        <v>215.15001299999997</v>
      </c>
      <c r="D40" s="427">
        <v>83.482456999999997</v>
      </c>
      <c r="E40" s="427">
        <v>71.399034999999998</v>
      </c>
      <c r="F40" s="452">
        <v>60.268521</v>
      </c>
      <c r="G40" s="427">
        <f t="shared" si="13"/>
        <v>160.005</v>
      </c>
      <c r="H40" s="427">
        <v>49.253</v>
      </c>
      <c r="I40" s="427">
        <v>61.046999999999997</v>
      </c>
      <c r="J40" s="452">
        <v>49.704999999999998</v>
      </c>
      <c r="K40" s="221">
        <f t="shared" si="14"/>
        <v>34.464556107621625</v>
      </c>
      <c r="L40" s="222">
        <f t="shared" si="14"/>
        <v>69.497202200881162</v>
      </c>
      <c r="M40" s="222">
        <f t="shared" si="14"/>
        <v>16.957483578226615</v>
      </c>
      <c r="N40" s="222">
        <f t="shared" si="14"/>
        <v>21.252431344935122</v>
      </c>
    </row>
    <row r="41" spans="1:14" x14ac:dyDescent="0.25">
      <c r="A41" s="204"/>
      <c r="B41" s="220" t="s">
        <v>6</v>
      </c>
      <c r="C41" s="427">
        <f t="shared" si="12"/>
        <v>1638.6929999999998</v>
      </c>
      <c r="D41" s="427">
        <v>716.12</v>
      </c>
      <c r="E41" s="427">
        <v>531.38599999999997</v>
      </c>
      <c r="F41" s="452">
        <v>391.18700000000001</v>
      </c>
      <c r="G41" s="427">
        <f t="shared" si="13"/>
        <v>1420.5540000000001</v>
      </c>
      <c r="H41" s="427">
        <v>419.63299999999998</v>
      </c>
      <c r="I41" s="427">
        <v>592.02200000000005</v>
      </c>
      <c r="J41" s="452">
        <v>408.899</v>
      </c>
      <c r="K41" s="221">
        <f t="shared" si="14"/>
        <v>15.355910440574569</v>
      </c>
      <c r="L41" s="222">
        <f t="shared" si="14"/>
        <v>70.653880891159659</v>
      </c>
      <c r="M41" s="222">
        <f t="shared" si="14"/>
        <v>-10.242186945755408</v>
      </c>
      <c r="N41" s="222">
        <f t="shared" si="14"/>
        <v>-4.33163201670828</v>
      </c>
    </row>
    <row r="42" spans="1:14" x14ac:dyDescent="0.25">
      <c r="A42" s="204"/>
      <c r="B42" s="220" t="s">
        <v>134</v>
      </c>
      <c r="C42" s="427">
        <f t="shared" si="12"/>
        <v>720.45099999999991</v>
      </c>
      <c r="D42" s="427">
        <v>345.44200000000001</v>
      </c>
      <c r="E42" s="427">
        <v>177.00299999999999</v>
      </c>
      <c r="F42" s="452">
        <v>198.006</v>
      </c>
      <c r="G42" s="427">
        <f t="shared" si="13"/>
        <v>634.28800000000001</v>
      </c>
      <c r="H42" s="427">
        <v>158.13499999999999</v>
      </c>
      <c r="I42" s="427">
        <v>228.71700000000001</v>
      </c>
      <c r="J42" s="452">
        <v>247.43600000000001</v>
      </c>
      <c r="K42" s="221">
        <f t="shared" si="14"/>
        <v>13.584207804656542</v>
      </c>
      <c r="L42" s="222">
        <f t="shared" si="14"/>
        <v>118.44752901002309</v>
      </c>
      <c r="M42" s="222">
        <f t="shared" si="14"/>
        <v>-22.610474953763831</v>
      </c>
      <c r="N42" s="222">
        <f t="shared" si="14"/>
        <v>-19.97688291113662</v>
      </c>
    </row>
    <row r="43" spans="1:14" x14ac:dyDescent="0.25">
      <c r="A43" s="204"/>
      <c r="B43" s="220" t="s">
        <v>12</v>
      </c>
      <c r="C43" s="427">
        <f t="shared" si="12"/>
        <v>6504.07</v>
      </c>
      <c r="D43" s="427">
        <v>2129.3519999999999</v>
      </c>
      <c r="E43" s="427">
        <v>2203.6959999999999</v>
      </c>
      <c r="F43" s="452">
        <v>2171.0219999999999</v>
      </c>
      <c r="G43" s="427">
        <f t="shared" si="13"/>
        <v>6336.085</v>
      </c>
      <c r="H43" s="427">
        <v>2099.6680000000001</v>
      </c>
      <c r="I43" s="427">
        <v>2263.8319999999999</v>
      </c>
      <c r="J43" s="452">
        <v>1972.585</v>
      </c>
      <c r="K43" s="221">
        <f t="shared" si="14"/>
        <v>2.6512428415969747</v>
      </c>
      <c r="L43" s="222">
        <f t="shared" si="14"/>
        <v>1.413747316242365</v>
      </c>
      <c r="M43" s="222">
        <f t="shared" si="14"/>
        <v>-2.6563808621841183</v>
      </c>
      <c r="N43" s="222">
        <f t="shared" si="14"/>
        <v>10.059743940058343</v>
      </c>
    </row>
    <row r="44" spans="1:14" x14ac:dyDescent="0.25">
      <c r="A44" s="204"/>
      <c r="B44" s="220" t="s">
        <v>14</v>
      </c>
      <c r="C44" s="427">
        <f t="shared" si="12"/>
        <v>307.69299999999998</v>
      </c>
      <c r="D44" s="427">
        <v>110.977</v>
      </c>
      <c r="E44" s="427">
        <v>84.834000000000003</v>
      </c>
      <c r="F44" s="452">
        <v>111.88200000000001</v>
      </c>
      <c r="G44" s="427">
        <f t="shared" si="13"/>
        <v>280.33999999999997</v>
      </c>
      <c r="H44" s="427">
        <v>88.350999999999999</v>
      </c>
      <c r="I44" s="427">
        <v>102.33</v>
      </c>
      <c r="J44" s="452">
        <v>89.659000000000006</v>
      </c>
      <c r="K44" s="221">
        <f t="shared" si="14"/>
        <v>9.757080687736325</v>
      </c>
      <c r="L44" s="222">
        <f t="shared" si="14"/>
        <v>25.609217779085697</v>
      </c>
      <c r="M44" s="222">
        <f t="shared" si="14"/>
        <v>-17.097625329815301</v>
      </c>
      <c r="N44" s="222">
        <f t="shared" si="14"/>
        <v>24.786134130427506</v>
      </c>
    </row>
    <row r="45" spans="1:14" x14ac:dyDescent="0.25">
      <c r="A45" s="204"/>
      <c r="B45" s="220" t="s">
        <v>67</v>
      </c>
      <c r="C45" s="427">
        <f t="shared" si="12"/>
        <v>123.53</v>
      </c>
      <c r="D45" s="427">
        <v>33.430999999999997</v>
      </c>
      <c r="E45" s="427">
        <v>52.47</v>
      </c>
      <c r="F45" s="452">
        <v>37.628999999999998</v>
      </c>
      <c r="G45" s="427">
        <f t="shared" si="13"/>
        <v>118.87200000000001</v>
      </c>
      <c r="H45" s="427">
        <v>48.758000000000003</v>
      </c>
      <c r="I45" s="427">
        <v>40.165999999999997</v>
      </c>
      <c r="J45" s="452">
        <v>29.948</v>
      </c>
      <c r="K45" s="221">
        <f t="shared" si="14"/>
        <v>3.9185005720438677</v>
      </c>
      <c r="L45" s="222">
        <f t="shared" si="14"/>
        <v>-31.434841461913955</v>
      </c>
      <c r="M45" s="222">
        <f t="shared" si="14"/>
        <v>30.632873574665147</v>
      </c>
      <c r="N45" s="222">
        <f t="shared" si="14"/>
        <v>25.647789501803114</v>
      </c>
    </row>
    <row r="46" spans="1:14" x14ac:dyDescent="0.25">
      <c r="A46" s="204"/>
      <c r="B46" s="220" t="s">
        <v>13</v>
      </c>
      <c r="C46" s="427">
        <f t="shared" si="12"/>
        <v>281.286</v>
      </c>
      <c r="D46" s="427">
        <v>91.869</v>
      </c>
      <c r="E46" s="427">
        <v>90.606999999999999</v>
      </c>
      <c r="F46" s="452">
        <v>98.81</v>
      </c>
      <c r="G46" s="427">
        <f t="shared" si="13"/>
        <v>267.94299999999998</v>
      </c>
      <c r="H46" s="427">
        <v>83.834000000000003</v>
      </c>
      <c r="I46" s="427">
        <v>91.241</v>
      </c>
      <c r="J46" s="452">
        <v>92.867999999999995</v>
      </c>
      <c r="K46" s="221">
        <f t="shared" si="14"/>
        <v>4.9797904778255146</v>
      </c>
      <c r="L46" s="222">
        <f t="shared" si="14"/>
        <v>9.5844168237230676</v>
      </c>
      <c r="M46" s="222">
        <f t="shared" si="14"/>
        <v>-0.69486305498624557</v>
      </c>
      <c r="N46" s="222">
        <f t="shared" si="14"/>
        <v>6.398328810785209</v>
      </c>
    </row>
    <row r="47" spans="1:14" x14ac:dyDescent="0.25">
      <c r="A47" s="204"/>
      <c r="B47" s="220" t="s">
        <v>49</v>
      </c>
      <c r="C47" s="427">
        <f t="shared" si="12"/>
        <v>29.076000000000001</v>
      </c>
      <c r="D47" s="427">
        <v>8.7439999999999998</v>
      </c>
      <c r="E47" s="427">
        <v>11.532999999999999</v>
      </c>
      <c r="F47" s="452">
        <v>8.7989999999999995</v>
      </c>
      <c r="G47" s="427">
        <f t="shared" si="13"/>
        <v>14.571000000000002</v>
      </c>
      <c r="H47" s="427">
        <v>2.8540000000000001</v>
      </c>
      <c r="I47" s="427">
        <v>2.9359999999999999</v>
      </c>
      <c r="J47" s="452">
        <v>8.7810000000000006</v>
      </c>
      <c r="K47" s="221">
        <f t="shared" si="14"/>
        <v>99.54704550133826</v>
      </c>
      <c r="L47" s="222">
        <f t="shared" si="14"/>
        <v>206.37701471618777</v>
      </c>
      <c r="M47" s="222">
        <f t="shared" si="14"/>
        <v>292.81335149863759</v>
      </c>
      <c r="N47" s="222">
        <f t="shared" si="14"/>
        <v>0.20498804236418294</v>
      </c>
    </row>
    <row r="48" spans="1:14" x14ac:dyDescent="0.25">
      <c r="A48" s="204"/>
      <c r="B48" s="220" t="s">
        <v>15</v>
      </c>
      <c r="C48" s="427">
        <f t="shared" si="12"/>
        <v>144.04500000000002</v>
      </c>
      <c r="D48" s="427">
        <v>53.125</v>
      </c>
      <c r="E48" s="427">
        <v>46.888000000000005</v>
      </c>
      <c r="F48" s="452">
        <v>44.031999999999996</v>
      </c>
      <c r="G48" s="427">
        <f t="shared" si="13"/>
        <v>118.89500000000001</v>
      </c>
      <c r="H48" s="427">
        <v>38.811</v>
      </c>
      <c r="I48" s="427">
        <v>35.447000000000003</v>
      </c>
      <c r="J48" s="452">
        <v>44.637</v>
      </c>
      <c r="K48" s="221">
        <f t="shared" si="14"/>
        <v>21.153118297657599</v>
      </c>
      <c r="L48" s="222">
        <f t="shared" si="14"/>
        <v>36.881296539640822</v>
      </c>
      <c r="M48" s="222">
        <f t="shared" si="14"/>
        <v>32.276356250176327</v>
      </c>
      <c r="N48" s="222">
        <f t="shared" si="14"/>
        <v>-1.3553778255707238</v>
      </c>
    </row>
    <row r="49" spans="1:14" ht="6.95" customHeight="1" thickBot="1" x14ac:dyDescent="0.3">
      <c r="A49" s="204"/>
      <c r="B49" s="228"/>
      <c r="C49" s="249"/>
      <c r="D49" s="230"/>
      <c r="E49" s="230"/>
      <c r="F49" s="231"/>
      <c r="G49" s="229"/>
      <c r="H49" s="230"/>
      <c r="I49" s="230"/>
      <c r="J49" s="231"/>
      <c r="K49" s="229"/>
      <c r="L49" s="230"/>
      <c r="M49" s="230"/>
      <c r="N49" s="230"/>
    </row>
    <row r="50" spans="1:14" ht="15.75" thickTop="1" x14ac:dyDescent="0.25">
      <c r="A50" s="204"/>
      <c r="B50" s="394" t="s">
        <v>184</v>
      </c>
      <c r="C50" s="204"/>
      <c r="D50" s="205"/>
      <c r="E50" s="205"/>
      <c r="F50" s="205"/>
      <c r="G50" s="205"/>
      <c r="H50" s="205"/>
      <c r="I50" s="205"/>
      <c r="J50" s="205"/>
      <c r="K50" s="232"/>
      <c r="L50" s="205"/>
      <c r="M50" s="205"/>
      <c r="N50" s="395" t="s">
        <v>122</v>
      </c>
    </row>
    <row r="51" spans="1:14" x14ac:dyDescent="0.25">
      <c r="C51" s="2"/>
      <c r="D51" s="2"/>
      <c r="E51" s="2"/>
      <c r="F51" s="6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C52" s="2"/>
      <c r="D52" s="2"/>
      <c r="E52" s="2"/>
      <c r="F52" s="6"/>
      <c r="G52" s="1"/>
      <c r="H52" s="24"/>
      <c r="I52" s="1"/>
      <c r="J52" s="1"/>
      <c r="K52" s="1"/>
      <c r="L52" s="1"/>
      <c r="M52" s="1"/>
      <c r="N52" s="1"/>
    </row>
    <row r="53" spans="1:14" x14ac:dyDescent="0.25">
      <c r="B53" s="22"/>
      <c r="C53" s="2"/>
      <c r="D53" s="2"/>
      <c r="E53" s="2"/>
      <c r="F53" s="6"/>
      <c r="G53" s="38"/>
      <c r="H53" s="1"/>
      <c r="I53" s="1"/>
      <c r="J53" s="1"/>
      <c r="K53" s="1"/>
      <c r="L53" s="1"/>
      <c r="M53" s="1"/>
      <c r="N53" s="1"/>
    </row>
    <row r="54" spans="1:14" x14ac:dyDescent="0.25">
      <c r="H54" s="39"/>
      <c r="I54" s="39"/>
      <c r="J54" s="39"/>
    </row>
  </sheetData>
  <mergeCells count="4">
    <mergeCell ref="C5:F5"/>
    <mergeCell ref="G5:J5"/>
    <mergeCell ref="K5:N5"/>
    <mergeCell ref="B5:B6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pageSetUpPr fitToPage="1"/>
  </sheetPr>
  <dimension ref="A1:N32"/>
  <sheetViews>
    <sheetView showGridLines="0" topLeftCell="C1" zoomScaleNormal="100" workbookViewId="0">
      <selection activeCell="F10" sqref="F10"/>
    </sheetView>
  </sheetViews>
  <sheetFormatPr defaultRowHeight="15" x14ac:dyDescent="0.25"/>
  <cols>
    <col min="1" max="1" width="3" style="35" customWidth="1"/>
    <col min="2" max="2" width="24.140625" style="35" customWidth="1"/>
    <col min="3" max="3" width="12.140625" style="36" bestFit="1" customWidth="1"/>
    <col min="4" max="6" width="10.140625" style="36" customWidth="1"/>
    <col min="7" max="7" width="10.85546875" style="36" bestFit="1" customWidth="1"/>
    <col min="8" max="13" width="10.140625" style="36" customWidth="1"/>
    <col min="14" max="14" width="10.42578125" style="36" customWidth="1"/>
  </cols>
  <sheetData>
    <row r="1" spans="1:14" ht="18.75" customHeight="1" x14ac:dyDescent="0.25">
      <c r="A1" s="204"/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204"/>
      <c r="B2" s="206" t="s">
        <v>110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6.95" customHeight="1" x14ac:dyDescent="0.25">
      <c r="A3" s="204"/>
      <c r="B3" s="204"/>
      <c r="C3" s="205"/>
      <c r="D3" s="205"/>
      <c r="E3" s="205"/>
      <c r="F3" s="205"/>
      <c r="G3" s="259"/>
      <c r="H3" s="205"/>
      <c r="I3" s="205"/>
      <c r="J3" s="205"/>
      <c r="K3" s="205"/>
      <c r="L3" s="204"/>
      <c r="M3" s="204"/>
      <c r="N3" s="205"/>
    </row>
    <row r="4" spans="1:14" ht="15.75" thickBot="1" x14ac:dyDescent="0.3">
      <c r="A4" s="204"/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35" t="s">
        <v>175</v>
      </c>
    </row>
    <row r="5" spans="1:14" ht="22.5" customHeight="1" thickBot="1" x14ac:dyDescent="0.3">
      <c r="A5" s="204"/>
      <c r="B5" s="464"/>
      <c r="C5" s="458" t="s">
        <v>206</v>
      </c>
      <c r="D5" s="459"/>
      <c r="E5" s="459"/>
      <c r="F5" s="460"/>
      <c r="G5" s="458" t="s">
        <v>195</v>
      </c>
      <c r="H5" s="459"/>
      <c r="I5" s="459"/>
      <c r="J5" s="460"/>
      <c r="K5" s="458" t="s">
        <v>51</v>
      </c>
      <c r="L5" s="459"/>
      <c r="M5" s="459"/>
      <c r="N5" s="460"/>
    </row>
    <row r="6" spans="1:14" ht="22.5" customHeight="1" thickBot="1" x14ac:dyDescent="0.3">
      <c r="A6" s="204"/>
      <c r="B6" s="465"/>
      <c r="C6" s="140" t="s">
        <v>0</v>
      </c>
      <c r="D6" s="164" t="s">
        <v>188</v>
      </c>
      <c r="E6" s="164" t="s">
        <v>189</v>
      </c>
      <c r="F6" s="164" t="s">
        <v>190</v>
      </c>
      <c r="G6" s="140" t="s">
        <v>0</v>
      </c>
      <c r="H6" s="164" t="s">
        <v>192</v>
      </c>
      <c r="I6" s="164" t="s">
        <v>193</v>
      </c>
      <c r="J6" s="164" t="s">
        <v>194</v>
      </c>
      <c r="K6" s="140" t="str">
        <f>C6</f>
        <v>Total</v>
      </c>
      <c r="L6" s="164" t="str">
        <f>D6</f>
        <v>Jul.22</v>
      </c>
      <c r="M6" s="164" t="str">
        <f t="shared" ref="M6:N6" si="0">E6</f>
        <v>Ago.22</v>
      </c>
      <c r="N6" s="164" t="str">
        <f t="shared" si="0"/>
        <v>Set.22</v>
      </c>
    </row>
    <row r="7" spans="1:14" ht="6.95" customHeight="1" x14ac:dyDescent="0.25">
      <c r="A7" s="204"/>
      <c r="B7" s="236"/>
      <c r="C7" s="237"/>
      <c r="D7" s="238"/>
      <c r="E7" s="238"/>
      <c r="F7" s="239"/>
      <c r="G7" s="237"/>
      <c r="H7" s="238"/>
      <c r="I7" s="238"/>
      <c r="J7" s="239"/>
      <c r="K7" s="237"/>
      <c r="L7" s="240"/>
      <c r="M7" s="238"/>
      <c r="N7" s="238"/>
    </row>
    <row r="8" spans="1:14" x14ac:dyDescent="0.25">
      <c r="A8" s="204"/>
      <c r="B8" s="241" t="s">
        <v>0</v>
      </c>
      <c r="C8" s="251">
        <f>'Q03'!C8</f>
        <v>22086.803846999999</v>
      </c>
      <c r="D8" s="260">
        <f>'Q03'!D8</f>
        <v>7949.771111</v>
      </c>
      <c r="E8" s="260">
        <f>'Q03'!E8</f>
        <v>7259.0324000000001</v>
      </c>
      <c r="F8" s="261">
        <f>'Q03'!F8</f>
        <v>6878.0003360000001</v>
      </c>
      <c r="G8" s="251">
        <f>'Q03'!G8</f>
        <v>20845.330999999998</v>
      </c>
      <c r="H8" s="260">
        <f>'Q03'!H8</f>
        <v>6979.581000000001</v>
      </c>
      <c r="I8" s="260">
        <f>'Q03'!I8</f>
        <v>7128.67</v>
      </c>
      <c r="J8" s="261">
        <f>'Q03'!J8</f>
        <v>6737.0800000000008</v>
      </c>
      <c r="K8" s="225">
        <f>(+C8-G8)/G8*100</f>
        <v>5.9556398840584546</v>
      </c>
      <c r="L8" s="226">
        <f>(+D8-H8)/H8*100</f>
        <v>13.900406213496181</v>
      </c>
      <c r="M8" s="226">
        <f>(+E8-I8)/I8*100</f>
        <v>1.8287057754111213</v>
      </c>
      <c r="N8" s="226">
        <f>(+F8-J8)/J8*100</f>
        <v>2.0917123739067849</v>
      </c>
    </row>
    <row r="9" spans="1:14" ht="6.95" customHeight="1" x14ac:dyDescent="0.25">
      <c r="A9" s="204"/>
      <c r="B9" s="217"/>
      <c r="C9" s="254"/>
      <c r="D9" s="252"/>
      <c r="E9" s="252"/>
      <c r="F9" s="253"/>
      <c r="G9" s="254"/>
      <c r="H9" s="252"/>
      <c r="I9" s="252"/>
      <c r="J9" s="253"/>
      <c r="K9" s="243"/>
      <c r="L9" s="244"/>
      <c r="M9" s="244"/>
      <c r="N9" s="244"/>
    </row>
    <row r="10" spans="1:14" x14ac:dyDescent="0.25">
      <c r="A10" s="204"/>
      <c r="B10" s="262" t="s">
        <v>98</v>
      </c>
      <c r="C10" s="255"/>
      <c r="D10" s="256"/>
      <c r="E10" s="256"/>
      <c r="F10" s="257"/>
      <c r="G10" s="255"/>
      <c r="H10" s="256"/>
      <c r="I10" s="256"/>
      <c r="J10" s="257"/>
      <c r="K10" s="255"/>
      <c r="L10" s="244"/>
      <c r="M10" s="244"/>
      <c r="N10" s="244"/>
    </row>
    <row r="11" spans="1:14" ht="6.95" customHeight="1" x14ac:dyDescent="0.25">
      <c r="A11" s="204"/>
      <c r="B11" s="217"/>
      <c r="C11" s="255"/>
      <c r="D11" s="256"/>
      <c r="E11" s="256"/>
      <c r="F11" s="257"/>
      <c r="G11" s="255"/>
      <c r="H11" s="256"/>
      <c r="I11" s="256"/>
      <c r="J11" s="257"/>
      <c r="K11" s="243"/>
      <c r="L11" s="244"/>
      <c r="M11" s="244"/>
      <c r="N11" s="244"/>
    </row>
    <row r="12" spans="1:14" x14ac:dyDescent="0.25">
      <c r="A12" s="204"/>
      <c r="B12" s="258" t="s">
        <v>97</v>
      </c>
      <c r="C12" s="391">
        <f>SUM(D12:F12)</f>
        <v>3434.3389999999999</v>
      </c>
      <c r="D12" s="391">
        <f>SUM(D13:D16)</f>
        <v>1239.134</v>
      </c>
      <c r="E12" s="391">
        <f>SUM(E13:E16)</f>
        <v>1092.4960000000001</v>
      </c>
      <c r="F12" s="423">
        <f>SUM(F13:F16)</f>
        <v>1102.7090000000001</v>
      </c>
      <c r="G12" s="391">
        <f>SUM(H12:J12)</f>
        <v>3335.1759999999999</v>
      </c>
      <c r="H12" s="391">
        <f>SUM(H13:H16)</f>
        <v>1151.8449999999998</v>
      </c>
      <c r="I12" s="391">
        <f>SUM(I13:I16)</f>
        <v>1031.989</v>
      </c>
      <c r="J12" s="423">
        <f>SUM(J13:J16)</f>
        <v>1151.3420000000001</v>
      </c>
      <c r="K12" s="225">
        <f t="shared" ref="K12:N28" si="1">(+C12-G12)/G12*100</f>
        <v>2.9732463893959427</v>
      </c>
      <c r="L12" s="226">
        <f t="shared" si="1"/>
        <v>7.5781897737977095</v>
      </c>
      <c r="M12" s="226">
        <f t="shared" si="1"/>
        <v>5.86314389009961</v>
      </c>
      <c r="N12" s="226">
        <f t="shared" si="1"/>
        <v>-4.224027265573568</v>
      </c>
    </row>
    <row r="13" spans="1:14" x14ac:dyDescent="0.25">
      <c r="A13" s="204"/>
      <c r="B13" s="220" t="s">
        <v>95</v>
      </c>
      <c r="C13" s="427">
        <f>SUM(D13:F13)</f>
        <v>615.40300000000002</v>
      </c>
      <c r="D13" s="427">
        <v>193.29900000000001</v>
      </c>
      <c r="E13" s="427">
        <v>248.46700000000001</v>
      </c>
      <c r="F13" s="452">
        <v>173.637</v>
      </c>
      <c r="G13" s="427">
        <f>SUM(H13:J13)</f>
        <v>591.33600000000001</v>
      </c>
      <c r="H13" s="427">
        <v>187.79400000000001</v>
      </c>
      <c r="I13" s="427">
        <v>203.04300000000001</v>
      </c>
      <c r="J13" s="452">
        <v>200.499</v>
      </c>
      <c r="K13" s="221">
        <f t="shared" si="1"/>
        <v>4.0699365504552416</v>
      </c>
      <c r="L13" s="222">
        <f t="shared" si="1"/>
        <v>2.9314035592191416</v>
      </c>
      <c r="M13" s="222">
        <f t="shared" si="1"/>
        <v>22.371615864619812</v>
      </c>
      <c r="N13" s="222">
        <f t="shared" si="1"/>
        <v>-13.397573055227205</v>
      </c>
    </row>
    <row r="14" spans="1:14" x14ac:dyDescent="0.25">
      <c r="A14" s="204"/>
      <c r="B14" s="220" t="s">
        <v>94</v>
      </c>
      <c r="C14" s="427">
        <f>SUM(D14:F14)</f>
        <v>743.53800000000001</v>
      </c>
      <c r="D14" s="427">
        <v>263.57499999999999</v>
      </c>
      <c r="E14" s="427">
        <v>229.56399999999999</v>
      </c>
      <c r="F14" s="452">
        <v>250.399</v>
      </c>
      <c r="G14" s="427">
        <f>SUM(H14:J14)</f>
        <v>623.58199999999999</v>
      </c>
      <c r="H14" s="427">
        <v>223.554</v>
      </c>
      <c r="I14" s="427">
        <v>181.512</v>
      </c>
      <c r="J14" s="452">
        <v>218.51599999999999</v>
      </c>
      <c r="K14" s="221">
        <f t="shared" si="1"/>
        <v>19.236604007171472</v>
      </c>
      <c r="L14" s="222">
        <f t="shared" si="1"/>
        <v>17.902162341089841</v>
      </c>
      <c r="M14" s="222">
        <f t="shared" si="1"/>
        <v>26.473180836528709</v>
      </c>
      <c r="N14" s="222">
        <f t="shared" si="1"/>
        <v>14.590693587654913</v>
      </c>
    </row>
    <row r="15" spans="1:14" x14ac:dyDescent="0.25">
      <c r="A15" s="204"/>
      <c r="B15" s="220" t="s">
        <v>93</v>
      </c>
      <c r="C15" s="427">
        <f>SUM(D15:F15)</f>
        <v>1427.796</v>
      </c>
      <c r="D15" s="427">
        <v>511.44200000000001</v>
      </c>
      <c r="E15" s="427">
        <v>456.46800000000002</v>
      </c>
      <c r="F15" s="452">
        <v>459.88600000000002</v>
      </c>
      <c r="G15" s="427">
        <f>SUM(H15:J15)</f>
        <v>1487.539</v>
      </c>
      <c r="H15" s="427">
        <v>527.23299999999995</v>
      </c>
      <c r="I15" s="427">
        <v>462.49900000000002</v>
      </c>
      <c r="J15" s="452">
        <v>497.80700000000002</v>
      </c>
      <c r="K15" s="221">
        <f t="shared" si="1"/>
        <v>-4.0162308349562563</v>
      </c>
      <c r="L15" s="222">
        <f t="shared" si="1"/>
        <v>-2.9950704906559227</v>
      </c>
      <c r="M15" s="222">
        <f t="shared" si="1"/>
        <v>-1.3040028194655569</v>
      </c>
      <c r="N15" s="222">
        <f t="shared" si="1"/>
        <v>-7.6176108411492791</v>
      </c>
    </row>
    <row r="16" spans="1:14" x14ac:dyDescent="0.25">
      <c r="A16" s="204"/>
      <c r="B16" s="220" t="s">
        <v>92</v>
      </c>
      <c r="C16" s="427">
        <f>SUM(D16:F16)</f>
        <v>647.60199999999998</v>
      </c>
      <c r="D16" s="427">
        <v>270.81799999999998</v>
      </c>
      <c r="E16" s="427">
        <v>157.99700000000001</v>
      </c>
      <c r="F16" s="452">
        <v>218.78700000000001</v>
      </c>
      <c r="G16" s="427">
        <f>SUM(H16:J16)</f>
        <v>632.71900000000005</v>
      </c>
      <c r="H16" s="427">
        <v>213.26400000000001</v>
      </c>
      <c r="I16" s="427">
        <v>184.935</v>
      </c>
      <c r="J16" s="452">
        <v>234.52</v>
      </c>
      <c r="K16" s="221">
        <f t="shared" si="1"/>
        <v>2.3522290305807037</v>
      </c>
      <c r="L16" s="222">
        <f t="shared" si="1"/>
        <v>26.987208342711366</v>
      </c>
      <c r="M16" s="222">
        <f t="shared" si="1"/>
        <v>-14.566198934760855</v>
      </c>
      <c r="N16" s="222">
        <f t="shared" si="1"/>
        <v>-6.7085962817670151</v>
      </c>
    </row>
    <row r="17" spans="1:14" ht="6.95" customHeight="1" x14ac:dyDescent="0.25">
      <c r="A17" s="204"/>
      <c r="B17" s="220"/>
      <c r="C17" s="453"/>
      <c r="D17" s="453"/>
      <c r="E17" s="453"/>
      <c r="F17" s="452"/>
      <c r="G17" s="453"/>
      <c r="H17" s="453"/>
      <c r="I17" s="453"/>
      <c r="J17" s="454"/>
      <c r="K17" s="255"/>
      <c r="L17" s="244"/>
      <c r="M17" s="244"/>
      <c r="N17" s="244"/>
    </row>
    <row r="18" spans="1:14" x14ac:dyDescent="0.25">
      <c r="A18" s="204"/>
      <c r="B18" s="258" t="s">
        <v>128</v>
      </c>
      <c r="C18" s="391">
        <f>SUM(D18:F18)</f>
        <v>2756.7739999999999</v>
      </c>
      <c r="D18" s="391">
        <f>SUM(D19:D22)</f>
        <v>1076.067</v>
      </c>
      <c r="E18" s="391">
        <f>SUM(E19:E22)</f>
        <v>918.19799999999998</v>
      </c>
      <c r="F18" s="423">
        <f>SUM(F19:F22)</f>
        <v>762.50900000000001</v>
      </c>
      <c r="G18" s="391">
        <f>SUM(H18:J18)</f>
        <v>2221.5299999999997</v>
      </c>
      <c r="H18" s="391">
        <f>SUM(H19:H22)</f>
        <v>721.58399999999995</v>
      </c>
      <c r="I18" s="391">
        <f>SUM(I19:I22)</f>
        <v>841.62699999999995</v>
      </c>
      <c r="J18" s="423">
        <f>SUM(J19:J22)</f>
        <v>658.31900000000007</v>
      </c>
      <c r="K18" s="225">
        <f t="shared" si="1"/>
        <v>24.093485120615078</v>
      </c>
      <c r="L18" s="226">
        <f t="shared" si="1"/>
        <v>49.125673518259838</v>
      </c>
      <c r="M18" s="226">
        <f t="shared" si="1"/>
        <v>9.0979733302282408</v>
      </c>
      <c r="N18" s="226">
        <f t="shared" si="1"/>
        <v>15.826673694667774</v>
      </c>
    </row>
    <row r="19" spans="1:14" x14ac:dyDescent="0.25">
      <c r="A19" s="204"/>
      <c r="B19" s="220" t="s">
        <v>95</v>
      </c>
      <c r="C19" s="427">
        <f>SUM(D19:F19)</f>
        <v>315.24835323735641</v>
      </c>
      <c r="D19" s="427">
        <v>138.38800000000001</v>
      </c>
      <c r="E19" s="427">
        <v>102.761</v>
      </c>
      <c r="F19" s="452">
        <v>74.099353237356411</v>
      </c>
      <c r="G19" s="427">
        <f>SUM(H19:J19)</f>
        <v>284.37900000000002</v>
      </c>
      <c r="H19" s="427">
        <v>91.745999999999995</v>
      </c>
      <c r="I19" s="427">
        <v>127.20099999999999</v>
      </c>
      <c r="J19" s="452">
        <v>65.432000000000002</v>
      </c>
      <c r="K19" s="221">
        <f t="shared" si="1"/>
        <v>10.855004496589547</v>
      </c>
      <c r="L19" s="222">
        <f t="shared" si="1"/>
        <v>50.838183681032433</v>
      </c>
      <c r="M19" s="222">
        <f t="shared" si="1"/>
        <v>-19.213685427001359</v>
      </c>
      <c r="N19" s="222">
        <f t="shared" si="1"/>
        <v>13.246352300642512</v>
      </c>
    </row>
    <row r="20" spans="1:14" x14ac:dyDescent="0.25">
      <c r="A20" s="204"/>
      <c r="B20" s="220" t="s">
        <v>94</v>
      </c>
      <c r="C20" s="427">
        <f>SUM(D20:F20)</f>
        <v>1558.2616015217066</v>
      </c>
      <c r="D20" s="427">
        <v>634.44299999999998</v>
      </c>
      <c r="E20" s="427">
        <v>540.95600000000002</v>
      </c>
      <c r="F20" s="452">
        <v>382.86260152170672</v>
      </c>
      <c r="G20" s="427">
        <f>SUM(H20:J20)</f>
        <v>1125.578</v>
      </c>
      <c r="H20" s="427">
        <v>341.76400000000001</v>
      </c>
      <c r="I20" s="427">
        <v>452.65100000000001</v>
      </c>
      <c r="J20" s="452">
        <v>331.16300000000001</v>
      </c>
      <c r="K20" s="221">
        <f t="shared" si="1"/>
        <v>38.441014440732367</v>
      </c>
      <c r="L20" s="222">
        <f t="shared" si="1"/>
        <v>85.637750026333947</v>
      </c>
      <c r="M20" s="222">
        <f t="shared" si="1"/>
        <v>19.508407139275072</v>
      </c>
      <c r="N20" s="222">
        <f t="shared" si="1"/>
        <v>15.611527109522111</v>
      </c>
    </row>
    <row r="21" spans="1:14" x14ac:dyDescent="0.25">
      <c r="A21" s="204"/>
      <c r="B21" s="220" t="s">
        <v>93</v>
      </c>
      <c r="C21" s="427">
        <f>SUM(D21:F21)</f>
        <v>834.78444877915365</v>
      </c>
      <c r="D21" s="427">
        <v>286.411</v>
      </c>
      <c r="E21" s="427">
        <v>263.83600000000001</v>
      </c>
      <c r="F21" s="452">
        <v>284.53744877915358</v>
      </c>
      <c r="G21" s="427">
        <f>SUM(H21:J21)</f>
        <v>775.26800000000003</v>
      </c>
      <c r="H21" s="427">
        <v>276.072</v>
      </c>
      <c r="I21" s="427">
        <v>250.41900000000001</v>
      </c>
      <c r="J21" s="452">
        <v>248.77699999999999</v>
      </c>
      <c r="K21" s="221">
        <f t="shared" si="1"/>
        <v>7.6768870608813486</v>
      </c>
      <c r="L21" s="222">
        <f t="shared" si="1"/>
        <v>3.7450375264423768</v>
      </c>
      <c r="M21" s="222">
        <f t="shared" si="1"/>
        <v>5.3578202931886167</v>
      </c>
      <c r="N21" s="222">
        <f t="shared" si="1"/>
        <v>14.374499563526207</v>
      </c>
    </row>
    <row r="22" spans="1:14" x14ac:dyDescent="0.25">
      <c r="A22" s="204"/>
      <c r="B22" s="220" t="s">
        <v>92</v>
      </c>
      <c r="C22" s="427">
        <f>SUM(D22:F22)</f>
        <v>48.479596461783274</v>
      </c>
      <c r="D22" s="427">
        <v>16.824999999999999</v>
      </c>
      <c r="E22" s="427">
        <v>10.645</v>
      </c>
      <c r="F22" s="452">
        <v>21.009596461783278</v>
      </c>
      <c r="G22" s="427">
        <f>SUM(H22:J22)</f>
        <v>36.305</v>
      </c>
      <c r="H22" s="427">
        <v>12.002000000000001</v>
      </c>
      <c r="I22" s="427">
        <v>11.356</v>
      </c>
      <c r="J22" s="452">
        <v>12.946999999999999</v>
      </c>
      <c r="K22" s="221">
        <f t="shared" si="1"/>
        <v>33.534214190285837</v>
      </c>
      <c r="L22" s="222">
        <f t="shared" si="1"/>
        <v>40.184969171804688</v>
      </c>
      <c r="M22" s="222">
        <f t="shared" si="1"/>
        <v>-6.2610073969707667</v>
      </c>
      <c r="N22" s="222">
        <f t="shared" si="1"/>
        <v>62.273858513812307</v>
      </c>
    </row>
    <row r="23" spans="1:14" ht="6.95" customHeight="1" x14ac:dyDescent="0.25">
      <c r="A23" s="204"/>
      <c r="B23" s="220"/>
      <c r="C23" s="453"/>
      <c r="D23" s="453"/>
      <c r="E23" s="453"/>
      <c r="F23" s="454"/>
      <c r="G23" s="453"/>
      <c r="H23" s="453"/>
      <c r="I23" s="453"/>
      <c r="J23" s="454"/>
      <c r="K23" s="255"/>
      <c r="L23" s="244"/>
      <c r="M23" s="244"/>
      <c r="N23" s="244"/>
    </row>
    <row r="24" spans="1:14" x14ac:dyDescent="0.25">
      <c r="A24" s="204"/>
      <c r="B24" s="258" t="s">
        <v>96</v>
      </c>
      <c r="C24" s="391">
        <f>SUM(D24:F24)</f>
        <v>11176.781999999999</v>
      </c>
      <c r="D24" s="391">
        <f>SUM(D25:D28)</f>
        <v>3837.3850000000002</v>
      </c>
      <c r="E24" s="391">
        <f>SUM(E25:E28)</f>
        <v>3806.6880000000001</v>
      </c>
      <c r="F24" s="423">
        <f>SUM(F25:F28)</f>
        <v>3532.7089999999998</v>
      </c>
      <c r="G24" s="391">
        <f>SUM(H24:J24)</f>
        <v>10906.337</v>
      </c>
      <c r="H24" s="391">
        <f>SUM(H25:H28)</f>
        <v>3644.268</v>
      </c>
      <c r="I24" s="391">
        <f>SUM(I25:I28)</f>
        <v>3813.4869999999996</v>
      </c>
      <c r="J24" s="423">
        <f>SUM(J25:J28)</f>
        <v>3448.5819999999999</v>
      </c>
      <c r="K24" s="225">
        <f t="shared" si="1"/>
        <v>2.4797051475669578</v>
      </c>
      <c r="L24" s="226">
        <f t="shared" si="1"/>
        <v>5.2991986319337707</v>
      </c>
      <c r="M24" s="226">
        <f t="shared" si="1"/>
        <v>-0.17828827002686842</v>
      </c>
      <c r="N24" s="226">
        <f t="shared" si="1"/>
        <v>2.4394664241708606</v>
      </c>
    </row>
    <row r="25" spans="1:14" x14ac:dyDescent="0.25">
      <c r="A25" s="204"/>
      <c r="B25" s="220" t="s">
        <v>95</v>
      </c>
      <c r="C25" s="427">
        <f>SUM(D25:F25)</f>
        <v>6423.0510000000004</v>
      </c>
      <c r="D25" s="427">
        <v>2196.0720000000001</v>
      </c>
      <c r="E25" s="427">
        <v>2121.1030000000001</v>
      </c>
      <c r="F25" s="452">
        <v>2105.8760000000002</v>
      </c>
      <c r="G25" s="427">
        <f>SUM(H25:J25)</f>
        <v>6196.1379999999999</v>
      </c>
      <c r="H25" s="427">
        <v>2097.1880000000001</v>
      </c>
      <c r="I25" s="427">
        <v>2255.8919999999998</v>
      </c>
      <c r="J25" s="452">
        <v>1843.058</v>
      </c>
      <c r="K25" s="221">
        <f t="shared" si="1"/>
        <v>3.6621682732050265</v>
      </c>
      <c r="L25" s="222">
        <f t="shared" si="1"/>
        <v>4.7150756155385212</v>
      </c>
      <c r="M25" s="222">
        <f t="shared" si="1"/>
        <v>-5.9749757523852987</v>
      </c>
      <c r="N25" s="222">
        <f t="shared" si="1"/>
        <v>14.259887643253776</v>
      </c>
    </row>
    <row r="26" spans="1:14" x14ac:dyDescent="0.25">
      <c r="A26" s="204"/>
      <c r="B26" s="220" t="s">
        <v>94</v>
      </c>
      <c r="C26" s="427">
        <f>SUM(D26:F26)</f>
        <v>99.825000000000003</v>
      </c>
      <c r="D26" s="427">
        <v>32.877000000000002</v>
      </c>
      <c r="E26" s="427">
        <v>46.212000000000003</v>
      </c>
      <c r="F26" s="452">
        <v>20.736000000000001</v>
      </c>
      <c r="G26" s="427">
        <f>SUM(H26:J26)</f>
        <v>80.049000000000007</v>
      </c>
      <c r="H26" s="427">
        <v>30.207999999999998</v>
      </c>
      <c r="I26" s="427">
        <v>7.3529999999999998</v>
      </c>
      <c r="J26" s="452">
        <v>42.488</v>
      </c>
      <c r="K26" s="221">
        <f t="shared" si="1"/>
        <v>24.704868268185727</v>
      </c>
      <c r="L26" s="222">
        <f t="shared" si="1"/>
        <v>8.8354078389830644</v>
      </c>
      <c r="M26" s="222">
        <f t="shared" si="1"/>
        <v>528.47817217462261</v>
      </c>
      <c r="N26" s="222">
        <f t="shared" si="1"/>
        <v>-51.195631707776315</v>
      </c>
    </row>
    <row r="27" spans="1:14" x14ac:dyDescent="0.25">
      <c r="A27" s="204"/>
      <c r="B27" s="220" t="s">
        <v>93</v>
      </c>
      <c r="C27" s="427">
        <f>SUM(D27:F27)</f>
        <v>4627.09</v>
      </c>
      <c r="D27" s="427">
        <v>1596.4860000000001</v>
      </c>
      <c r="E27" s="427">
        <v>1634.4490000000001</v>
      </c>
      <c r="F27" s="452">
        <v>1396.155</v>
      </c>
      <c r="G27" s="427">
        <f>SUM(H27:J27)</f>
        <v>4616.0349999999999</v>
      </c>
      <c r="H27" s="427">
        <v>1512.645</v>
      </c>
      <c r="I27" s="427">
        <v>1544.7090000000001</v>
      </c>
      <c r="J27" s="452">
        <v>1558.681</v>
      </c>
      <c r="K27" s="221">
        <f t="shared" si="1"/>
        <v>0.23949125169112218</v>
      </c>
      <c r="L27" s="222">
        <f t="shared" si="1"/>
        <v>5.5426752476622152</v>
      </c>
      <c r="M27" s="222">
        <f t="shared" si="1"/>
        <v>5.8095084575800362</v>
      </c>
      <c r="N27" s="222">
        <f t="shared" si="1"/>
        <v>-10.427149622020162</v>
      </c>
    </row>
    <row r="28" spans="1:14" x14ac:dyDescent="0.25">
      <c r="A28" s="204"/>
      <c r="B28" s="220" t="s">
        <v>92</v>
      </c>
      <c r="C28" s="427">
        <f>SUM(D28:F28)</f>
        <v>26.815999999999999</v>
      </c>
      <c r="D28" s="427">
        <v>11.95</v>
      </c>
      <c r="E28" s="427">
        <v>4.9240000000000004</v>
      </c>
      <c r="F28" s="452">
        <v>9.9420000000000002</v>
      </c>
      <c r="G28" s="427">
        <f>SUM(H28:J28)</f>
        <v>14.115000000000002</v>
      </c>
      <c r="H28" s="427">
        <v>4.2270000000000003</v>
      </c>
      <c r="I28" s="403">
        <v>5.5330000000000004</v>
      </c>
      <c r="J28" s="452">
        <v>4.3550000000000004</v>
      </c>
      <c r="K28" s="221">
        <f t="shared" si="1"/>
        <v>89.982288345731448</v>
      </c>
      <c r="L28" s="222">
        <f t="shared" si="1"/>
        <v>182.70641116631177</v>
      </c>
      <c r="M28" s="222">
        <f t="shared" si="1"/>
        <v>-11.006687149828302</v>
      </c>
      <c r="N28" s="222">
        <f t="shared" si="1"/>
        <v>128.2893226176808</v>
      </c>
    </row>
    <row r="29" spans="1:14" ht="6.95" customHeight="1" thickBot="1" x14ac:dyDescent="0.3">
      <c r="A29" s="204"/>
      <c r="B29" s="228"/>
      <c r="C29" s="249"/>
      <c r="D29" s="230"/>
      <c r="E29" s="230"/>
      <c r="F29" s="231"/>
      <c r="G29" s="229"/>
      <c r="H29" s="230"/>
      <c r="I29" s="230"/>
      <c r="J29" s="231"/>
      <c r="K29" s="229"/>
      <c r="L29" s="230"/>
      <c r="M29" s="230"/>
      <c r="N29" s="230"/>
    </row>
    <row r="30" spans="1:14" ht="15.75" thickTop="1" x14ac:dyDescent="0.25">
      <c r="A30" s="204"/>
      <c r="B30" s="394" t="s">
        <v>184</v>
      </c>
      <c r="C30" s="204"/>
      <c r="D30" s="205"/>
      <c r="E30" s="205"/>
      <c r="F30" s="205"/>
      <c r="G30" s="205"/>
      <c r="H30" s="205"/>
      <c r="I30" s="205"/>
      <c r="J30" s="205"/>
      <c r="K30" s="232"/>
      <c r="L30" s="205"/>
      <c r="M30" s="205"/>
      <c r="N30" s="395" t="s">
        <v>122</v>
      </c>
    </row>
    <row r="31" spans="1:14" x14ac:dyDescent="0.25">
      <c r="A31" s="37"/>
      <c r="B31" s="22"/>
      <c r="C31" s="2"/>
      <c r="D31" s="2"/>
      <c r="E31" s="2"/>
      <c r="F31" s="6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37"/>
      <c r="B32" s="22"/>
      <c r="C32" s="2"/>
      <c r="D32" s="2"/>
      <c r="E32" s="2"/>
      <c r="F32" s="6"/>
      <c r="G32" s="38"/>
      <c r="H32" s="1"/>
      <c r="I32" s="1"/>
      <c r="J32" s="1"/>
      <c r="K32" s="1"/>
      <c r="L32" s="1"/>
      <c r="M32" s="1"/>
      <c r="N32" s="1"/>
    </row>
  </sheetData>
  <mergeCells count="4">
    <mergeCell ref="C5:F5"/>
    <mergeCell ref="G5:J5"/>
    <mergeCell ref="K5:N5"/>
    <mergeCell ref="B5:B6"/>
  </mergeCells>
  <pageMargins left="0.70866141732283472" right="0.70866141732283472" top="0.74803149606299213" bottom="0.74803149606299213" header="0.31496062992125984" footer="0.31496062992125984"/>
  <pageSetup paperSize="9" scale="58" orientation="portrait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3"/>
  <sheetViews>
    <sheetView showGridLines="0" zoomScaleNormal="100" workbookViewId="0">
      <selection activeCell="K21" sqref="K21"/>
    </sheetView>
  </sheetViews>
  <sheetFormatPr defaultRowHeight="15" x14ac:dyDescent="0.25"/>
  <cols>
    <col min="1" max="1" width="2.140625" style="1" customWidth="1"/>
    <col min="2" max="2" width="26.5703125" style="1" customWidth="1"/>
    <col min="3" max="3" width="11.5703125" style="2" bestFit="1" customWidth="1"/>
    <col min="4" max="4" width="11.42578125" style="2" bestFit="1" customWidth="1"/>
    <col min="5" max="5" width="12.42578125" style="2" customWidth="1"/>
    <col min="6" max="6" width="11.42578125" style="2" bestFit="1" customWidth="1"/>
    <col min="7" max="7" width="12" style="2" customWidth="1"/>
    <col min="8" max="8" width="12" style="2" bestFit="1" customWidth="1"/>
    <col min="9" max="9" width="11.5703125" style="2" bestFit="1" customWidth="1"/>
    <col min="10" max="10" width="12.140625" style="2" customWidth="1"/>
    <col min="11" max="11" width="8" style="2" customWidth="1"/>
    <col min="12" max="12" width="9.85546875" style="2" customWidth="1"/>
    <col min="13" max="14" width="8" style="2" customWidth="1"/>
  </cols>
  <sheetData>
    <row r="1" spans="1:14" ht="6.95" customHeight="1" x14ac:dyDescent="0.25"/>
    <row r="2" spans="1:14" x14ac:dyDescent="0.25">
      <c r="B2" s="64" t="s">
        <v>100</v>
      </c>
      <c r="C2" s="163"/>
      <c r="D2" s="163"/>
      <c r="E2" s="163"/>
      <c r="F2" s="163"/>
      <c r="G2" s="163"/>
      <c r="H2" s="163"/>
      <c r="I2" s="163"/>
      <c r="J2" s="163"/>
      <c r="K2" s="52"/>
      <c r="L2" s="52"/>
      <c r="M2" s="163"/>
      <c r="N2" s="163"/>
    </row>
    <row r="3" spans="1:14" ht="6.95" customHeight="1" x14ac:dyDescent="0.25">
      <c r="B3" s="5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5.75" thickBot="1" x14ac:dyDescent="0.3">
      <c r="B4" s="5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85" t="s">
        <v>55</v>
      </c>
    </row>
    <row r="5" spans="1:14" ht="22.5" customHeight="1" thickBot="1" x14ac:dyDescent="0.3">
      <c r="B5" s="467"/>
      <c r="C5" s="466" t="s">
        <v>196</v>
      </c>
      <c r="D5" s="466"/>
      <c r="E5" s="466"/>
      <c r="F5" s="466"/>
      <c r="G5" s="466" t="s">
        <v>195</v>
      </c>
      <c r="H5" s="466"/>
      <c r="I5" s="466"/>
      <c r="J5" s="466"/>
      <c r="K5" s="466" t="s">
        <v>51</v>
      </c>
      <c r="L5" s="466"/>
      <c r="M5" s="466"/>
      <c r="N5" s="466"/>
    </row>
    <row r="6" spans="1:14" ht="22.5" customHeight="1" x14ac:dyDescent="0.25">
      <c r="B6" s="468"/>
      <c r="C6" s="140" t="s">
        <v>0</v>
      </c>
      <c r="D6" s="164" t="s">
        <v>188</v>
      </c>
      <c r="E6" s="164" t="s">
        <v>189</v>
      </c>
      <c r="F6" s="164" t="s">
        <v>190</v>
      </c>
      <c r="G6" s="140" t="s">
        <v>0</v>
      </c>
      <c r="H6" s="164" t="s">
        <v>188</v>
      </c>
      <c r="I6" s="164" t="s">
        <v>189</v>
      </c>
      <c r="J6" s="164" t="s">
        <v>190</v>
      </c>
      <c r="K6" s="140" t="str">
        <f>C6</f>
        <v>Total</v>
      </c>
      <c r="L6" s="164" t="str">
        <f>D6</f>
        <v>Jul.22</v>
      </c>
      <c r="M6" s="164" t="str">
        <f>E6</f>
        <v>Ago.22</v>
      </c>
      <c r="N6" s="164" t="str">
        <f>F6</f>
        <v>Set.22</v>
      </c>
    </row>
    <row r="7" spans="1:14" ht="6.95" customHeight="1" x14ac:dyDescent="0.25">
      <c r="B7" s="165"/>
      <c r="C7" s="166"/>
      <c r="D7" s="163"/>
      <c r="E7" s="390"/>
      <c r="F7" s="167"/>
      <c r="G7" s="166"/>
      <c r="H7" s="163"/>
      <c r="I7" s="390"/>
      <c r="J7" s="167"/>
      <c r="K7" s="166"/>
      <c r="L7" s="390"/>
      <c r="M7" s="390"/>
      <c r="N7" s="390"/>
    </row>
    <row r="8" spans="1:14" x14ac:dyDescent="0.25">
      <c r="A8" s="3"/>
      <c r="B8" s="168" t="s">
        <v>56</v>
      </c>
      <c r="C8" s="169">
        <f t="shared" ref="C8:J8" si="0">SUM(C10)+SUM(C18)</f>
        <v>6003247</v>
      </c>
      <c r="D8" s="391">
        <f t="shared" si="0"/>
        <v>1962847</v>
      </c>
      <c r="E8" s="391">
        <f t="shared" si="0"/>
        <v>2148422</v>
      </c>
      <c r="F8" s="170">
        <f t="shared" si="0"/>
        <v>1891978</v>
      </c>
      <c r="G8" s="169">
        <f t="shared" si="0"/>
        <v>4813071</v>
      </c>
      <c r="H8" s="391">
        <f t="shared" si="0"/>
        <v>1490139</v>
      </c>
      <c r="I8" s="391">
        <f t="shared" si="0"/>
        <v>1911969</v>
      </c>
      <c r="J8" s="170">
        <f t="shared" si="0"/>
        <v>1410963</v>
      </c>
      <c r="K8" s="171">
        <f>(C8-G8)/G8*100</f>
        <v>24.727995909472352</v>
      </c>
      <c r="L8" s="216">
        <f>(D8-H8)/H8*100</f>
        <v>31.722409788617036</v>
      </c>
      <c r="M8" s="216">
        <f>(E8-I8)/I8*100</f>
        <v>12.366989213737252</v>
      </c>
      <c r="N8" s="216">
        <f>(F8-J8)/J8*100</f>
        <v>34.091255404996446</v>
      </c>
    </row>
    <row r="9" spans="1:14" ht="6.95" customHeight="1" x14ac:dyDescent="0.25">
      <c r="B9" s="165"/>
      <c r="C9" s="172"/>
      <c r="D9" s="173"/>
      <c r="E9" s="173"/>
      <c r="F9" s="174"/>
      <c r="G9" s="172"/>
      <c r="H9" s="173"/>
      <c r="I9" s="173"/>
      <c r="J9" s="174"/>
      <c r="K9" s="171"/>
      <c r="L9" s="216"/>
      <c r="M9" s="216"/>
      <c r="N9" s="216"/>
    </row>
    <row r="10" spans="1:14" x14ac:dyDescent="0.25">
      <c r="A10" s="3"/>
      <c r="B10" s="175" t="s">
        <v>115</v>
      </c>
      <c r="C10" s="169">
        <f>SUM(C12:C16)</f>
        <v>5952448</v>
      </c>
      <c r="D10" s="391">
        <f t="shared" ref="D10:J10" si="1">SUM(D12:D16)</f>
        <v>1948852</v>
      </c>
      <c r="E10" s="391">
        <f t="shared" si="1"/>
        <v>2125395</v>
      </c>
      <c r="F10" s="170">
        <f t="shared" si="1"/>
        <v>1878201</v>
      </c>
      <c r="G10" s="169">
        <f>SUM(G12:G16)</f>
        <v>4772635</v>
      </c>
      <c r="H10" s="391">
        <f t="shared" si="1"/>
        <v>1480449</v>
      </c>
      <c r="I10" s="391">
        <f t="shared" si="1"/>
        <v>1893206</v>
      </c>
      <c r="J10" s="170">
        <f t="shared" si="1"/>
        <v>1398980</v>
      </c>
      <c r="K10" s="171">
        <f>(C10-G10)/G10*100</f>
        <v>24.720369355712304</v>
      </c>
      <c r="L10" s="216">
        <f>(D10-H10)/H10*100</f>
        <v>31.639252686178317</v>
      </c>
      <c r="M10" s="216">
        <f>(E10-I10)/I10*100</f>
        <v>12.264328340391907</v>
      </c>
      <c r="N10" s="216">
        <f>(F10-J10)/J10*100</f>
        <v>34.255028663740731</v>
      </c>
    </row>
    <row r="11" spans="1:14" ht="6.95" customHeight="1" x14ac:dyDescent="0.25">
      <c r="B11" s="165"/>
      <c r="C11" s="172"/>
      <c r="D11" s="176"/>
      <c r="E11" s="176"/>
      <c r="F11" s="177"/>
      <c r="G11" s="172"/>
      <c r="H11" s="176"/>
      <c r="I11" s="176"/>
      <c r="J11" s="177"/>
      <c r="K11" s="171"/>
      <c r="L11" s="216"/>
      <c r="M11" s="216"/>
      <c r="N11" s="216"/>
    </row>
    <row r="12" spans="1:14" x14ac:dyDescent="0.25">
      <c r="B12" s="178" t="s">
        <v>121</v>
      </c>
      <c r="C12" s="172">
        <f>SUM(D12:F12)</f>
        <v>27108</v>
      </c>
      <c r="D12" s="179">
        <v>9883</v>
      </c>
      <c r="E12" s="179">
        <v>11074</v>
      </c>
      <c r="F12" s="180">
        <v>6151</v>
      </c>
      <c r="G12" s="172">
        <f>SUM(H12:J12)</f>
        <v>12675</v>
      </c>
      <c r="H12" s="179">
        <v>950</v>
      </c>
      <c r="I12" s="179">
        <v>6543</v>
      </c>
      <c r="J12" s="180">
        <v>5182</v>
      </c>
      <c r="K12" s="398">
        <f>(C12-G12)/G12*100</f>
        <v>113.8698224852071</v>
      </c>
      <c r="L12" s="399">
        <f>(D12-H12)/H12*100</f>
        <v>940.31578947368416</v>
      </c>
      <c r="M12" s="399">
        <f>(E12-I12)/I12*100</f>
        <v>69.249579703499919</v>
      </c>
      <c r="N12" s="399">
        <f>(F12-J12)/J12*100</f>
        <v>18.699343882670782</v>
      </c>
    </row>
    <row r="13" spans="1:14" x14ac:dyDescent="0.25">
      <c r="B13" s="178" t="s">
        <v>87</v>
      </c>
      <c r="C13" s="172">
        <f>SUM(D13:F13)</f>
        <v>62064</v>
      </c>
      <c r="D13" s="179">
        <v>19835</v>
      </c>
      <c r="E13" s="179">
        <v>26823</v>
      </c>
      <c r="F13" s="180">
        <v>15406</v>
      </c>
      <c r="G13" s="172">
        <f>SUM(H13:J13)</f>
        <v>58706</v>
      </c>
      <c r="H13" s="179">
        <v>16747</v>
      </c>
      <c r="I13" s="179">
        <v>25714</v>
      </c>
      <c r="J13" s="180">
        <v>16245</v>
      </c>
      <c r="K13" s="400">
        <f>(C13-G13)/G13*100</f>
        <v>5.7200286171771193</v>
      </c>
      <c r="L13" s="181">
        <f t="shared" ref="L13:N16" si="2">(D13-H13)/H13*100</f>
        <v>18.439123425091061</v>
      </c>
      <c r="M13" s="181">
        <f t="shared" si="2"/>
        <v>4.3128256980633122</v>
      </c>
      <c r="N13" s="181">
        <f t="shared" si="2"/>
        <v>-5.1646660510926434</v>
      </c>
    </row>
    <row r="14" spans="1:14" x14ac:dyDescent="0.25">
      <c r="B14" s="178" t="s">
        <v>84</v>
      </c>
      <c r="C14" s="172">
        <f>SUM(D14:F14)</f>
        <v>3998077</v>
      </c>
      <c r="D14" s="392">
        <v>1273274</v>
      </c>
      <c r="E14" s="392">
        <v>1236812</v>
      </c>
      <c r="F14" s="182">
        <v>1487991</v>
      </c>
      <c r="G14" s="172">
        <f>SUM(H14:J14)</f>
        <v>2931970</v>
      </c>
      <c r="H14" s="392">
        <v>925109</v>
      </c>
      <c r="I14" s="392">
        <v>986663</v>
      </c>
      <c r="J14" s="182">
        <v>1020198</v>
      </c>
      <c r="K14" s="400">
        <f>(C14-G14)/G14*100</f>
        <v>36.361456631548073</v>
      </c>
      <c r="L14" s="181">
        <f t="shared" si="2"/>
        <v>37.635024629530136</v>
      </c>
      <c r="M14" s="181">
        <f t="shared" si="2"/>
        <v>25.353033406543062</v>
      </c>
      <c r="N14" s="181">
        <f t="shared" si="2"/>
        <v>45.853157916404463</v>
      </c>
    </row>
    <row r="15" spans="1:14" x14ac:dyDescent="0.25">
      <c r="B15" s="178" t="s">
        <v>135</v>
      </c>
      <c r="C15" s="172">
        <f>SUM(D15:F15)</f>
        <v>420033</v>
      </c>
      <c r="D15" s="179">
        <v>157553</v>
      </c>
      <c r="E15" s="179">
        <v>180710</v>
      </c>
      <c r="F15" s="180">
        <v>81770</v>
      </c>
      <c r="G15" s="172">
        <f>SUM(H15:J15)</f>
        <v>383403</v>
      </c>
      <c r="H15" s="179">
        <v>115981</v>
      </c>
      <c r="I15" s="179">
        <v>186257</v>
      </c>
      <c r="J15" s="180">
        <v>81165</v>
      </c>
      <c r="K15" s="400">
        <f>(C15-G15)/G15*100</f>
        <v>9.5539158535535709</v>
      </c>
      <c r="L15" s="181">
        <f t="shared" si="2"/>
        <v>35.843802002052058</v>
      </c>
      <c r="M15" s="181">
        <f t="shared" si="2"/>
        <v>-2.9781431033464512</v>
      </c>
      <c r="N15" s="181">
        <f t="shared" si="2"/>
        <v>0.74539518265262128</v>
      </c>
    </row>
    <row r="16" spans="1:14" x14ac:dyDescent="0.25">
      <c r="B16" s="178" t="s">
        <v>78</v>
      </c>
      <c r="C16" s="172">
        <f>SUM(D16:F16)</f>
        <v>1445166</v>
      </c>
      <c r="D16" s="179">
        <v>488307</v>
      </c>
      <c r="E16" s="179">
        <v>669976</v>
      </c>
      <c r="F16" s="180">
        <v>286883</v>
      </c>
      <c r="G16" s="172">
        <f>SUM(H16:J16)</f>
        <v>1385881</v>
      </c>
      <c r="H16" s="179">
        <v>421662</v>
      </c>
      <c r="I16" s="179">
        <v>688029</v>
      </c>
      <c r="J16" s="180">
        <v>276190</v>
      </c>
      <c r="K16" s="400">
        <f>(C16-G16)/G16*100</f>
        <v>4.2777843119286576</v>
      </c>
      <c r="L16" s="181">
        <f t="shared" si="2"/>
        <v>15.80531326038391</v>
      </c>
      <c r="M16" s="181">
        <f t="shared" si="2"/>
        <v>-2.623871958885454</v>
      </c>
      <c r="N16" s="181">
        <f t="shared" si="2"/>
        <v>3.8716101234657305</v>
      </c>
    </row>
    <row r="17" spans="1:14" ht="6.95" customHeight="1" x14ac:dyDescent="0.25">
      <c r="B17" s="183"/>
      <c r="C17" s="172"/>
      <c r="D17" s="176"/>
      <c r="E17" s="176"/>
      <c r="F17" s="184"/>
      <c r="G17" s="172"/>
      <c r="H17" s="176"/>
      <c r="I17" s="176"/>
      <c r="J17" s="184"/>
      <c r="K17" s="400"/>
      <c r="L17" s="181"/>
      <c r="M17" s="181"/>
      <c r="N17" s="181"/>
    </row>
    <row r="18" spans="1:14" x14ac:dyDescent="0.25">
      <c r="A18" s="3"/>
      <c r="B18" s="175" t="s">
        <v>8</v>
      </c>
      <c r="C18" s="169">
        <f>SUM(C20:C21)</f>
        <v>50799</v>
      </c>
      <c r="D18" s="215">
        <f t="shared" ref="D18:J18" si="3">SUM(D20:D21)</f>
        <v>13995</v>
      </c>
      <c r="E18" s="215">
        <f t="shared" si="3"/>
        <v>23027</v>
      </c>
      <c r="F18" s="185">
        <f t="shared" si="3"/>
        <v>13777</v>
      </c>
      <c r="G18" s="169">
        <f>SUM(G20:G21)</f>
        <v>40436</v>
      </c>
      <c r="H18" s="215">
        <f t="shared" si="3"/>
        <v>9690</v>
      </c>
      <c r="I18" s="215">
        <f t="shared" si="3"/>
        <v>18763</v>
      </c>
      <c r="J18" s="185">
        <f t="shared" si="3"/>
        <v>11983</v>
      </c>
      <c r="K18" s="171">
        <f>(C18-G18)/G18*100</f>
        <v>25.628153130873478</v>
      </c>
      <c r="L18" s="216">
        <f>(D18-H18)/H18*100</f>
        <v>44.427244582043343</v>
      </c>
      <c r="M18" s="216">
        <f>(E18-I18)/I18*100</f>
        <v>22.725576933326227</v>
      </c>
      <c r="N18" s="216">
        <f>(F18-J18)/J18*100</f>
        <v>14.971209213051823</v>
      </c>
    </row>
    <row r="19" spans="1:14" ht="6.95" customHeight="1" x14ac:dyDescent="0.25">
      <c r="B19" s="186"/>
      <c r="C19" s="172"/>
      <c r="D19" s="176"/>
      <c r="E19" s="176"/>
      <c r="F19" s="184"/>
      <c r="G19" s="172"/>
      <c r="H19" s="176"/>
      <c r="I19" s="176"/>
      <c r="J19" s="184"/>
      <c r="K19" s="171"/>
      <c r="L19" s="216"/>
      <c r="M19" s="216"/>
      <c r="N19" s="216"/>
    </row>
    <row r="20" spans="1:14" x14ac:dyDescent="0.25">
      <c r="B20" s="178" t="s">
        <v>120</v>
      </c>
      <c r="C20" s="172">
        <f>SUM(D20:F20)</f>
        <v>0</v>
      </c>
      <c r="D20" s="179">
        <v>0</v>
      </c>
      <c r="E20" s="179">
        <v>0</v>
      </c>
      <c r="F20" s="180">
        <v>0</v>
      </c>
      <c r="G20" s="172">
        <f>SUM(H20:J20)</f>
        <v>7497</v>
      </c>
      <c r="H20" s="179">
        <v>1623</v>
      </c>
      <c r="I20" s="179">
        <v>3675</v>
      </c>
      <c r="J20" s="180">
        <v>2199</v>
      </c>
      <c r="K20" s="400">
        <f>(C20-G20)/G20*100</f>
        <v>-100</v>
      </c>
      <c r="L20" s="416">
        <f t="shared" ref="L20:N20" si="4">(D20-H20)/H20*100</f>
        <v>-100</v>
      </c>
      <c r="M20" s="181">
        <f t="shared" si="4"/>
        <v>-100</v>
      </c>
      <c r="N20" s="181">
        <f t="shared" si="4"/>
        <v>-100</v>
      </c>
    </row>
    <row r="21" spans="1:14" ht="15.75" thickBot="1" x14ac:dyDescent="0.3">
      <c r="B21" s="187" t="s">
        <v>50</v>
      </c>
      <c r="C21" s="188">
        <f>SUM(D21:F21)</f>
        <v>50799</v>
      </c>
      <c r="D21" s="189">
        <v>13995</v>
      </c>
      <c r="E21" s="189">
        <v>23027</v>
      </c>
      <c r="F21" s="190">
        <v>13777</v>
      </c>
      <c r="G21" s="188">
        <f>SUM(H21:J21)</f>
        <v>32939</v>
      </c>
      <c r="H21" s="189">
        <v>8067</v>
      </c>
      <c r="I21" s="189">
        <v>15088</v>
      </c>
      <c r="J21" s="190">
        <v>9784</v>
      </c>
      <c r="K21" s="401">
        <f>(C21-G21)/G21*100</f>
        <v>54.221439630832748</v>
      </c>
      <c r="L21" s="402">
        <f>(D21-H21)/H21*100</f>
        <v>73.484566753439935</v>
      </c>
      <c r="M21" s="402">
        <f t="shared" ref="M21:N21" si="5">(E21-I21)/I21*100</f>
        <v>52.617974549310709</v>
      </c>
      <c r="N21" s="402">
        <f t="shared" si="5"/>
        <v>40.811529026982832</v>
      </c>
    </row>
    <row r="22" spans="1:14" ht="15.75" thickTop="1" x14ac:dyDescent="0.25">
      <c r="B22" s="58" t="s">
        <v>185</v>
      </c>
      <c r="C22" s="173"/>
      <c r="D22" s="179"/>
      <c r="E22" s="179"/>
      <c r="F22" s="179"/>
      <c r="G22" s="176"/>
      <c r="H22" s="179"/>
      <c r="I22" s="179"/>
      <c r="J22" s="179"/>
      <c r="K22" s="181"/>
      <c r="L22" s="181"/>
      <c r="M22" s="181"/>
      <c r="N22" s="395" t="s">
        <v>122</v>
      </c>
    </row>
    <row r="23" spans="1:14" x14ac:dyDescent="0.25">
      <c r="C23" s="47"/>
      <c r="D23" s="48"/>
      <c r="E23" s="26"/>
      <c r="F23" s="26"/>
      <c r="G23" s="4"/>
      <c r="H23" s="47"/>
      <c r="I23" s="4"/>
      <c r="J23" s="4"/>
      <c r="K23" s="4"/>
      <c r="L23" s="4"/>
      <c r="M23" s="4"/>
    </row>
  </sheetData>
  <mergeCells count="4">
    <mergeCell ref="C5:F5"/>
    <mergeCell ref="G5:J5"/>
    <mergeCell ref="K5:N5"/>
    <mergeCell ref="B5:B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O71"/>
  <sheetViews>
    <sheetView showGridLines="0" zoomScaleNormal="100" workbookViewId="0">
      <selection activeCell="G19" sqref="G19"/>
    </sheetView>
  </sheetViews>
  <sheetFormatPr defaultRowHeight="15" x14ac:dyDescent="0.25"/>
  <cols>
    <col min="1" max="1" width="2.140625" style="1" customWidth="1"/>
    <col min="2" max="2" width="27.85546875" style="1" customWidth="1"/>
    <col min="3" max="9" width="9" style="2" customWidth="1"/>
    <col min="10" max="10" width="10.42578125" style="2" customWidth="1"/>
    <col min="11" max="14" width="9" style="2" customWidth="1"/>
    <col min="15" max="15" width="2" style="1" customWidth="1"/>
    <col min="19" max="19" width="11.85546875" customWidth="1"/>
  </cols>
  <sheetData>
    <row r="1" spans="2:15" ht="6.95" customHeight="1" x14ac:dyDescent="0.25"/>
    <row r="2" spans="2:15" x14ac:dyDescent="0.25">
      <c r="B2" s="64" t="s">
        <v>101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2:15" ht="6.95" customHeight="1" x14ac:dyDescent="0.25">
      <c r="B3" s="52"/>
      <c r="C3" s="163"/>
      <c r="D3" s="163"/>
      <c r="E3" s="163"/>
      <c r="F3" s="163"/>
      <c r="G3" s="163"/>
      <c r="H3" s="163"/>
      <c r="I3" s="163"/>
      <c r="J3" s="163"/>
      <c r="K3" s="163"/>
      <c r="L3" s="52"/>
      <c r="M3" s="52"/>
      <c r="N3" s="163"/>
      <c r="O3" s="2"/>
    </row>
    <row r="4" spans="2:15" ht="15.75" thickBot="1" x14ac:dyDescent="0.3">
      <c r="B4" s="5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85" t="s">
        <v>55</v>
      </c>
    </row>
    <row r="5" spans="2:15" ht="22.5" customHeight="1" thickBot="1" x14ac:dyDescent="0.3">
      <c r="B5" s="467"/>
      <c r="C5" s="466" t="s">
        <v>196</v>
      </c>
      <c r="D5" s="466"/>
      <c r="E5" s="466"/>
      <c r="F5" s="466"/>
      <c r="G5" s="466" t="s">
        <v>195</v>
      </c>
      <c r="H5" s="466"/>
      <c r="I5" s="466"/>
      <c r="J5" s="466"/>
      <c r="K5" s="466" t="s">
        <v>51</v>
      </c>
      <c r="L5" s="466"/>
      <c r="M5" s="466"/>
      <c r="N5" s="466"/>
    </row>
    <row r="6" spans="2:15" ht="22.5" customHeight="1" thickBot="1" x14ac:dyDescent="0.3">
      <c r="B6" s="469"/>
      <c r="C6" s="140" t="s">
        <v>0</v>
      </c>
      <c r="D6" s="164" t="s">
        <v>188</v>
      </c>
      <c r="E6" s="164" t="s">
        <v>189</v>
      </c>
      <c r="F6" s="164" t="s">
        <v>190</v>
      </c>
      <c r="G6" s="140" t="s">
        <v>0</v>
      </c>
      <c r="H6" s="164" t="s">
        <v>188</v>
      </c>
      <c r="I6" s="164" t="s">
        <v>189</v>
      </c>
      <c r="J6" s="164" t="s">
        <v>190</v>
      </c>
      <c r="K6" s="140" t="str">
        <f>C6</f>
        <v>Total</v>
      </c>
      <c r="L6" s="164" t="str">
        <f>D6</f>
        <v>Jul.22</v>
      </c>
      <c r="M6" s="164" t="str">
        <f>E6</f>
        <v>Ago.22</v>
      </c>
      <c r="N6" s="164" t="str">
        <f>F6</f>
        <v>Set.22</v>
      </c>
    </row>
    <row r="7" spans="2:15" ht="6.95" customHeight="1" x14ac:dyDescent="0.25">
      <c r="B7" s="191"/>
      <c r="C7" s="192"/>
      <c r="D7" s="193"/>
      <c r="E7" s="193"/>
      <c r="F7" s="194"/>
      <c r="G7" s="192"/>
      <c r="H7" s="193"/>
      <c r="I7" s="193"/>
      <c r="J7" s="194"/>
      <c r="K7" s="192"/>
      <c r="L7" s="195"/>
      <c r="M7" s="193"/>
      <c r="N7" s="193"/>
    </row>
    <row r="8" spans="2:15" x14ac:dyDescent="0.25">
      <c r="B8" s="168" t="s">
        <v>83</v>
      </c>
      <c r="C8" s="196">
        <f>SUM(F8)+SUM(E8)+SUM(D8)</f>
        <v>151588</v>
      </c>
      <c r="D8" s="215">
        <f>+SUM(D21)+SUM(D35)</f>
        <v>53122</v>
      </c>
      <c r="E8" s="215">
        <f>+SUM(E21)+SUM(E35)</f>
        <v>58508</v>
      </c>
      <c r="F8" s="185">
        <f>+SUM(F21)+SUM(F35)</f>
        <v>39958</v>
      </c>
      <c r="G8" s="196">
        <f>SUM(J8)+SUM(I8)+SUM(H8)</f>
        <v>141326</v>
      </c>
      <c r="H8" s="215">
        <f>+SUM(H21)+SUM(H35)</f>
        <v>43114</v>
      </c>
      <c r="I8" s="215">
        <f>+SUM(I21)+SUM(I35)</f>
        <v>60159</v>
      </c>
      <c r="J8" s="185">
        <f>+SUM(J21)+SUM(J35)</f>
        <v>38053</v>
      </c>
      <c r="K8" s="171">
        <f>(C8-G8)/G8*100</f>
        <v>7.2612258183207619</v>
      </c>
      <c r="L8" s="216">
        <f>(D8-H8)/H8*100</f>
        <v>23.212877487591037</v>
      </c>
      <c r="M8" s="216">
        <f>(E8-I8)/I8*100</f>
        <v>-2.7443940225070231</v>
      </c>
      <c r="N8" s="216">
        <f>(F8-J8)/J8*100</f>
        <v>5.0061755971933879</v>
      </c>
    </row>
    <row r="9" spans="2:15" ht="6.95" customHeight="1" x14ac:dyDescent="0.25">
      <c r="B9" s="165"/>
      <c r="C9" s="197"/>
      <c r="D9" s="176"/>
      <c r="E9" s="176"/>
      <c r="F9" s="177"/>
      <c r="G9" s="197"/>
      <c r="H9" s="176"/>
      <c r="I9" s="176"/>
      <c r="J9" s="177"/>
      <c r="K9" s="400"/>
      <c r="L9" s="181"/>
      <c r="M9" s="181"/>
      <c r="N9" s="181"/>
    </row>
    <row r="10" spans="2:15" x14ac:dyDescent="0.25">
      <c r="B10" s="175" t="s">
        <v>7</v>
      </c>
      <c r="C10" s="196">
        <f>SUM(F10)+SUM(E10)+SUM(D10)</f>
        <v>149232</v>
      </c>
      <c r="D10" s="215">
        <f>+SUM(D23)+SUM(D37)</f>
        <v>52506</v>
      </c>
      <c r="E10" s="215">
        <f>+SUM(E23)+SUM(E37)</f>
        <v>57547</v>
      </c>
      <c r="F10" s="185">
        <f>+SUM(F23)+SUM(F37)</f>
        <v>39179</v>
      </c>
      <c r="G10" s="196">
        <f>SUM(J10)+SUM(I10)+SUM(H10)</f>
        <v>138379</v>
      </c>
      <c r="H10" s="215">
        <f>+SUM(H23)+SUM(H37)</f>
        <v>42027</v>
      </c>
      <c r="I10" s="215">
        <f>+SUM(I23)+SUM(I37)</f>
        <v>59148</v>
      </c>
      <c r="J10" s="185">
        <f>+SUM(J23)+SUM(J37)</f>
        <v>37204</v>
      </c>
      <c r="K10" s="171">
        <f>(C10-G10)/G10*100</f>
        <v>7.8429530492343495</v>
      </c>
      <c r="L10" s="216">
        <f>(D10-H10)/H10*100</f>
        <v>24.933971018630878</v>
      </c>
      <c r="M10" s="216">
        <f>(E10-I10)/I10*100</f>
        <v>-2.7067694596605127</v>
      </c>
      <c r="N10" s="216">
        <f>(F10-J10)/J10*100</f>
        <v>5.3085689710783788</v>
      </c>
    </row>
    <row r="11" spans="2:15" ht="6.95" customHeight="1" x14ac:dyDescent="0.25">
      <c r="B11" s="168"/>
      <c r="C11" s="197"/>
      <c r="D11" s="176"/>
      <c r="E11" s="176"/>
      <c r="F11" s="177"/>
      <c r="G11" s="197"/>
      <c r="H11" s="176"/>
      <c r="I11" s="176"/>
      <c r="J11" s="177"/>
      <c r="K11" s="400"/>
      <c r="L11" s="181"/>
      <c r="M11" s="181"/>
      <c r="N11" s="181"/>
    </row>
    <row r="12" spans="2:15" x14ac:dyDescent="0.25">
      <c r="B12" s="178" t="s">
        <v>87</v>
      </c>
      <c r="C12" s="197">
        <f>SUM(F12)+SUM(E12)+SUM(D12)</f>
        <v>13763</v>
      </c>
      <c r="D12" s="176">
        <f t="shared" ref="D12:F14" si="0">+SUM(D25)+SUM(D39)</f>
        <v>4127</v>
      </c>
      <c r="E12" s="176">
        <f t="shared" si="0"/>
        <v>5870</v>
      </c>
      <c r="F12" s="177">
        <f t="shared" si="0"/>
        <v>3766</v>
      </c>
      <c r="G12" s="197">
        <f>SUM(J12)+SUM(I12)+SUM(H12)</f>
        <v>13448</v>
      </c>
      <c r="H12" s="176">
        <f t="shared" ref="H12:J14" si="1">+SUM(H25)+SUM(H39)</f>
        <v>3846</v>
      </c>
      <c r="I12" s="176">
        <f t="shared" si="1"/>
        <v>5928</v>
      </c>
      <c r="J12" s="177">
        <f t="shared" si="1"/>
        <v>3674</v>
      </c>
      <c r="K12" s="400">
        <f t="shared" ref="K12:N14" si="2">(C12-G12)/G12*100</f>
        <v>2.3423557406305773</v>
      </c>
      <c r="L12" s="181">
        <f t="shared" si="2"/>
        <v>7.3062922516900679</v>
      </c>
      <c r="M12" s="181">
        <f t="shared" si="2"/>
        <v>-0.97840755735492579</v>
      </c>
      <c r="N12" s="181">
        <f t="shared" si="2"/>
        <v>2.5040827436037016</v>
      </c>
    </row>
    <row r="13" spans="2:15" x14ac:dyDescent="0.25">
      <c r="B13" s="178" t="s">
        <v>84</v>
      </c>
      <c r="C13" s="197">
        <f>SUM(F13)+SUM(E13)+SUM(D13)</f>
        <v>14465</v>
      </c>
      <c r="D13" s="176">
        <f t="shared" si="0"/>
        <v>5598</v>
      </c>
      <c r="E13" s="176">
        <f t="shared" si="0"/>
        <v>3984</v>
      </c>
      <c r="F13" s="177">
        <f t="shared" si="0"/>
        <v>4883</v>
      </c>
      <c r="G13" s="197">
        <f>SUM(J13)+SUM(I13)+SUM(H13)</f>
        <v>12468</v>
      </c>
      <c r="H13" s="176">
        <f t="shared" si="1"/>
        <v>5233</v>
      </c>
      <c r="I13" s="176">
        <f t="shared" si="1"/>
        <v>4397</v>
      </c>
      <c r="J13" s="177">
        <f t="shared" si="1"/>
        <v>2838</v>
      </c>
      <c r="K13" s="400">
        <f t="shared" si="2"/>
        <v>16.017003529034326</v>
      </c>
      <c r="L13" s="181">
        <f t="shared" si="2"/>
        <v>6.9749665583795135</v>
      </c>
      <c r="M13" s="181">
        <f t="shared" si="2"/>
        <v>-9.3927677962246996</v>
      </c>
      <c r="N13" s="181">
        <f t="shared" si="2"/>
        <v>72.057787174066249</v>
      </c>
    </row>
    <row r="14" spans="2:15" x14ac:dyDescent="0.25">
      <c r="B14" s="178" t="s">
        <v>135</v>
      </c>
      <c r="C14" s="197">
        <f>SUM(F14)+SUM(E14)+SUM(D14)</f>
        <v>121004</v>
      </c>
      <c r="D14" s="176">
        <f t="shared" si="0"/>
        <v>42781</v>
      </c>
      <c r="E14" s="176">
        <f t="shared" si="0"/>
        <v>47693</v>
      </c>
      <c r="F14" s="177">
        <f t="shared" si="0"/>
        <v>30530</v>
      </c>
      <c r="G14" s="197">
        <f>SUM(J14)+SUM(I14)+SUM(H14)</f>
        <v>112463</v>
      </c>
      <c r="H14" s="176">
        <f t="shared" si="1"/>
        <v>32948</v>
      </c>
      <c r="I14" s="176">
        <f t="shared" si="1"/>
        <v>48823</v>
      </c>
      <c r="J14" s="177">
        <f t="shared" si="1"/>
        <v>30692</v>
      </c>
      <c r="K14" s="400">
        <f t="shared" si="2"/>
        <v>7.5944977459253273</v>
      </c>
      <c r="L14" s="181">
        <f t="shared" si="2"/>
        <v>29.843996600704141</v>
      </c>
      <c r="M14" s="181">
        <f t="shared" si="2"/>
        <v>-2.3144829281281365</v>
      </c>
      <c r="N14" s="181">
        <f t="shared" si="2"/>
        <v>-0.52782484034927668</v>
      </c>
    </row>
    <row r="15" spans="2:15" ht="6.95" customHeight="1" x14ac:dyDescent="0.25">
      <c r="B15" s="165"/>
      <c r="C15" s="197"/>
      <c r="D15" s="176"/>
      <c r="E15" s="176"/>
      <c r="F15" s="177"/>
      <c r="G15" s="197"/>
      <c r="H15" s="176"/>
      <c r="I15" s="176"/>
      <c r="J15" s="177"/>
      <c r="K15" s="400"/>
      <c r="L15" s="181"/>
      <c r="M15" s="181"/>
      <c r="N15" s="181"/>
    </row>
    <row r="16" spans="2:15" x14ac:dyDescent="0.25">
      <c r="B16" s="175" t="s">
        <v>8</v>
      </c>
      <c r="C16" s="196">
        <f>SUM(F16)+SUM(E16)+SUM(D16)</f>
        <v>2356</v>
      </c>
      <c r="D16" s="215">
        <f>+SUM(D29)+SUM(D43)</f>
        <v>616</v>
      </c>
      <c r="E16" s="215">
        <f>+SUM(E29)+SUM(E43)</f>
        <v>961</v>
      </c>
      <c r="F16" s="185">
        <f>+SUM(F29)+SUM(F43)</f>
        <v>779</v>
      </c>
      <c r="G16" s="196">
        <f>SUM(J16)+SUM(I16)+SUM(H16)</f>
        <v>2947</v>
      </c>
      <c r="H16" s="215">
        <f>+SUM(H29)+SUM(H43)</f>
        <v>1087</v>
      </c>
      <c r="I16" s="215">
        <f>+SUM(I29)+SUM(I43)</f>
        <v>1011</v>
      </c>
      <c r="J16" s="185">
        <f>+SUM(J29)+SUM(J43)</f>
        <v>849</v>
      </c>
      <c r="K16" s="171">
        <f>(C16-G16)/G16*100</f>
        <v>-20.054292500848319</v>
      </c>
      <c r="L16" s="216">
        <f>(D16-H16)/H16*100</f>
        <v>-43.330266789328427</v>
      </c>
      <c r="M16" s="216">
        <f>(E16-I16)/I16*100</f>
        <v>-4.9455984174085064</v>
      </c>
      <c r="N16" s="216">
        <f>(F16-J16)/J16*100</f>
        <v>-8.2449941107184923</v>
      </c>
    </row>
    <row r="17" spans="1:15" ht="6.95" customHeight="1" x14ac:dyDescent="0.25">
      <c r="B17" s="165"/>
      <c r="C17" s="197"/>
      <c r="D17" s="176"/>
      <c r="E17" s="176"/>
      <c r="F17" s="177"/>
      <c r="G17" s="197"/>
      <c r="H17" s="176"/>
      <c r="I17" s="176"/>
      <c r="J17" s="177"/>
      <c r="K17" s="171"/>
      <c r="L17" s="181"/>
      <c r="M17" s="181"/>
      <c r="N17" s="181"/>
    </row>
    <row r="18" spans="1:15" x14ac:dyDescent="0.25">
      <c r="B18" s="178" t="s">
        <v>120</v>
      </c>
      <c r="C18" s="197">
        <f>SUM(F18)+SUM(E18)+SUM(D18)</f>
        <v>0</v>
      </c>
      <c r="D18" s="176">
        <f t="shared" ref="D18:F19" si="3">+SUM(D31)+SUM(D45)</f>
        <v>0</v>
      </c>
      <c r="E18" s="176">
        <f t="shared" si="3"/>
        <v>0</v>
      </c>
      <c r="F18" s="177">
        <f t="shared" si="3"/>
        <v>0</v>
      </c>
      <c r="G18" s="197">
        <f>SUM(J18)+SUM(I18)+SUM(H18)</f>
        <v>1259</v>
      </c>
      <c r="H18" s="176">
        <f t="shared" ref="H18:J19" si="4">+SUM(H31)+SUM(H45)</f>
        <v>732</v>
      </c>
      <c r="I18" s="176">
        <f t="shared" si="4"/>
        <v>334</v>
      </c>
      <c r="J18" s="177">
        <f t="shared" si="4"/>
        <v>193</v>
      </c>
      <c r="K18" s="400">
        <f>(C18-G18)/G18*100</f>
        <v>-100</v>
      </c>
      <c r="L18" s="181">
        <f t="shared" ref="L18:N18" si="5">(D18-H18)/H18*100</f>
        <v>-100</v>
      </c>
      <c r="M18" s="181">
        <f t="shared" si="5"/>
        <v>-100</v>
      </c>
      <c r="N18" s="181">
        <f t="shared" si="5"/>
        <v>-100</v>
      </c>
    </row>
    <row r="19" spans="1:15" x14ac:dyDescent="0.25">
      <c r="B19" s="178" t="s">
        <v>50</v>
      </c>
      <c r="C19" s="197">
        <f>SUM(F19)+SUM(E19)+SUM(D19)</f>
        <v>2356</v>
      </c>
      <c r="D19" s="403">
        <f t="shared" si="3"/>
        <v>616</v>
      </c>
      <c r="E19" s="176">
        <f t="shared" si="3"/>
        <v>961</v>
      </c>
      <c r="F19" s="198">
        <f t="shared" si="3"/>
        <v>779</v>
      </c>
      <c r="G19" s="197">
        <f>SUM(J19)+SUM(I19)+SUM(H19)</f>
        <v>1688</v>
      </c>
      <c r="H19" s="176">
        <f t="shared" si="4"/>
        <v>355</v>
      </c>
      <c r="I19" s="176">
        <f t="shared" si="4"/>
        <v>677</v>
      </c>
      <c r="J19" s="177">
        <f t="shared" si="4"/>
        <v>656</v>
      </c>
      <c r="K19" s="400">
        <f t="shared" ref="K19:L19" si="6">(C19-G19)/G19*100</f>
        <v>39.573459715639807</v>
      </c>
      <c r="L19" s="181">
        <f t="shared" si="6"/>
        <v>73.521126760563376</v>
      </c>
      <c r="M19" s="181">
        <f t="shared" ref="M19" si="7">(E19-I19)/I19*100</f>
        <v>41.949778434268829</v>
      </c>
      <c r="N19" s="181">
        <f t="shared" ref="N19" si="8">(F19-J19)/J19*100</f>
        <v>18.75</v>
      </c>
    </row>
    <row r="20" spans="1:15" ht="6.95" customHeight="1" x14ac:dyDescent="0.25">
      <c r="B20" s="165"/>
      <c r="C20" s="197"/>
      <c r="D20" s="176"/>
      <c r="E20" s="176"/>
      <c r="F20" s="177"/>
      <c r="G20" s="197"/>
      <c r="H20" s="176"/>
      <c r="I20" s="176"/>
      <c r="J20" s="177"/>
      <c r="K20" s="400"/>
      <c r="L20" s="181"/>
      <c r="M20" s="181"/>
      <c r="N20" s="181"/>
    </row>
    <row r="21" spans="1:15" x14ac:dyDescent="0.25">
      <c r="A21" s="3"/>
      <c r="B21" s="168" t="s">
        <v>85</v>
      </c>
      <c r="C21" s="196">
        <f t="shared" ref="C21:J21" si="9">C23+C29</f>
        <v>132793</v>
      </c>
      <c r="D21" s="215">
        <f t="shared" si="9"/>
        <v>46482</v>
      </c>
      <c r="E21" s="215">
        <f t="shared" si="9"/>
        <v>52163</v>
      </c>
      <c r="F21" s="185">
        <f t="shared" si="9"/>
        <v>34148</v>
      </c>
      <c r="G21" s="196">
        <f t="shared" si="9"/>
        <v>123673</v>
      </c>
      <c r="H21" s="215">
        <f t="shared" si="9"/>
        <v>37453</v>
      </c>
      <c r="I21" s="215">
        <f t="shared" si="9"/>
        <v>53144</v>
      </c>
      <c r="J21" s="185">
        <f t="shared" si="9"/>
        <v>33076</v>
      </c>
      <c r="K21" s="171">
        <f>(C21-G21)/G21*100</f>
        <v>7.3742854139545413</v>
      </c>
      <c r="L21" s="216">
        <f>(D21-H21)/H21*100</f>
        <v>24.107548126985822</v>
      </c>
      <c r="M21" s="216">
        <f>(E21-I21)/I21*100</f>
        <v>-1.8459280445581816</v>
      </c>
      <c r="N21" s="216">
        <f>(F21-J21)/J21*100</f>
        <v>3.2410206796468741</v>
      </c>
      <c r="O21" s="3"/>
    </row>
    <row r="22" spans="1:15" ht="6.95" customHeight="1" x14ac:dyDescent="0.25">
      <c r="B22" s="165"/>
      <c r="C22" s="197"/>
      <c r="D22" s="176"/>
      <c r="E22" s="176"/>
      <c r="F22" s="177"/>
      <c r="G22" s="197"/>
      <c r="H22" s="176"/>
      <c r="I22" s="176"/>
      <c r="J22" s="177"/>
      <c r="K22" s="400"/>
      <c r="L22" s="181"/>
      <c r="M22" s="181"/>
      <c r="N22" s="181"/>
    </row>
    <row r="23" spans="1:15" x14ac:dyDescent="0.25">
      <c r="A23" s="3"/>
      <c r="B23" s="175" t="s">
        <v>7</v>
      </c>
      <c r="C23" s="196">
        <f t="shared" ref="C23:J23" si="10">SUM(C25:C27)</f>
        <v>132052</v>
      </c>
      <c r="D23" s="215">
        <f t="shared" si="10"/>
        <v>46294</v>
      </c>
      <c r="E23" s="215">
        <f t="shared" si="10"/>
        <v>51789</v>
      </c>
      <c r="F23" s="185">
        <f t="shared" si="10"/>
        <v>33969</v>
      </c>
      <c r="G23" s="196">
        <f t="shared" ref="G23" si="11">SUM(G25:G27)</f>
        <v>122364</v>
      </c>
      <c r="H23" s="215">
        <f t="shared" si="10"/>
        <v>36646</v>
      </c>
      <c r="I23" s="215">
        <f t="shared" si="10"/>
        <v>52808</v>
      </c>
      <c r="J23" s="185">
        <f t="shared" si="10"/>
        <v>32910</v>
      </c>
      <c r="K23" s="171">
        <f>(C23-G23)/G23*100</f>
        <v>7.9173613154195674</v>
      </c>
      <c r="L23" s="216">
        <f>(D23-H23)/H23*100</f>
        <v>26.327566446542594</v>
      </c>
      <c r="M23" s="216">
        <f>(E23-I23)/I23*100</f>
        <v>-1.929631873958491</v>
      </c>
      <c r="N23" s="216">
        <f>(F23-J23)/J23*100</f>
        <v>3.2178669097538739</v>
      </c>
      <c r="O23" s="3"/>
    </row>
    <row r="24" spans="1:15" ht="6.95" customHeight="1" x14ac:dyDescent="0.25">
      <c r="B24" s="165"/>
      <c r="C24" s="197"/>
      <c r="D24" s="176"/>
      <c r="E24" s="176"/>
      <c r="F24" s="177"/>
      <c r="G24" s="197"/>
      <c r="H24" s="176"/>
      <c r="I24" s="176"/>
      <c r="J24" s="177"/>
      <c r="K24" s="400"/>
      <c r="L24" s="181"/>
      <c r="M24" s="181"/>
      <c r="N24" s="181"/>
    </row>
    <row r="25" spans="1:15" x14ac:dyDescent="0.25">
      <c r="B25" s="178" t="s">
        <v>87</v>
      </c>
      <c r="C25" s="197">
        <f>SUM(D25:F25)</f>
        <v>12682</v>
      </c>
      <c r="D25" s="176">
        <v>3813</v>
      </c>
      <c r="E25" s="176">
        <v>5406</v>
      </c>
      <c r="F25" s="177">
        <v>3463</v>
      </c>
      <c r="G25" s="197">
        <f>SUM(H25:J25)</f>
        <v>12372</v>
      </c>
      <c r="H25" s="176">
        <v>3551</v>
      </c>
      <c r="I25" s="176">
        <v>5520</v>
      </c>
      <c r="J25" s="177">
        <v>3301</v>
      </c>
      <c r="K25" s="400">
        <f>(C25-G25)/G25*100</f>
        <v>2.5056579372777237</v>
      </c>
      <c r="L25" s="181">
        <f t="shared" ref="K25:N27" si="12">(D25-H25)/H25*100</f>
        <v>7.3782033230076038</v>
      </c>
      <c r="M25" s="181">
        <f t="shared" si="12"/>
        <v>-2.0652173913043477</v>
      </c>
      <c r="N25" s="181">
        <f t="shared" si="12"/>
        <v>4.9076037564374433</v>
      </c>
    </row>
    <row r="26" spans="1:15" x14ac:dyDescent="0.25">
      <c r="B26" s="178" t="s">
        <v>84</v>
      </c>
      <c r="C26" s="197">
        <f>SUM(D26:F26)</f>
        <v>6272</v>
      </c>
      <c r="D26" s="176">
        <v>2513</v>
      </c>
      <c r="E26" s="176">
        <v>1464</v>
      </c>
      <c r="F26" s="177">
        <v>2295</v>
      </c>
      <c r="G26" s="197">
        <f>SUM(H26:J26)</f>
        <v>4430</v>
      </c>
      <c r="H26" s="176">
        <v>2032</v>
      </c>
      <c r="I26" s="176">
        <v>1538</v>
      </c>
      <c r="J26" s="177">
        <v>860</v>
      </c>
      <c r="K26" s="400">
        <f>(C26-G26)/G26*100</f>
        <v>41.580135440180591</v>
      </c>
      <c r="L26" s="181">
        <f t="shared" si="12"/>
        <v>23.671259842519685</v>
      </c>
      <c r="M26" s="181">
        <f t="shared" si="12"/>
        <v>-4.8114434330299094</v>
      </c>
      <c r="N26" s="181">
        <f t="shared" si="12"/>
        <v>166.86046511627907</v>
      </c>
    </row>
    <row r="27" spans="1:15" x14ac:dyDescent="0.25">
      <c r="B27" s="178" t="s">
        <v>135</v>
      </c>
      <c r="C27" s="197">
        <f>SUM(D27:F27)</f>
        <v>113098</v>
      </c>
      <c r="D27" s="176">
        <v>39968</v>
      </c>
      <c r="E27" s="176">
        <v>44919</v>
      </c>
      <c r="F27" s="177">
        <v>28211</v>
      </c>
      <c r="G27" s="197">
        <f>SUM(H27:J27)</f>
        <v>105562</v>
      </c>
      <c r="H27" s="176">
        <v>31063</v>
      </c>
      <c r="I27" s="176">
        <v>45750</v>
      </c>
      <c r="J27" s="177">
        <v>28749</v>
      </c>
      <c r="K27" s="400">
        <f t="shared" si="12"/>
        <v>7.1389325704325417</v>
      </c>
      <c r="L27" s="181">
        <f t="shared" si="12"/>
        <v>28.667546598847505</v>
      </c>
      <c r="M27" s="181">
        <f t="shared" si="12"/>
        <v>-1.8163934426229509</v>
      </c>
      <c r="N27" s="181">
        <f t="shared" si="12"/>
        <v>-1.8713694389370064</v>
      </c>
    </row>
    <row r="28" spans="1:15" ht="6.95" customHeight="1" x14ac:dyDescent="0.25">
      <c r="B28" s="165"/>
      <c r="C28" s="197"/>
      <c r="D28" s="176"/>
      <c r="E28" s="176"/>
      <c r="F28" s="177"/>
      <c r="G28" s="197"/>
      <c r="H28" s="176"/>
      <c r="I28" s="176"/>
      <c r="J28" s="177"/>
      <c r="K28" s="400"/>
      <c r="L28" s="181"/>
      <c r="M28" s="181"/>
      <c r="N28" s="181"/>
    </row>
    <row r="29" spans="1:15" x14ac:dyDescent="0.25">
      <c r="A29" s="3"/>
      <c r="B29" s="175" t="s">
        <v>8</v>
      </c>
      <c r="C29" s="196">
        <f>SUM(C31:C32)</f>
        <v>741</v>
      </c>
      <c r="D29" s="215">
        <f>SUM(D31:D32)</f>
        <v>188</v>
      </c>
      <c r="E29" s="215">
        <f>SUM(E31:E32)</f>
        <v>374</v>
      </c>
      <c r="F29" s="185">
        <f>SUM(F31:F32)</f>
        <v>179</v>
      </c>
      <c r="G29" s="196">
        <f>SUM(G31:G32)</f>
        <v>1309</v>
      </c>
      <c r="H29" s="215">
        <f>SUM(H31)+SUM(H32)</f>
        <v>807</v>
      </c>
      <c r="I29" s="215">
        <f>SUM(I31)+SUM(I32)</f>
        <v>336</v>
      </c>
      <c r="J29" s="185">
        <f>SUM(J31)+SUM(J32)</f>
        <v>166</v>
      </c>
      <c r="K29" s="404">
        <f>(C29-G29)/G29*100</f>
        <v>-43.391902215431628</v>
      </c>
      <c r="L29" s="405">
        <f t="shared" ref="L29:M29" si="13">(D29-H29)/H29*100</f>
        <v>-76.703841387856258</v>
      </c>
      <c r="M29" s="405">
        <f t="shared" si="13"/>
        <v>11.30952380952381</v>
      </c>
      <c r="N29" s="405">
        <f>(F29-J29)/J29*100</f>
        <v>7.8313253012048198</v>
      </c>
      <c r="O29" s="3"/>
    </row>
    <row r="30" spans="1:15" ht="6.95" customHeight="1" x14ac:dyDescent="0.25">
      <c r="B30" s="165"/>
      <c r="C30" s="197"/>
      <c r="D30" s="176"/>
      <c r="E30" s="176"/>
      <c r="F30" s="177"/>
      <c r="G30" s="197"/>
      <c r="H30" s="176"/>
      <c r="I30" s="176"/>
      <c r="J30" s="177"/>
      <c r="K30" s="400"/>
      <c r="L30" s="181"/>
      <c r="M30" s="181"/>
      <c r="N30" s="181"/>
    </row>
    <row r="31" spans="1:15" x14ac:dyDescent="0.25">
      <c r="B31" s="178" t="s">
        <v>120</v>
      </c>
      <c r="C31" s="197">
        <f>SUM(D31:F31)</f>
        <v>0</v>
      </c>
      <c r="D31" s="393">
        <v>0</v>
      </c>
      <c r="E31" s="393">
        <v>0</v>
      </c>
      <c r="F31" s="199">
        <v>0</v>
      </c>
      <c r="G31" s="197">
        <f>SUM(H31:J31)</f>
        <v>749</v>
      </c>
      <c r="H31" s="393">
        <v>687</v>
      </c>
      <c r="I31" s="393">
        <v>62</v>
      </c>
      <c r="J31" s="199">
        <v>0</v>
      </c>
      <c r="K31" s="400">
        <f>(C31-G31)/G31*100</f>
        <v>-100</v>
      </c>
      <c r="L31" s="181">
        <f t="shared" ref="L31:M32" si="14">(D31-H31)/H31*100</f>
        <v>-100</v>
      </c>
      <c r="M31" s="181">
        <f t="shared" si="14"/>
        <v>-100</v>
      </c>
      <c r="N31" s="181">
        <v>0</v>
      </c>
    </row>
    <row r="32" spans="1:15" x14ac:dyDescent="0.25">
      <c r="B32" s="178" t="s">
        <v>50</v>
      </c>
      <c r="C32" s="197">
        <f>SUM(D32:F32)</f>
        <v>741</v>
      </c>
      <c r="D32" s="393">
        <v>188</v>
      </c>
      <c r="E32" s="393">
        <v>374</v>
      </c>
      <c r="F32" s="199">
        <v>179</v>
      </c>
      <c r="G32" s="197">
        <f>SUM(H32:J32)</f>
        <v>560</v>
      </c>
      <c r="H32" s="393">
        <v>120</v>
      </c>
      <c r="I32" s="393">
        <v>274</v>
      </c>
      <c r="J32" s="199">
        <v>166</v>
      </c>
      <c r="K32" s="400">
        <f t="shared" ref="K32" si="15">(C32-G32)/G32*100</f>
        <v>32.321428571428577</v>
      </c>
      <c r="L32" s="181">
        <f t="shared" si="14"/>
        <v>56.666666666666664</v>
      </c>
      <c r="M32" s="181">
        <f t="shared" si="14"/>
        <v>36.496350364963504</v>
      </c>
      <c r="N32" s="181">
        <f t="shared" ref="N32" si="16">(F32-J32)/J32*100</f>
        <v>7.8313253012048198</v>
      </c>
    </row>
    <row r="33" spans="1:15" ht="6.95" customHeight="1" x14ac:dyDescent="0.25">
      <c r="B33" s="200"/>
      <c r="C33" s="197"/>
      <c r="D33" s="176"/>
      <c r="E33" s="176"/>
      <c r="F33" s="177"/>
      <c r="G33" s="197"/>
      <c r="H33" s="176"/>
      <c r="I33" s="176"/>
      <c r="J33" s="177"/>
      <c r="K33" s="400"/>
      <c r="L33" s="181"/>
      <c r="M33" s="181"/>
      <c r="N33" s="181"/>
    </row>
    <row r="34" spans="1:15" ht="6.95" customHeight="1" x14ac:dyDescent="0.25">
      <c r="B34" s="200"/>
      <c r="C34" s="197"/>
      <c r="D34" s="176"/>
      <c r="E34" s="176"/>
      <c r="F34" s="177"/>
      <c r="G34" s="197"/>
      <c r="H34" s="176"/>
      <c r="I34" s="176"/>
      <c r="J34" s="177"/>
      <c r="K34" s="400"/>
      <c r="L34" s="181"/>
      <c r="M34" s="181"/>
      <c r="N34" s="181"/>
    </row>
    <row r="35" spans="1:15" x14ac:dyDescent="0.25">
      <c r="A35" s="3"/>
      <c r="B35" s="168" t="s">
        <v>86</v>
      </c>
      <c r="C35" s="196">
        <f t="shared" ref="C35:J35" si="17">C37+C43</f>
        <v>18795</v>
      </c>
      <c r="D35" s="215">
        <f t="shared" si="17"/>
        <v>6640</v>
      </c>
      <c r="E35" s="215">
        <f t="shared" si="17"/>
        <v>6345</v>
      </c>
      <c r="F35" s="185">
        <f t="shared" si="17"/>
        <v>5810</v>
      </c>
      <c r="G35" s="196">
        <f t="shared" si="17"/>
        <v>17653</v>
      </c>
      <c r="H35" s="215">
        <f t="shared" si="17"/>
        <v>5661</v>
      </c>
      <c r="I35" s="215">
        <f t="shared" si="17"/>
        <v>7015</v>
      </c>
      <c r="J35" s="185">
        <f t="shared" si="17"/>
        <v>4977</v>
      </c>
      <c r="K35" s="171">
        <f>(C35-G35)/G35*100</f>
        <v>6.4691553843539351</v>
      </c>
      <c r="L35" s="216">
        <f>(D35-H35)/H35*100</f>
        <v>17.293764352587882</v>
      </c>
      <c r="M35" s="216">
        <f>(E35-I35)/I35*100</f>
        <v>-9.5509622238061294</v>
      </c>
      <c r="N35" s="216">
        <f>(F35-J35)/J35*100</f>
        <v>16.736990154711673</v>
      </c>
      <c r="O35" s="3"/>
    </row>
    <row r="36" spans="1:15" ht="6.95" customHeight="1" x14ac:dyDescent="0.25">
      <c r="B36" s="165"/>
      <c r="C36" s="197"/>
      <c r="D36" s="176"/>
      <c r="E36" s="176"/>
      <c r="F36" s="177"/>
      <c r="G36" s="197"/>
      <c r="H36" s="176"/>
      <c r="I36" s="176"/>
      <c r="J36" s="177"/>
      <c r="K36" s="400"/>
      <c r="L36" s="181"/>
      <c r="M36" s="181"/>
      <c r="N36" s="181"/>
    </row>
    <row r="37" spans="1:15" x14ac:dyDescent="0.25">
      <c r="A37" s="3"/>
      <c r="B37" s="175" t="s">
        <v>7</v>
      </c>
      <c r="C37" s="196">
        <f t="shared" ref="C37:J37" si="18">SUM(C39:C41)</f>
        <v>17180</v>
      </c>
      <c r="D37" s="215">
        <f t="shared" si="18"/>
        <v>6212</v>
      </c>
      <c r="E37" s="215">
        <f t="shared" si="18"/>
        <v>5758</v>
      </c>
      <c r="F37" s="185">
        <f t="shared" si="18"/>
        <v>5210</v>
      </c>
      <c r="G37" s="196">
        <f t="shared" ref="G37" si="19">SUM(G39:G41)</f>
        <v>16015</v>
      </c>
      <c r="H37" s="215">
        <f t="shared" si="18"/>
        <v>5381</v>
      </c>
      <c r="I37" s="215">
        <f t="shared" si="18"/>
        <v>6340</v>
      </c>
      <c r="J37" s="185">
        <f t="shared" si="18"/>
        <v>4294</v>
      </c>
      <c r="K37" s="171">
        <f>(C37-G37)/G37*100</f>
        <v>7.2744302216671874</v>
      </c>
      <c r="L37" s="216">
        <f>(D37-H37)/H37*100</f>
        <v>15.443226166140123</v>
      </c>
      <c r="M37" s="216">
        <f>(E37-I37)/I37*100</f>
        <v>-9.179810725552052</v>
      </c>
      <c r="N37" s="216">
        <f>(F37-J37)/J37*100</f>
        <v>21.332091290172333</v>
      </c>
      <c r="O37" s="3"/>
    </row>
    <row r="38" spans="1:15" ht="6.95" customHeight="1" x14ac:dyDescent="0.25">
      <c r="B38" s="165"/>
      <c r="C38" s="197"/>
      <c r="D38" s="176"/>
      <c r="E38" s="176"/>
      <c r="F38" s="177"/>
      <c r="G38" s="197"/>
      <c r="H38" s="176"/>
      <c r="I38" s="176"/>
      <c r="J38" s="177"/>
      <c r="K38" s="400"/>
      <c r="L38" s="181"/>
      <c r="M38" s="181"/>
      <c r="N38" s="181"/>
    </row>
    <row r="39" spans="1:15" x14ac:dyDescent="0.25">
      <c r="B39" s="178" t="s">
        <v>87</v>
      </c>
      <c r="C39" s="197">
        <f>SUM(D39:F39)</f>
        <v>1081</v>
      </c>
      <c r="D39" s="176">
        <v>314</v>
      </c>
      <c r="E39" s="176">
        <v>464</v>
      </c>
      <c r="F39" s="177">
        <v>303</v>
      </c>
      <c r="G39" s="197">
        <f>SUM(H39:J39)</f>
        <v>1076</v>
      </c>
      <c r="H39" s="176">
        <v>295</v>
      </c>
      <c r="I39" s="176">
        <v>408</v>
      </c>
      <c r="J39" s="198">
        <v>373</v>
      </c>
      <c r="K39" s="400">
        <f t="shared" ref="K39:N41" si="20">(C39-G39)/G39*100</f>
        <v>0.46468401486988847</v>
      </c>
      <c r="L39" s="181">
        <f t="shared" si="20"/>
        <v>6.4406779661016946</v>
      </c>
      <c r="M39" s="181">
        <f t="shared" si="20"/>
        <v>13.725490196078432</v>
      </c>
      <c r="N39" s="181">
        <f t="shared" si="20"/>
        <v>-18.766756032171582</v>
      </c>
    </row>
    <row r="40" spans="1:15" x14ac:dyDescent="0.25">
      <c r="B40" s="178" t="s">
        <v>84</v>
      </c>
      <c r="C40" s="197">
        <f>SUM(D40:F40)</f>
        <v>8193</v>
      </c>
      <c r="D40" s="179">
        <v>3085</v>
      </c>
      <c r="E40" s="179">
        <v>2520</v>
      </c>
      <c r="F40" s="180">
        <v>2588</v>
      </c>
      <c r="G40" s="197">
        <f t="shared" ref="G40:G41" si="21">SUM(H40:J40)</f>
        <v>8038</v>
      </c>
      <c r="H40" s="176">
        <v>3201</v>
      </c>
      <c r="I40" s="176">
        <v>2859</v>
      </c>
      <c r="J40" s="177">
        <v>1978</v>
      </c>
      <c r="K40" s="400">
        <f t="shared" si="20"/>
        <v>1.9283403831798953</v>
      </c>
      <c r="L40" s="181">
        <f t="shared" si="20"/>
        <v>-3.6238675413933144</v>
      </c>
      <c r="M40" s="181">
        <f t="shared" si="20"/>
        <v>-11.857292759706191</v>
      </c>
      <c r="N40" s="181">
        <f t="shared" si="20"/>
        <v>30.839231547017189</v>
      </c>
    </row>
    <row r="41" spans="1:15" x14ac:dyDescent="0.25">
      <c r="B41" s="178" t="s">
        <v>135</v>
      </c>
      <c r="C41" s="197">
        <f>SUM(D41:F41)</f>
        <v>7906</v>
      </c>
      <c r="D41" s="179">
        <v>2813</v>
      </c>
      <c r="E41" s="179">
        <v>2774</v>
      </c>
      <c r="F41" s="180">
        <v>2319</v>
      </c>
      <c r="G41" s="197">
        <f t="shared" si="21"/>
        <v>6901</v>
      </c>
      <c r="H41" s="176">
        <v>1885</v>
      </c>
      <c r="I41" s="176">
        <v>3073</v>
      </c>
      <c r="J41" s="177">
        <v>1943</v>
      </c>
      <c r="K41" s="400">
        <f t="shared" si="20"/>
        <v>14.563106796116504</v>
      </c>
      <c r="L41" s="181">
        <f t="shared" si="20"/>
        <v>49.230769230769234</v>
      </c>
      <c r="M41" s="181">
        <f>(E41-I41)/I41*100</f>
        <v>-9.7299056296778392</v>
      </c>
      <c r="N41" s="181">
        <f t="shared" si="20"/>
        <v>19.351518270715388</v>
      </c>
    </row>
    <row r="42" spans="1:15" ht="6.95" customHeight="1" x14ac:dyDescent="0.25">
      <c r="B42" s="183"/>
      <c r="C42" s="197"/>
      <c r="D42" s="176"/>
      <c r="E42" s="176"/>
      <c r="F42" s="177"/>
      <c r="G42" s="197"/>
      <c r="H42" s="176"/>
      <c r="I42" s="176"/>
      <c r="J42" s="177"/>
      <c r="K42" s="400"/>
      <c r="L42" s="181"/>
      <c r="M42" s="181"/>
      <c r="N42" s="181"/>
    </row>
    <row r="43" spans="1:15" x14ac:dyDescent="0.25">
      <c r="A43" s="3"/>
      <c r="B43" s="175" t="s">
        <v>8</v>
      </c>
      <c r="C43" s="196">
        <f>SUM(C45:C46)</f>
        <v>1615</v>
      </c>
      <c r="D43" s="215">
        <f t="shared" ref="D43:J43" si="22">SUM(D45:D46)</f>
        <v>428</v>
      </c>
      <c r="E43" s="215">
        <f t="shared" si="22"/>
        <v>587</v>
      </c>
      <c r="F43" s="185">
        <f t="shared" si="22"/>
        <v>600</v>
      </c>
      <c r="G43" s="196">
        <f>SUM(G45:G46)</f>
        <v>1638</v>
      </c>
      <c r="H43" s="215">
        <f t="shared" si="22"/>
        <v>280</v>
      </c>
      <c r="I43" s="215">
        <f t="shared" si="22"/>
        <v>675</v>
      </c>
      <c r="J43" s="185">
        <f t="shared" si="22"/>
        <v>683</v>
      </c>
      <c r="K43" s="171">
        <f>(C43-G43)/G43*100</f>
        <v>-1.4041514041514043</v>
      </c>
      <c r="L43" s="216">
        <f>(D43-H43)/H43*100</f>
        <v>52.857142857142861</v>
      </c>
      <c r="M43" s="216">
        <f>(E43-I43)/I43*100</f>
        <v>-13.037037037037036</v>
      </c>
      <c r="N43" s="216">
        <f>(F43-J43)/J43*100</f>
        <v>-12.152269399707174</v>
      </c>
      <c r="O43" s="3"/>
    </row>
    <row r="44" spans="1:15" ht="6.95" customHeight="1" x14ac:dyDescent="0.25">
      <c r="B44" s="186"/>
      <c r="C44" s="197"/>
      <c r="D44" s="176"/>
      <c r="E44" s="176"/>
      <c r="F44" s="177"/>
      <c r="G44" s="197"/>
      <c r="H44" s="176"/>
      <c r="I44" s="176"/>
      <c r="J44" s="177"/>
      <c r="K44" s="400"/>
      <c r="L44" s="181"/>
      <c r="M44" s="181"/>
      <c r="N44" s="181"/>
    </row>
    <row r="45" spans="1:15" x14ac:dyDescent="0.25">
      <c r="B45" s="178" t="s">
        <v>120</v>
      </c>
      <c r="C45" s="197">
        <f>SUM(D45:F45)</f>
        <v>0</v>
      </c>
      <c r="D45" s="179">
        <v>0</v>
      </c>
      <c r="E45" s="179">
        <v>0</v>
      </c>
      <c r="F45" s="180">
        <v>0</v>
      </c>
      <c r="G45" s="197">
        <f t="shared" ref="G45:G46" si="23">SUM(H45:J45)</f>
        <v>510</v>
      </c>
      <c r="H45" s="393">
        <v>45</v>
      </c>
      <c r="I45" s="393">
        <v>272</v>
      </c>
      <c r="J45" s="199">
        <v>193</v>
      </c>
      <c r="K45" s="400">
        <f>(C45-G45)/G45*100</f>
        <v>-100</v>
      </c>
      <c r="L45" s="181">
        <f t="shared" ref="L45:N46" si="24">(D45-H45)/H45*100</f>
        <v>-100</v>
      </c>
      <c r="M45" s="181">
        <f t="shared" si="24"/>
        <v>-100</v>
      </c>
      <c r="N45" s="181">
        <f t="shared" si="24"/>
        <v>-100</v>
      </c>
    </row>
    <row r="46" spans="1:15" ht="15.75" thickBot="1" x14ac:dyDescent="0.3">
      <c r="B46" s="187" t="s">
        <v>50</v>
      </c>
      <c r="C46" s="201">
        <f>SUM(D46:F46)</f>
        <v>1615</v>
      </c>
      <c r="D46" s="202">
        <v>428</v>
      </c>
      <c r="E46" s="189">
        <v>587</v>
      </c>
      <c r="F46" s="203">
        <v>600</v>
      </c>
      <c r="G46" s="189">
        <f t="shared" si="23"/>
        <v>1128</v>
      </c>
      <c r="H46" s="189">
        <v>235</v>
      </c>
      <c r="I46" s="189">
        <v>403</v>
      </c>
      <c r="J46" s="190">
        <v>490</v>
      </c>
      <c r="K46" s="402">
        <f t="shared" ref="K46" si="25">(C46-G46)/G46*100</f>
        <v>43.173758865248232</v>
      </c>
      <c r="L46" s="402">
        <f t="shared" si="24"/>
        <v>82.127659574468083</v>
      </c>
      <c r="M46" s="402">
        <f t="shared" si="24"/>
        <v>45.6575682382134</v>
      </c>
      <c r="N46" s="402">
        <f t="shared" si="24"/>
        <v>22.448979591836736</v>
      </c>
    </row>
    <row r="47" spans="1:15" ht="15.75" thickTop="1" x14ac:dyDescent="0.25">
      <c r="B47" s="58" t="s">
        <v>185</v>
      </c>
      <c r="C47" s="173"/>
      <c r="D47" s="179"/>
      <c r="E47" s="179"/>
      <c r="F47" s="176"/>
      <c r="G47" s="179"/>
      <c r="H47" s="179"/>
      <c r="I47" s="179"/>
      <c r="J47" s="181"/>
      <c r="K47" s="181"/>
      <c r="L47" s="181"/>
      <c r="N47" s="395" t="s">
        <v>122</v>
      </c>
    </row>
    <row r="48" spans="1:15" x14ac:dyDescent="0.25">
      <c r="C48" s="28"/>
      <c r="D48" s="26"/>
      <c r="E48" s="26"/>
      <c r="F48" s="26"/>
      <c r="G48" s="4"/>
      <c r="H48" s="4"/>
      <c r="I48" s="4"/>
      <c r="J48" s="4"/>
      <c r="K48" s="4"/>
      <c r="L48" s="4"/>
      <c r="M48" s="4"/>
    </row>
    <row r="49" spans="1:15" x14ac:dyDescent="0.25">
      <c r="B49" s="33"/>
      <c r="C49" s="25"/>
      <c r="D49" s="26"/>
      <c r="E49" s="46"/>
      <c r="F49" s="23"/>
      <c r="G49" s="4"/>
      <c r="H49" s="4"/>
      <c r="I49" s="4"/>
      <c r="J49" s="4"/>
      <c r="K49" s="4"/>
      <c r="L49" s="4"/>
      <c r="M49" s="4"/>
      <c r="N49" s="4"/>
    </row>
    <row r="50" spans="1:15" x14ac:dyDescent="0.2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x14ac:dyDescent="0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x14ac:dyDescent="0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5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5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5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5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5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5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x14ac:dyDescent="0.25">
      <c r="A67" s="2"/>
      <c r="B67" s="2"/>
    </row>
    <row r="68" spans="1:10" x14ac:dyDescent="0.25">
      <c r="A68" s="2"/>
      <c r="B68" s="2"/>
    </row>
    <row r="69" spans="1:10" x14ac:dyDescent="0.25">
      <c r="A69" s="2"/>
      <c r="B69" s="2"/>
    </row>
    <row r="70" spans="1:10" x14ac:dyDescent="0.25">
      <c r="A70" s="2"/>
      <c r="B70" s="2"/>
    </row>
    <row r="71" spans="1:10" x14ac:dyDescent="0.25">
      <c r="A71" s="2"/>
      <c r="B71" s="2"/>
    </row>
  </sheetData>
  <mergeCells count="4">
    <mergeCell ref="C5:F5"/>
    <mergeCell ref="G5:J5"/>
    <mergeCell ref="K5:N5"/>
    <mergeCell ref="B5:B6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B1:AA18"/>
  <sheetViews>
    <sheetView showGridLines="0" workbookViewId="0">
      <selection activeCell="B2" sqref="B2"/>
    </sheetView>
  </sheetViews>
  <sheetFormatPr defaultColWidth="9.140625" defaultRowHeight="12" x14ac:dyDescent="0.25"/>
  <cols>
    <col min="1" max="1" width="2.5703125" style="88" customWidth="1"/>
    <col min="2" max="2" width="15.140625" style="88" customWidth="1"/>
    <col min="3" max="6" width="8.5703125" style="89" customWidth="1"/>
    <col min="7" max="10" width="8.140625" style="89" customWidth="1"/>
    <col min="11" max="14" width="8.5703125" style="88" customWidth="1"/>
    <col min="15" max="15" width="2" style="88" customWidth="1"/>
    <col min="16" max="27" width="6" style="90" customWidth="1"/>
    <col min="28" max="16384" width="9.140625" style="88"/>
  </cols>
  <sheetData>
    <row r="1" spans="2:27" ht="6.75" customHeight="1" x14ac:dyDescent="0.25"/>
    <row r="2" spans="2:27" ht="13.7" customHeight="1" x14ac:dyDescent="0.25">
      <c r="B2" s="94" t="s">
        <v>129</v>
      </c>
    </row>
    <row r="3" spans="2:27" ht="5.25" customHeight="1" x14ac:dyDescent="0.25"/>
    <row r="4" spans="2:27" ht="13.7" customHeight="1" x14ac:dyDescent="0.25">
      <c r="N4" s="95" t="s">
        <v>42</v>
      </c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2:27" ht="22.5" customHeight="1" thickBot="1" x14ac:dyDescent="0.3">
      <c r="B5" s="473" t="s">
        <v>166</v>
      </c>
      <c r="C5" s="470" t="s">
        <v>191</v>
      </c>
      <c r="D5" s="471"/>
      <c r="E5" s="471"/>
      <c r="F5" s="472"/>
      <c r="G5" s="470" t="s">
        <v>195</v>
      </c>
      <c r="H5" s="471"/>
      <c r="I5" s="471"/>
      <c r="J5" s="472"/>
      <c r="K5" s="470" t="s">
        <v>51</v>
      </c>
      <c r="L5" s="471"/>
      <c r="M5" s="471"/>
      <c r="N5" s="472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2:27" ht="22.5" customHeight="1" x14ac:dyDescent="0.25">
      <c r="B6" s="473"/>
      <c r="C6" s="86" t="s">
        <v>0</v>
      </c>
      <c r="D6" s="87" t="s">
        <v>188</v>
      </c>
      <c r="E6" s="86" t="s">
        <v>189</v>
      </c>
      <c r="F6" s="87" t="s">
        <v>190</v>
      </c>
      <c r="G6" s="86" t="s">
        <v>0</v>
      </c>
      <c r="H6" s="87" t="s">
        <v>192</v>
      </c>
      <c r="I6" s="86" t="s">
        <v>193</v>
      </c>
      <c r="J6" s="87" t="s">
        <v>194</v>
      </c>
      <c r="K6" s="86" t="s">
        <v>0</v>
      </c>
      <c r="L6" s="87" t="str">
        <f>D6</f>
        <v>Jul.22</v>
      </c>
      <c r="M6" s="86" t="str">
        <f>E6</f>
        <v>Ago.22</v>
      </c>
      <c r="N6" s="87" t="str">
        <f>F6</f>
        <v>Set.22</v>
      </c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2:27" ht="6.95" customHeight="1" x14ac:dyDescent="0.25">
      <c r="B7" s="96"/>
      <c r="C7" s="105"/>
      <c r="D7" s="98"/>
      <c r="E7" s="98"/>
      <c r="F7" s="106"/>
      <c r="G7" s="105"/>
      <c r="H7" s="98"/>
      <c r="I7" s="98"/>
      <c r="J7" s="106"/>
      <c r="K7" s="53"/>
      <c r="L7" s="53"/>
      <c r="M7" s="53"/>
      <c r="N7" s="53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2:27" s="91" customFormat="1" ht="19.5" customHeight="1" x14ac:dyDescent="0.25">
      <c r="B8" s="94" t="s">
        <v>0</v>
      </c>
      <c r="C8" s="107">
        <v>67113</v>
      </c>
      <c r="D8" s="99">
        <v>22834</v>
      </c>
      <c r="E8" s="99">
        <v>22881</v>
      </c>
      <c r="F8" s="108">
        <v>21398</v>
      </c>
      <c r="G8" s="107">
        <v>49588</v>
      </c>
      <c r="H8" s="99">
        <v>15857</v>
      </c>
      <c r="I8" s="99">
        <v>17684</v>
      </c>
      <c r="J8" s="108">
        <v>16047</v>
      </c>
      <c r="K8" s="132">
        <v>35.299999999999997</v>
      </c>
      <c r="L8" s="132">
        <v>44</v>
      </c>
      <c r="M8" s="132">
        <v>29.4</v>
      </c>
      <c r="N8" s="132">
        <v>33.299999999999997</v>
      </c>
      <c r="P8" s="92"/>
    </row>
    <row r="9" spans="2:27" ht="19.5" customHeight="1" x14ac:dyDescent="0.25">
      <c r="B9" s="100" t="s">
        <v>37</v>
      </c>
      <c r="C9" s="109">
        <v>53214</v>
      </c>
      <c r="D9" s="101">
        <v>18141</v>
      </c>
      <c r="E9" s="101">
        <v>18036</v>
      </c>
      <c r="F9" s="110">
        <v>17037</v>
      </c>
      <c r="G9" s="109">
        <v>38621</v>
      </c>
      <c r="H9" s="101">
        <v>12269</v>
      </c>
      <c r="I9" s="101">
        <v>13691</v>
      </c>
      <c r="J9" s="110">
        <v>12661</v>
      </c>
      <c r="K9" s="133">
        <v>37.799999999999997</v>
      </c>
      <c r="L9" s="133">
        <v>47.9</v>
      </c>
      <c r="M9" s="133">
        <v>31.7</v>
      </c>
      <c r="N9" s="133">
        <v>34.6</v>
      </c>
      <c r="P9" s="92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2:27" ht="19.5" customHeight="1" x14ac:dyDescent="0.25">
      <c r="B10" s="100" t="s">
        <v>72</v>
      </c>
      <c r="C10" s="109">
        <v>9379</v>
      </c>
      <c r="D10" s="101">
        <v>3184</v>
      </c>
      <c r="E10" s="101">
        <v>3287</v>
      </c>
      <c r="F10" s="110">
        <v>2908</v>
      </c>
      <c r="G10" s="109">
        <v>7549</v>
      </c>
      <c r="H10" s="101">
        <v>2506</v>
      </c>
      <c r="I10" s="101">
        <v>2749</v>
      </c>
      <c r="J10" s="110">
        <v>2294</v>
      </c>
      <c r="K10" s="133">
        <v>24.2</v>
      </c>
      <c r="L10" s="133">
        <v>27.1</v>
      </c>
      <c r="M10" s="133">
        <v>19.600000000000001</v>
      </c>
      <c r="N10" s="133">
        <v>26.8</v>
      </c>
      <c r="P10" s="92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2:27" ht="19.5" customHeight="1" thickBot="1" x14ac:dyDescent="0.3">
      <c r="B11" s="102" t="s">
        <v>36</v>
      </c>
      <c r="C11" s="111">
        <v>4520</v>
      </c>
      <c r="D11" s="376">
        <v>1509</v>
      </c>
      <c r="E11" s="376">
        <v>1558</v>
      </c>
      <c r="F11" s="377">
        <v>1453</v>
      </c>
      <c r="G11" s="111">
        <v>3418</v>
      </c>
      <c r="H11" s="376">
        <v>1082</v>
      </c>
      <c r="I11" s="376">
        <v>1244</v>
      </c>
      <c r="J11" s="377">
        <v>1092</v>
      </c>
      <c r="K11" s="103">
        <v>32.200000000000003</v>
      </c>
      <c r="L11" s="103">
        <v>39.5</v>
      </c>
      <c r="M11" s="103">
        <v>25.2</v>
      </c>
      <c r="N11" s="103">
        <v>33.1</v>
      </c>
      <c r="P11" s="92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2:27" ht="13.7" customHeight="1" thickTop="1" x14ac:dyDescent="0.25">
      <c r="B12" s="90" t="s">
        <v>165</v>
      </c>
      <c r="N12" s="61" t="s">
        <v>122</v>
      </c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ht="13.7" customHeight="1" x14ac:dyDescent="0.25">
      <c r="N13" s="61"/>
    </row>
    <row r="14" spans="2:27" x14ac:dyDescent="0.25">
      <c r="G14" s="88"/>
      <c r="H14" s="88"/>
      <c r="I14" s="88"/>
      <c r="J14" s="88"/>
    </row>
    <row r="15" spans="2:27" x14ac:dyDescent="0.25">
      <c r="G15" s="88"/>
      <c r="H15" s="88"/>
      <c r="I15" s="88"/>
      <c r="J15" s="88"/>
    </row>
    <row r="18" spans="11:13" x14ac:dyDescent="0.25">
      <c r="K18" s="93"/>
      <c r="L18" s="93"/>
      <c r="M18" s="93"/>
    </row>
  </sheetData>
  <mergeCells count="4">
    <mergeCell ref="C5:F5"/>
    <mergeCell ref="G5:J5"/>
    <mergeCell ref="K5:N5"/>
    <mergeCell ref="B5:B6"/>
  </mergeCells>
  <conditionalFormatting sqref="P8:AA11">
    <cfRule type="cellIs" dxfId="13" priority="2" operator="notEqual">
      <formula>0</formula>
    </cfRule>
  </conditionalFormatting>
  <conditionalFormatting sqref="P8:P11">
    <cfRule type="cellIs" dxfId="12" priority="1" operator="notEqual">
      <formula>0</formula>
    </cfRule>
  </conditionalFormatting>
  <pageMargins left="0.27559055118110237" right="0.35433070866141736" top="0.74803149606299213" bottom="0.74803149606299213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B1:AD76"/>
  <sheetViews>
    <sheetView showGridLines="0" zoomScaleNormal="100" workbookViewId="0">
      <selection activeCell="B2" sqref="B2"/>
    </sheetView>
  </sheetViews>
  <sheetFormatPr defaultColWidth="9.140625" defaultRowHeight="12.75" x14ac:dyDescent="0.25"/>
  <cols>
    <col min="1" max="1" width="2.140625" style="53" customWidth="1"/>
    <col min="2" max="2" width="23.5703125" style="53" customWidth="1"/>
    <col min="3" max="3" width="10.85546875" style="97" customWidth="1"/>
    <col min="4" max="7" width="10.42578125" style="97" customWidth="1"/>
    <col min="8" max="8" width="10.85546875" style="97" bestFit="1" customWidth="1"/>
    <col min="9" max="10" width="10.42578125" style="97" customWidth="1"/>
    <col min="11" max="14" width="7.5703125" style="53" customWidth="1"/>
    <col min="15" max="15" width="1.5703125" style="53" customWidth="1"/>
    <col min="16" max="35" width="5.85546875" style="53" customWidth="1"/>
    <col min="36" max="50" width="5" style="53" customWidth="1"/>
    <col min="51" max="16384" width="9.140625" style="53"/>
  </cols>
  <sheetData>
    <row r="1" spans="2:30" ht="6.75" customHeight="1" x14ac:dyDescent="0.25">
      <c r="P1" s="112"/>
    </row>
    <row r="2" spans="2:30" ht="13.7" customHeight="1" x14ac:dyDescent="0.25">
      <c r="B2" s="94" t="s">
        <v>130</v>
      </c>
    </row>
    <row r="3" spans="2:30" ht="6" customHeight="1" x14ac:dyDescent="0.25"/>
    <row r="4" spans="2:30" ht="16.5" customHeight="1" x14ac:dyDescent="0.25">
      <c r="C4" s="113"/>
      <c r="D4" s="113"/>
      <c r="E4" s="113"/>
      <c r="F4" s="113"/>
      <c r="M4" s="474" t="s">
        <v>42</v>
      </c>
      <c r="N4" s="474"/>
    </row>
    <row r="5" spans="2:30" ht="20.100000000000001" customHeight="1" thickBot="1" x14ac:dyDescent="0.3">
      <c r="B5" s="473" t="s">
        <v>167</v>
      </c>
      <c r="C5" s="470" t="s">
        <v>191</v>
      </c>
      <c r="D5" s="471"/>
      <c r="E5" s="471"/>
      <c r="F5" s="472"/>
      <c r="G5" s="470" t="s">
        <v>195</v>
      </c>
      <c r="H5" s="471"/>
      <c r="I5" s="471"/>
      <c r="J5" s="472"/>
      <c r="K5" s="470" t="s">
        <v>51</v>
      </c>
      <c r="L5" s="471"/>
      <c r="M5" s="471"/>
      <c r="N5" s="472"/>
    </row>
    <row r="6" spans="2:30" ht="20.100000000000001" customHeight="1" thickBot="1" x14ac:dyDescent="0.3">
      <c r="B6" s="472"/>
      <c r="C6" s="86" t="s">
        <v>0</v>
      </c>
      <c r="D6" s="87" t="s">
        <v>188</v>
      </c>
      <c r="E6" s="86" t="s">
        <v>189</v>
      </c>
      <c r="F6" s="87" t="s">
        <v>190</v>
      </c>
      <c r="G6" s="86" t="s">
        <v>0</v>
      </c>
      <c r="H6" s="87" t="s">
        <v>192</v>
      </c>
      <c r="I6" s="86" t="s">
        <v>193</v>
      </c>
      <c r="J6" s="87" t="s">
        <v>194</v>
      </c>
      <c r="K6" s="70" t="s">
        <v>0</v>
      </c>
      <c r="L6" s="84" t="str">
        <f>D6</f>
        <v>Jul.22</v>
      </c>
      <c r="M6" s="70" t="str">
        <f>E6</f>
        <v>Ago.22</v>
      </c>
      <c r="N6" s="84" t="str">
        <f>F6</f>
        <v>Set.22</v>
      </c>
    </row>
    <row r="7" spans="2:30" ht="6.95" customHeight="1" x14ac:dyDescent="0.25">
      <c r="B7" s="96"/>
      <c r="C7" s="117"/>
      <c r="D7" s="118"/>
      <c r="E7" s="118"/>
      <c r="F7" s="119"/>
      <c r="H7" s="98"/>
      <c r="I7" s="98"/>
      <c r="J7" s="98"/>
      <c r="K7" s="122"/>
    </row>
    <row r="8" spans="2:30" s="94" customFormat="1" ht="15" customHeight="1" x14ac:dyDescent="0.25">
      <c r="B8" s="94" t="s">
        <v>118</v>
      </c>
      <c r="C8" s="107">
        <v>18493381</v>
      </c>
      <c r="D8" s="99">
        <v>6238077</v>
      </c>
      <c r="E8" s="99">
        <v>6345518</v>
      </c>
      <c r="F8" s="108">
        <v>5909786</v>
      </c>
      <c r="G8" s="99">
        <v>10310828</v>
      </c>
      <c r="H8" s="99">
        <v>2802320</v>
      </c>
      <c r="I8" s="99">
        <v>3883997</v>
      </c>
      <c r="J8" s="99">
        <v>3624511</v>
      </c>
      <c r="K8" s="123">
        <v>79.358835197328474</v>
      </c>
      <c r="L8" s="159">
        <v>122.60402095406664</v>
      </c>
      <c r="M8" s="159">
        <v>63.375975831083288</v>
      </c>
      <c r="N8" s="159">
        <v>63.050574270570571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</row>
    <row r="9" spans="2:30" ht="6.95" customHeight="1" x14ac:dyDescent="0.25">
      <c r="B9" s="96"/>
      <c r="C9" s="109"/>
      <c r="D9" s="101"/>
      <c r="E9" s="101"/>
      <c r="F9" s="110"/>
      <c r="G9" s="101"/>
      <c r="H9" s="101"/>
      <c r="I9" s="101"/>
      <c r="J9" s="101"/>
      <c r="K9" s="124"/>
      <c r="L9" s="160"/>
      <c r="M9" s="160"/>
      <c r="N9" s="160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2:30" ht="15" customHeight="1" x14ac:dyDescent="0.25">
      <c r="B10" s="396" t="s">
        <v>39</v>
      </c>
      <c r="C10" s="109">
        <v>3980049</v>
      </c>
      <c r="D10" s="101">
        <v>1312262</v>
      </c>
      <c r="E10" s="101">
        <v>1367192</v>
      </c>
      <c r="F10" s="110">
        <v>1300595</v>
      </c>
      <c r="G10" s="101">
        <v>2335459</v>
      </c>
      <c r="H10" s="101">
        <v>661283</v>
      </c>
      <c r="I10" s="101">
        <v>876232</v>
      </c>
      <c r="J10" s="101">
        <v>797944</v>
      </c>
      <c r="K10" s="124">
        <v>70.41827752060729</v>
      </c>
      <c r="L10" s="160">
        <v>98.441816892313881</v>
      </c>
      <c r="M10" s="160">
        <v>56.030822887089258</v>
      </c>
      <c r="N10" s="160">
        <v>62.993267697983825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2:30" ht="15" customHeight="1" x14ac:dyDescent="0.25">
      <c r="B11" s="396" t="s">
        <v>6</v>
      </c>
      <c r="C11" s="109">
        <v>8710368</v>
      </c>
      <c r="D11" s="101">
        <v>2935023</v>
      </c>
      <c r="E11" s="101">
        <v>2949621</v>
      </c>
      <c r="F11" s="110">
        <v>2825724</v>
      </c>
      <c r="G11" s="101">
        <v>4570863</v>
      </c>
      <c r="H11" s="101">
        <v>1244224</v>
      </c>
      <c r="I11" s="101">
        <v>1695523</v>
      </c>
      <c r="J11" s="101">
        <v>1631116</v>
      </c>
      <c r="K11" s="124">
        <v>90.562876200839966</v>
      </c>
      <c r="L11" s="160">
        <v>135.8918490561185</v>
      </c>
      <c r="M11" s="160">
        <v>73.965260276622615</v>
      </c>
      <c r="N11" s="160">
        <v>73.238690565232631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2:30" ht="15" customHeight="1" x14ac:dyDescent="0.25">
      <c r="B12" s="396" t="s">
        <v>59</v>
      </c>
      <c r="C12" s="109">
        <v>412</v>
      </c>
      <c r="D12" s="101">
        <v>319</v>
      </c>
      <c r="E12" s="101">
        <v>62</v>
      </c>
      <c r="F12" s="110">
        <v>31</v>
      </c>
      <c r="G12" s="101">
        <v>101</v>
      </c>
      <c r="H12" s="101">
        <v>14</v>
      </c>
      <c r="I12" s="101">
        <v>54</v>
      </c>
      <c r="J12" s="101">
        <v>33</v>
      </c>
      <c r="K12" s="124">
        <v>307.9207920792079</v>
      </c>
      <c r="L12" s="160">
        <v>2178.5714285714284</v>
      </c>
      <c r="M12" s="160">
        <v>14.814814814814813</v>
      </c>
      <c r="N12" s="160">
        <v>-6.0606060606060606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2:30" ht="15" customHeight="1" x14ac:dyDescent="0.25">
      <c r="B13" s="396" t="s">
        <v>38</v>
      </c>
      <c r="C13" s="109">
        <v>3123738</v>
      </c>
      <c r="D13" s="101">
        <v>1084247</v>
      </c>
      <c r="E13" s="101">
        <v>1058312</v>
      </c>
      <c r="F13" s="110">
        <v>981179</v>
      </c>
      <c r="G13" s="101">
        <v>1524559</v>
      </c>
      <c r="H13" s="101">
        <v>339445</v>
      </c>
      <c r="I13" s="101">
        <v>589542</v>
      </c>
      <c r="J13" s="101">
        <v>595572</v>
      </c>
      <c r="K13" s="124">
        <v>104.89453015593362</v>
      </c>
      <c r="L13" s="160">
        <v>219.41757869463387</v>
      </c>
      <c r="M13" s="160">
        <v>79.51426700727005</v>
      </c>
      <c r="N13" s="160">
        <v>64.745656276655055</v>
      </c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2:30" ht="15" customHeight="1" x14ac:dyDescent="0.25">
      <c r="B14" s="396" t="s">
        <v>41</v>
      </c>
      <c r="C14" s="109">
        <v>787927</v>
      </c>
      <c r="D14" s="101">
        <v>271278</v>
      </c>
      <c r="E14" s="101">
        <v>284549</v>
      </c>
      <c r="F14" s="110">
        <v>232100</v>
      </c>
      <c r="G14" s="101">
        <v>557150</v>
      </c>
      <c r="H14" s="101">
        <v>167128</v>
      </c>
      <c r="I14" s="101">
        <v>213963</v>
      </c>
      <c r="J14" s="101">
        <v>176059</v>
      </c>
      <c r="K14" s="124">
        <v>41.420981782284841</v>
      </c>
      <c r="L14" s="160">
        <v>62.317505145756549</v>
      </c>
      <c r="M14" s="160">
        <v>32.989815996223648</v>
      </c>
      <c r="N14" s="160">
        <v>31.830806718202421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2:30" ht="15" customHeight="1" x14ac:dyDescent="0.25">
      <c r="B15" s="396" t="s">
        <v>58</v>
      </c>
      <c r="C15" s="109">
        <v>247596</v>
      </c>
      <c r="D15" s="101">
        <v>85493</v>
      </c>
      <c r="E15" s="101">
        <v>92941</v>
      </c>
      <c r="F15" s="110">
        <v>69162</v>
      </c>
      <c r="G15" s="101">
        <v>170713</v>
      </c>
      <c r="H15" s="101">
        <v>52049</v>
      </c>
      <c r="I15" s="101">
        <v>64818</v>
      </c>
      <c r="J15" s="101">
        <v>53846</v>
      </c>
      <c r="K15" s="124">
        <v>45.036406131929027</v>
      </c>
      <c r="L15" s="160">
        <v>64.254836788410913</v>
      </c>
      <c r="M15" s="160">
        <v>43.387639236014685</v>
      </c>
      <c r="N15" s="160">
        <v>28.444081268803622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2:30" ht="15" customHeight="1" x14ac:dyDescent="0.25">
      <c r="B16" s="396" t="s">
        <v>60</v>
      </c>
      <c r="C16" s="109">
        <v>107031</v>
      </c>
      <c r="D16" s="101">
        <v>36819</v>
      </c>
      <c r="E16" s="101">
        <v>39918</v>
      </c>
      <c r="F16" s="110">
        <v>30294</v>
      </c>
      <c r="G16" s="101">
        <v>89976</v>
      </c>
      <c r="H16" s="101">
        <v>27365</v>
      </c>
      <c r="I16" s="101">
        <v>36466</v>
      </c>
      <c r="J16" s="101">
        <v>26145</v>
      </c>
      <c r="K16" s="124">
        <v>18.955054681248331</v>
      </c>
      <c r="L16" s="160">
        <v>34.54778001096291</v>
      </c>
      <c r="M16" s="160">
        <v>9.4663522185049089</v>
      </c>
      <c r="N16" s="160">
        <v>15.869191049913942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2:30" ht="15" customHeight="1" x14ac:dyDescent="0.25">
      <c r="B17" s="396" t="s">
        <v>61</v>
      </c>
      <c r="C17" s="109">
        <v>44924</v>
      </c>
      <c r="D17" s="101">
        <v>15147</v>
      </c>
      <c r="E17" s="101">
        <v>16630</v>
      </c>
      <c r="F17" s="110">
        <v>13147</v>
      </c>
      <c r="G17" s="101">
        <v>35914</v>
      </c>
      <c r="H17" s="101">
        <v>11379</v>
      </c>
      <c r="I17" s="101">
        <v>13619</v>
      </c>
      <c r="J17" s="101">
        <v>10916</v>
      </c>
      <c r="K17" s="124">
        <v>25.087709528317646</v>
      </c>
      <c r="L17" s="160">
        <v>33.113630371737415</v>
      </c>
      <c r="M17" s="160">
        <v>22.108818562302666</v>
      </c>
      <c r="N17" s="160">
        <v>20.43788933675339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2:30" ht="15" customHeight="1" x14ac:dyDescent="0.25">
      <c r="B18" s="396" t="s">
        <v>62</v>
      </c>
      <c r="C18" s="109">
        <v>81960</v>
      </c>
      <c r="D18" s="101">
        <v>27477</v>
      </c>
      <c r="E18" s="101">
        <v>32271</v>
      </c>
      <c r="F18" s="110">
        <v>22212</v>
      </c>
      <c r="G18" s="101">
        <v>61950</v>
      </c>
      <c r="H18" s="101">
        <v>19034</v>
      </c>
      <c r="I18" s="101">
        <v>24374</v>
      </c>
      <c r="J18" s="101">
        <v>18542</v>
      </c>
      <c r="K18" s="124">
        <v>32.300242130750604</v>
      </c>
      <c r="L18" s="160">
        <v>44.357465587895348</v>
      </c>
      <c r="M18" s="160">
        <v>32.399277919094118</v>
      </c>
      <c r="N18" s="160">
        <v>19.792902599503829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2:30" ht="15" customHeight="1" x14ac:dyDescent="0.25">
      <c r="B19" s="396" t="s">
        <v>63</v>
      </c>
      <c r="C19" s="109">
        <v>36845</v>
      </c>
      <c r="D19" s="101">
        <v>12557</v>
      </c>
      <c r="E19" s="101">
        <v>14242</v>
      </c>
      <c r="F19" s="110">
        <v>10046</v>
      </c>
      <c r="G19" s="101">
        <v>31726</v>
      </c>
      <c r="H19" s="101">
        <v>10106</v>
      </c>
      <c r="I19" s="101">
        <v>12636</v>
      </c>
      <c r="J19" s="101">
        <v>8984</v>
      </c>
      <c r="K19" s="124">
        <v>16.135031204690158</v>
      </c>
      <c r="L19" s="160">
        <v>24.252919057985356</v>
      </c>
      <c r="M19" s="160">
        <v>12.709718265273819</v>
      </c>
      <c r="N19" s="160">
        <v>11.821015138023153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2:30" ht="15" customHeight="1" x14ac:dyDescent="0.25">
      <c r="B20" s="396" t="s">
        <v>64</v>
      </c>
      <c r="C20" s="109">
        <v>24663</v>
      </c>
      <c r="D20" s="101">
        <v>7932</v>
      </c>
      <c r="E20" s="101">
        <v>9938</v>
      </c>
      <c r="F20" s="110">
        <v>6793</v>
      </c>
      <c r="G20" s="101">
        <v>19128</v>
      </c>
      <c r="H20" s="101">
        <v>6128</v>
      </c>
      <c r="I20" s="101">
        <v>7554</v>
      </c>
      <c r="J20" s="101">
        <v>5446</v>
      </c>
      <c r="K20" s="124">
        <v>28.936637390213299</v>
      </c>
      <c r="L20" s="160">
        <v>29.43864229765013</v>
      </c>
      <c r="M20" s="160">
        <v>31.559438707969289</v>
      </c>
      <c r="N20" s="160">
        <v>24.733749540947482</v>
      </c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2:30" ht="15" customHeight="1" x14ac:dyDescent="0.25">
      <c r="B21" s="396" t="s">
        <v>65</v>
      </c>
      <c r="C21" s="109">
        <v>41750</v>
      </c>
      <c r="D21" s="101">
        <v>14573</v>
      </c>
      <c r="E21" s="101">
        <v>15464</v>
      </c>
      <c r="F21" s="110">
        <v>11713</v>
      </c>
      <c r="G21" s="101">
        <v>35707</v>
      </c>
      <c r="H21" s="101">
        <v>11485</v>
      </c>
      <c r="I21" s="101">
        <v>13474</v>
      </c>
      <c r="J21" s="101">
        <v>10748</v>
      </c>
      <c r="K21" s="124">
        <v>16.923852465903046</v>
      </c>
      <c r="L21" s="160">
        <v>26.887244231606445</v>
      </c>
      <c r="M21" s="160">
        <v>14.769185097224282</v>
      </c>
      <c r="N21" s="160">
        <v>8.9784145887606996</v>
      </c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2:30" ht="15" customHeight="1" x14ac:dyDescent="0.25">
      <c r="B22" s="396" t="s">
        <v>66</v>
      </c>
      <c r="C22" s="109">
        <v>4130</v>
      </c>
      <c r="D22" s="101">
        <v>1410</v>
      </c>
      <c r="E22" s="101">
        <v>1552</v>
      </c>
      <c r="F22" s="110">
        <v>1168</v>
      </c>
      <c r="G22" s="101">
        <v>3806</v>
      </c>
      <c r="H22" s="101">
        <v>1186</v>
      </c>
      <c r="I22" s="101">
        <v>1522</v>
      </c>
      <c r="J22" s="101">
        <v>1098</v>
      </c>
      <c r="K22" s="124">
        <v>8.512874408828166</v>
      </c>
      <c r="L22" s="160">
        <v>18.887015177065766</v>
      </c>
      <c r="M22" s="160">
        <v>1.971090670170828</v>
      </c>
      <c r="N22" s="160">
        <v>6.3752276867030968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2:30" ht="15" customHeight="1" x14ac:dyDescent="0.25">
      <c r="B23" s="396" t="s">
        <v>40</v>
      </c>
      <c r="C23" s="109">
        <v>1186703</v>
      </c>
      <c r="D23" s="101">
        <v>392103</v>
      </c>
      <c r="E23" s="101">
        <v>421051</v>
      </c>
      <c r="F23" s="110">
        <v>373549</v>
      </c>
      <c r="G23" s="101">
        <v>790026</v>
      </c>
      <c r="H23" s="101">
        <v>222632</v>
      </c>
      <c r="I23" s="101">
        <v>302720</v>
      </c>
      <c r="J23" s="101">
        <v>264674</v>
      </c>
      <c r="K23" s="124">
        <v>50.210625979398152</v>
      </c>
      <c r="L23" s="160">
        <v>76.121581803154982</v>
      </c>
      <c r="M23" s="160">
        <v>39.089257399577164</v>
      </c>
      <c r="N23" s="160">
        <v>41.135510099216397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2:30" ht="15" customHeight="1" x14ac:dyDescent="0.25">
      <c r="B24" s="396" t="s">
        <v>57</v>
      </c>
      <c r="C24" s="109">
        <v>101819</v>
      </c>
      <c r="D24" s="101">
        <v>36592</v>
      </c>
      <c r="E24" s="101">
        <v>36683</v>
      </c>
      <c r="F24" s="110">
        <v>28544</v>
      </c>
      <c r="G24" s="101">
        <v>73474</v>
      </c>
      <c r="H24" s="101">
        <v>25553</v>
      </c>
      <c r="I24" s="101">
        <v>27551</v>
      </c>
      <c r="J24" s="101">
        <v>20370</v>
      </c>
      <c r="K24" s="124">
        <v>38.578272586220976</v>
      </c>
      <c r="L24" s="160">
        <v>43.200406997221464</v>
      </c>
      <c r="M24" s="160">
        <v>33.145802330223951</v>
      </c>
      <c r="N24" s="160">
        <v>40.127638684339715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2:30" ht="15" customHeight="1" x14ac:dyDescent="0.25">
      <c r="B25" s="396" t="s">
        <v>15</v>
      </c>
      <c r="C25" s="109">
        <v>13466</v>
      </c>
      <c r="D25" s="101">
        <v>4845</v>
      </c>
      <c r="E25" s="101">
        <v>5092</v>
      </c>
      <c r="F25" s="110">
        <v>3529</v>
      </c>
      <c r="G25" s="101">
        <v>10276</v>
      </c>
      <c r="H25" s="101">
        <v>3309</v>
      </c>
      <c r="I25" s="101">
        <v>3949</v>
      </c>
      <c r="J25" s="101">
        <v>3018</v>
      </c>
      <c r="K25" s="124">
        <v>31.043207473725186</v>
      </c>
      <c r="L25" s="160">
        <v>46.418857660924751</v>
      </c>
      <c r="M25" s="160">
        <v>28.94403646492783</v>
      </c>
      <c r="N25" s="160">
        <v>16.931742876076871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2:30" ht="15" customHeight="1" x14ac:dyDescent="0.25">
      <c r="B26" s="396"/>
      <c r="C26" s="120"/>
      <c r="D26" s="378"/>
      <c r="E26" s="378"/>
      <c r="F26" s="121"/>
      <c r="G26" s="378"/>
      <c r="H26" s="378"/>
      <c r="I26" s="378"/>
      <c r="J26" s="378"/>
      <c r="K26" s="125"/>
      <c r="L26" s="115"/>
      <c r="M26" s="115"/>
      <c r="N26" s="115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2:30" s="94" customFormat="1" ht="15" customHeight="1" x14ac:dyDescent="0.25">
      <c r="B27" s="397" t="s">
        <v>119</v>
      </c>
      <c r="C27" s="107">
        <v>3660534</v>
      </c>
      <c r="D27" s="99">
        <v>1229066</v>
      </c>
      <c r="E27" s="99">
        <v>1302396</v>
      </c>
      <c r="F27" s="108">
        <v>1129072</v>
      </c>
      <c r="G27" s="99">
        <v>2580341</v>
      </c>
      <c r="H27" s="99">
        <v>771954</v>
      </c>
      <c r="I27" s="99">
        <v>975300</v>
      </c>
      <c r="J27" s="99">
        <v>833087</v>
      </c>
      <c r="K27" s="123">
        <v>41.862412758623762</v>
      </c>
      <c r="L27" s="159">
        <v>59.214927314321841</v>
      </c>
      <c r="M27" s="159">
        <v>33.537988311288835</v>
      </c>
      <c r="N27" s="159">
        <v>35.528702284395273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</row>
    <row r="28" spans="2:30" ht="6.95" customHeight="1" x14ac:dyDescent="0.25">
      <c r="B28" s="396"/>
      <c r="C28" s="109"/>
      <c r="D28" s="101"/>
      <c r="E28" s="101"/>
      <c r="F28" s="110"/>
      <c r="G28" s="101"/>
      <c r="H28" s="101"/>
      <c r="I28" s="101"/>
      <c r="J28" s="101"/>
      <c r="K28" s="124"/>
      <c r="L28" s="160"/>
      <c r="M28" s="160"/>
      <c r="N28" s="160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2:30" ht="15" customHeight="1" x14ac:dyDescent="0.25">
      <c r="B29" s="396" t="s">
        <v>39</v>
      </c>
      <c r="C29" s="109">
        <v>564405</v>
      </c>
      <c r="D29" s="101">
        <v>184880</v>
      </c>
      <c r="E29" s="101">
        <v>196103</v>
      </c>
      <c r="F29" s="110">
        <v>183422</v>
      </c>
      <c r="G29" s="101">
        <v>383188</v>
      </c>
      <c r="H29" s="101">
        <v>113008</v>
      </c>
      <c r="I29" s="101">
        <v>143270</v>
      </c>
      <c r="J29" s="101">
        <v>126910</v>
      </c>
      <c r="K29" s="124">
        <v>47.291929809910535</v>
      </c>
      <c r="L29" s="160">
        <v>63.599037236301861</v>
      </c>
      <c r="M29" s="160">
        <v>36.876526837439798</v>
      </c>
      <c r="N29" s="160">
        <v>44.529193916949019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</row>
    <row r="30" spans="2:30" ht="15" customHeight="1" x14ac:dyDescent="0.25">
      <c r="B30" s="396" t="s">
        <v>6</v>
      </c>
      <c r="C30" s="109">
        <v>1110865</v>
      </c>
      <c r="D30" s="101">
        <v>369826</v>
      </c>
      <c r="E30" s="101">
        <v>390109</v>
      </c>
      <c r="F30" s="110">
        <v>350930</v>
      </c>
      <c r="G30" s="101">
        <v>726499</v>
      </c>
      <c r="H30" s="101">
        <v>210880</v>
      </c>
      <c r="I30" s="101">
        <v>272244</v>
      </c>
      <c r="J30" s="101">
        <v>243375</v>
      </c>
      <c r="K30" s="124">
        <v>52.906611020799751</v>
      </c>
      <c r="L30" s="160">
        <v>75.372723823975718</v>
      </c>
      <c r="M30" s="160">
        <v>43.29388342810126</v>
      </c>
      <c r="N30" s="160">
        <v>44.193117616846429</v>
      </c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</row>
    <row r="31" spans="2:30" ht="15" customHeight="1" x14ac:dyDescent="0.25">
      <c r="B31" s="396" t="s">
        <v>59</v>
      </c>
      <c r="C31" s="109">
        <v>21</v>
      </c>
      <c r="D31" s="101">
        <v>0</v>
      </c>
      <c r="E31" s="101">
        <v>4</v>
      </c>
      <c r="F31" s="110">
        <v>17</v>
      </c>
      <c r="G31" s="101">
        <v>0</v>
      </c>
      <c r="H31" s="101">
        <v>0</v>
      </c>
      <c r="I31" s="101">
        <v>0</v>
      </c>
      <c r="J31" s="101">
        <v>0</v>
      </c>
      <c r="K31" s="379" t="s">
        <v>138</v>
      </c>
      <c r="L31" s="160" t="s">
        <v>138</v>
      </c>
      <c r="M31" s="160" t="s">
        <v>138</v>
      </c>
      <c r="N31" s="160" t="s">
        <v>138</v>
      </c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</row>
    <row r="32" spans="2:30" ht="15" customHeight="1" x14ac:dyDescent="0.25">
      <c r="B32" s="396" t="s">
        <v>38</v>
      </c>
      <c r="C32" s="109">
        <v>144834</v>
      </c>
      <c r="D32" s="101">
        <v>49302</v>
      </c>
      <c r="E32" s="101">
        <v>49406</v>
      </c>
      <c r="F32" s="110">
        <v>46126</v>
      </c>
      <c r="G32" s="101">
        <v>92009</v>
      </c>
      <c r="H32" s="101">
        <v>27755</v>
      </c>
      <c r="I32" s="101">
        <v>32423</v>
      </c>
      <c r="J32" s="101">
        <v>31831</v>
      </c>
      <c r="K32" s="124">
        <v>57.412861785260141</v>
      </c>
      <c r="L32" s="160">
        <v>77.632858944334345</v>
      </c>
      <c r="M32" s="160">
        <v>52.379483699842702</v>
      </c>
      <c r="N32" s="160">
        <v>44.909050925198706</v>
      </c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</row>
    <row r="33" spans="2:30" ht="15" customHeight="1" x14ac:dyDescent="0.25">
      <c r="B33" s="396" t="s">
        <v>41</v>
      </c>
      <c r="C33" s="109">
        <v>601966</v>
      </c>
      <c r="D33" s="101">
        <v>203270</v>
      </c>
      <c r="E33" s="101">
        <v>216536</v>
      </c>
      <c r="F33" s="110">
        <v>182160</v>
      </c>
      <c r="G33" s="101">
        <v>484844</v>
      </c>
      <c r="H33" s="101">
        <v>146079</v>
      </c>
      <c r="I33" s="101">
        <v>184310</v>
      </c>
      <c r="J33" s="101">
        <v>154455</v>
      </c>
      <c r="K33" s="124">
        <v>24.156635948882528</v>
      </c>
      <c r="L33" s="160">
        <v>39.150733507211847</v>
      </c>
      <c r="M33" s="160">
        <v>17.48467256253052</v>
      </c>
      <c r="N33" s="160">
        <v>17.937263280567155</v>
      </c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</row>
    <row r="34" spans="2:30" ht="15" customHeight="1" x14ac:dyDescent="0.25">
      <c r="B34" s="396" t="s">
        <v>58</v>
      </c>
      <c r="C34" s="109">
        <v>227654</v>
      </c>
      <c r="D34" s="101">
        <v>78328</v>
      </c>
      <c r="E34" s="101">
        <v>84610</v>
      </c>
      <c r="F34" s="110">
        <v>64716</v>
      </c>
      <c r="G34" s="101">
        <v>163883</v>
      </c>
      <c r="H34" s="101">
        <v>50118</v>
      </c>
      <c r="I34" s="101">
        <v>62298</v>
      </c>
      <c r="J34" s="101">
        <v>51467</v>
      </c>
      <c r="K34" s="124">
        <v>38.912516856537891</v>
      </c>
      <c r="L34" s="160">
        <v>56.287162296979133</v>
      </c>
      <c r="M34" s="160">
        <v>35.814953931105329</v>
      </c>
      <c r="N34" s="160">
        <v>25.742708920279011</v>
      </c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</row>
    <row r="35" spans="2:30" ht="15" customHeight="1" x14ac:dyDescent="0.25">
      <c r="B35" s="396" t="s">
        <v>60</v>
      </c>
      <c r="C35" s="109">
        <v>106987</v>
      </c>
      <c r="D35" s="101">
        <v>36818</v>
      </c>
      <c r="E35" s="101">
        <v>39908</v>
      </c>
      <c r="F35" s="110">
        <v>30261</v>
      </c>
      <c r="G35" s="101">
        <v>89964</v>
      </c>
      <c r="H35" s="101">
        <v>27365</v>
      </c>
      <c r="I35" s="101">
        <v>36466</v>
      </c>
      <c r="J35" s="101">
        <v>26133</v>
      </c>
      <c r="K35" s="124">
        <v>18.922013249744342</v>
      </c>
      <c r="L35" s="160">
        <v>34.544125708021198</v>
      </c>
      <c r="M35" s="160">
        <v>9.4389294137004338</v>
      </c>
      <c r="N35" s="160">
        <v>15.796119848467455</v>
      </c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</row>
    <row r="36" spans="2:30" ht="15" customHeight="1" x14ac:dyDescent="0.25">
      <c r="B36" s="396" t="s">
        <v>61</v>
      </c>
      <c r="C36" s="109">
        <v>44532</v>
      </c>
      <c r="D36" s="101">
        <v>15028</v>
      </c>
      <c r="E36" s="101">
        <v>16487</v>
      </c>
      <c r="F36" s="110">
        <v>13017</v>
      </c>
      <c r="G36" s="101">
        <v>35614</v>
      </c>
      <c r="H36" s="101">
        <v>11229</v>
      </c>
      <c r="I36" s="101">
        <v>13526</v>
      </c>
      <c r="J36" s="101">
        <v>10859</v>
      </c>
      <c r="K36" s="124">
        <v>25.040714325826922</v>
      </c>
      <c r="L36" s="160">
        <v>33.832042034019054</v>
      </c>
      <c r="M36" s="160">
        <v>21.891172556557741</v>
      </c>
      <c r="N36" s="160">
        <v>19.872916474813518</v>
      </c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</row>
    <row r="37" spans="2:30" ht="15" customHeight="1" x14ac:dyDescent="0.25">
      <c r="B37" s="396" t="s">
        <v>62</v>
      </c>
      <c r="C37" s="109">
        <v>81960</v>
      </c>
      <c r="D37" s="101">
        <v>27477</v>
      </c>
      <c r="E37" s="101">
        <v>32271</v>
      </c>
      <c r="F37" s="110">
        <v>22212</v>
      </c>
      <c r="G37" s="101">
        <v>61950</v>
      </c>
      <c r="H37" s="101">
        <v>19034</v>
      </c>
      <c r="I37" s="101">
        <v>24374</v>
      </c>
      <c r="J37" s="101">
        <v>18542</v>
      </c>
      <c r="K37" s="124">
        <v>32.300242130750604</v>
      </c>
      <c r="L37" s="160">
        <v>44.357465587895348</v>
      </c>
      <c r="M37" s="160">
        <v>32.399277919094118</v>
      </c>
      <c r="N37" s="160">
        <v>19.792902599503829</v>
      </c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</row>
    <row r="38" spans="2:30" ht="15" customHeight="1" x14ac:dyDescent="0.25">
      <c r="B38" s="396" t="s">
        <v>63</v>
      </c>
      <c r="C38" s="109">
        <v>36845</v>
      </c>
      <c r="D38" s="101">
        <v>12557</v>
      </c>
      <c r="E38" s="101">
        <v>14242</v>
      </c>
      <c r="F38" s="110">
        <v>10046</v>
      </c>
      <c r="G38" s="101">
        <v>31726</v>
      </c>
      <c r="H38" s="101">
        <v>10106</v>
      </c>
      <c r="I38" s="101">
        <v>12636</v>
      </c>
      <c r="J38" s="101">
        <v>8984</v>
      </c>
      <c r="K38" s="124">
        <v>16.135031204690158</v>
      </c>
      <c r="L38" s="160">
        <v>24.252919057985356</v>
      </c>
      <c r="M38" s="160">
        <v>12.709718265273819</v>
      </c>
      <c r="N38" s="160">
        <v>11.821015138023153</v>
      </c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</row>
    <row r="39" spans="2:30" ht="15" customHeight="1" x14ac:dyDescent="0.25">
      <c r="B39" s="396" t="s">
        <v>64</v>
      </c>
      <c r="C39" s="109">
        <v>24663</v>
      </c>
      <c r="D39" s="101">
        <v>7932</v>
      </c>
      <c r="E39" s="101">
        <v>9938</v>
      </c>
      <c r="F39" s="110">
        <v>6793</v>
      </c>
      <c r="G39" s="101">
        <v>19114</v>
      </c>
      <c r="H39" s="101">
        <v>6128</v>
      </c>
      <c r="I39" s="101">
        <v>7540</v>
      </c>
      <c r="J39" s="101">
        <v>5446</v>
      </c>
      <c r="K39" s="124">
        <v>29.031076697708485</v>
      </c>
      <c r="L39" s="160">
        <v>29.43864229765013</v>
      </c>
      <c r="M39" s="160">
        <v>31.803713527851457</v>
      </c>
      <c r="N39" s="160">
        <v>24.733749540947482</v>
      </c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</row>
    <row r="40" spans="2:30" ht="15" customHeight="1" x14ac:dyDescent="0.25">
      <c r="B40" s="396" t="s">
        <v>65</v>
      </c>
      <c r="C40" s="109">
        <v>41750</v>
      </c>
      <c r="D40" s="101">
        <v>14573</v>
      </c>
      <c r="E40" s="101">
        <v>15464</v>
      </c>
      <c r="F40" s="110">
        <v>11713</v>
      </c>
      <c r="G40" s="101">
        <v>35705</v>
      </c>
      <c r="H40" s="101">
        <v>11485</v>
      </c>
      <c r="I40" s="101">
        <v>13474</v>
      </c>
      <c r="J40" s="101">
        <v>10746</v>
      </c>
      <c r="K40" s="124">
        <v>16.930401904495167</v>
      </c>
      <c r="L40" s="160">
        <v>26.887244231606445</v>
      </c>
      <c r="M40" s="160">
        <v>14.769185097224282</v>
      </c>
      <c r="N40" s="160">
        <v>8.9986971896519634</v>
      </c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</row>
    <row r="41" spans="2:30" ht="15" customHeight="1" x14ac:dyDescent="0.25">
      <c r="B41" s="396" t="s">
        <v>66</v>
      </c>
      <c r="C41" s="109">
        <v>4130</v>
      </c>
      <c r="D41" s="101">
        <v>1410</v>
      </c>
      <c r="E41" s="101">
        <v>1552</v>
      </c>
      <c r="F41" s="110">
        <v>1168</v>
      </c>
      <c r="G41" s="101">
        <v>3806</v>
      </c>
      <c r="H41" s="101">
        <v>1186</v>
      </c>
      <c r="I41" s="101">
        <v>1522</v>
      </c>
      <c r="J41" s="101">
        <v>1098</v>
      </c>
      <c r="K41" s="124">
        <v>8.512874408828166</v>
      </c>
      <c r="L41" s="160">
        <v>18.887015177065766</v>
      </c>
      <c r="M41" s="160">
        <v>1.971090670170828</v>
      </c>
      <c r="N41" s="160">
        <v>6.3752276867030968</v>
      </c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</row>
    <row r="42" spans="2:30" ht="15" customHeight="1" x14ac:dyDescent="0.25">
      <c r="B42" s="396" t="s">
        <v>40</v>
      </c>
      <c r="C42" s="109">
        <v>574747</v>
      </c>
      <c r="D42" s="101">
        <v>193932</v>
      </c>
      <c r="E42" s="101">
        <v>200786</v>
      </c>
      <c r="F42" s="110">
        <v>180029</v>
      </c>
      <c r="G42" s="101">
        <v>384212</v>
      </c>
      <c r="H42" s="101">
        <v>114927</v>
      </c>
      <c r="I42" s="101">
        <v>145034</v>
      </c>
      <c r="J42" s="101">
        <v>124251</v>
      </c>
      <c r="K42" s="124">
        <v>49.59111115738186</v>
      </c>
      <c r="L42" s="160">
        <v>68.743637265394554</v>
      </c>
      <c r="M42" s="160">
        <v>38.440641504750609</v>
      </c>
      <c r="N42" s="160">
        <v>44.891389204111029</v>
      </c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</row>
    <row r="43" spans="2:30" ht="15" customHeight="1" x14ac:dyDescent="0.25">
      <c r="B43" s="396" t="s">
        <v>57</v>
      </c>
      <c r="C43" s="109">
        <v>83533</v>
      </c>
      <c r="D43" s="101">
        <v>29593</v>
      </c>
      <c r="E43" s="101">
        <v>30476</v>
      </c>
      <c r="F43" s="110">
        <v>23464</v>
      </c>
      <c r="G43" s="101">
        <v>58750</v>
      </c>
      <c r="H43" s="101">
        <v>19709</v>
      </c>
      <c r="I43" s="101">
        <v>22649</v>
      </c>
      <c r="J43" s="101">
        <v>16392</v>
      </c>
      <c r="K43" s="124">
        <v>42.183829787234046</v>
      </c>
      <c r="L43" s="160">
        <v>50.149677812167027</v>
      </c>
      <c r="M43" s="160">
        <v>34.55781712216875</v>
      </c>
      <c r="N43" s="160">
        <v>43.142996583699365</v>
      </c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</row>
    <row r="44" spans="2:30" ht="15" customHeight="1" x14ac:dyDescent="0.25">
      <c r="B44" s="396" t="s">
        <v>15</v>
      </c>
      <c r="C44" s="109">
        <v>11642</v>
      </c>
      <c r="D44" s="101">
        <v>4140</v>
      </c>
      <c r="E44" s="101">
        <v>4504</v>
      </c>
      <c r="F44" s="110">
        <v>2998</v>
      </c>
      <c r="G44" s="101">
        <v>9077</v>
      </c>
      <c r="H44" s="101">
        <v>2945</v>
      </c>
      <c r="I44" s="101">
        <v>3534</v>
      </c>
      <c r="J44" s="101">
        <v>2598</v>
      </c>
      <c r="K44" s="124">
        <v>28.258235099702546</v>
      </c>
      <c r="L44" s="160">
        <v>40.577249575551782</v>
      </c>
      <c r="M44" s="160">
        <v>27.44765138653084</v>
      </c>
      <c r="N44" s="160">
        <v>15.396458814472672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2:30" ht="15" customHeight="1" x14ac:dyDescent="0.25">
      <c r="B45" s="396"/>
      <c r="C45" s="120"/>
      <c r="D45" s="378"/>
      <c r="E45" s="378"/>
      <c r="F45" s="121"/>
      <c r="G45" s="378"/>
      <c r="H45" s="378"/>
      <c r="I45" s="378"/>
      <c r="J45" s="378"/>
      <c r="K45" s="126"/>
      <c r="L45" s="380"/>
      <c r="M45" s="380"/>
      <c r="N45" s="380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</row>
    <row r="46" spans="2:30" s="94" customFormat="1" ht="15" customHeight="1" x14ac:dyDescent="0.25">
      <c r="B46" s="397" t="s">
        <v>18</v>
      </c>
      <c r="C46" s="107">
        <v>14832847</v>
      </c>
      <c r="D46" s="99">
        <v>5009011</v>
      </c>
      <c r="E46" s="99">
        <v>5043122</v>
      </c>
      <c r="F46" s="108">
        <v>4780714</v>
      </c>
      <c r="G46" s="99">
        <v>7730487</v>
      </c>
      <c r="H46" s="99">
        <v>2030366</v>
      </c>
      <c r="I46" s="99">
        <v>2908697</v>
      </c>
      <c r="J46" s="99">
        <v>2791424</v>
      </c>
      <c r="K46" s="123">
        <v>91.874677494445052</v>
      </c>
      <c r="L46" s="159">
        <v>146.70483055764331</v>
      </c>
      <c r="M46" s="159">
        <v>73.380795593353312</v>
      </c>
      <c r="N46" s="159">
        <v>71.264343933418928</v>
      </c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</row>
    <row r="47" spans="2:30" ht="6.95" customHeight="1" x14ac:dyDescent="0.25">
      <c r="B47" s="396"/>
      <c r="C47" s="109"/>
      <c r="D47" s="101"/>
      <c r="E47" s="101"/>
      <c r="F47" s="110"/>
      <c r="G47" s="101"/>
      <c r="H47" s="101"/>
      <c r="I47" s="101"/>
      <c r="J47" s="101"/>
      <c r="K47" s="124"/>
      <c r="L47" s="160"/>
      <c r="M47" s="160"/>
      <c r="N47" s="160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 spans="2:30" ht="15" customHeight="1" x14ac:dyDescent="0.25">
      <c r="B48" s="396" t="s">
        <v>39</v>
      </c>
      <c r="C48" s="109">
        <v>3415644</v>
      </c>
      <c r="D48" s="101">
        <v>1127382</v>
      </c>
      <c r="E48" s="101">
        <v>1171089</v>
      </c>
      <c r="F48" s="110">
        <v>1117173</v>
      </c>
      <c r="G48" s="101">
        <v>1952271</v>
      </c>
      <c r="H48" s="101">
        <v>548275</v>
      </c>
      <c r="I48" s="101">
        <v>732962</v>
      </c>
      <c r="J48" s="101">
        <v>671034</v>
      </c>
      <c r="K48" s="381">
        <v>74.957472604981575</v>
      </c>
      <c r="L48" s="382">
        <v>105.62345538279148</v>
      </c>
      <c r="M48" s="382">
        <v>59.774858723917475</v>
      </c>
      <c r="N48" s="382">
        <v>66.485304768461802</v>
      </c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 spans="2:27" ht="15" customHeight="1" x14ac:dyDescent="0.25">
      <c r="B49" s="396" t="s">
        <v>6</v>
      </c>
      <c r="C49" s="109">
        <v>7599503</v>
      </c>
      <c r="D49" s="101">
        <v>2565197</v>
      </c>
      <c r="E49" s="101">
        <v>2559512</v>
      </c>
      <c r="F49" s="110">
        <v>2474794</v>
      </c>
      <c r="G49" s="101">
        <v>3844364</v>
      </c>
      <c r="H49" s="101">
        <v>1033344</v>
      </c>
      <c r="I49" s="101">
        <v>1423279</v>
      </c>
      <c r="J49" s="101">
        <v>1387741</v>
      </c>
      <c r="K49" s="381">
        <v>97.679069931983548</v>
      </c>
      <c r="L49" s="382">
        <v>148.24230846649326</v>
      </c>
      <c r="M49" s="382">
        <v>79.832063846933735</v>
      </c>
      <c r="N49" s="382">
        <v>78.332556291123495</v>
      </c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</row>
    <row r="50" spans="2:27" ht="15" customHeight="1" x14ac:dyDescent="0.25">
      <c r="B50" s="396" t="s">
        <v>59</v>
      </c>
      <c r="C50" s="109">
        <v>391</v>
      </c>
      <c r="D50" s="101">
        <v>319</v>
      </c>
      <c r="E50" s="101">
        <v>58</v>
      </c>
      <c r="F50" s="110">
        <v>14</v>
      </c>
      <c r="G50" s="101">
        <v>101</v>
      </c>
      <c r="H50" s="101">
        <v>14</v>
      </c>
      <c r="I50" s="101">
        <v>54</v>
      </c>
      <c r="J50" s="101">
        <v>33</v>
      </c>
      <c r="K50" s="383">
        <v>287.12871287128712</v>
      </c>
      <c r="L50" s="382">
        <v>2178.5714285714284</v>
      </c>
      <c r="M50" s="382">
        <v>7.4074074074074066</v>
      </c>
      <c r="N50" s="382">
        <v>-57.575757575757578</v>
      </c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</row>
    <row r="51" spans="2:27" ht="15" customHeight="1" x14ac:dyDescent="0.25">
      <c r="B51" s="396" t="s">
        <v>38</v>
      </c>
      <c r="C51" s="109">
        <v>2978904</v>
      </c>
      <c r="D51" s="101">
        <v>1034945</v>
      </c>
      <c r="E51" s="101">
        <v>1008906</v>
      </c>
      <c r="F51" s="110">
        <v>935053</v>
      </c>
      <c r="G51" s="101">
        <v>1432550</v>
      </c>
      <c r="H51" s="101">
        <v>311690</v>
      </c>
      <c r="I51" s="101">
        <v>557119</v>
      </c>
      <c r="J51" s="101">
        <v>563741</v>
      </c>
      <c r="K51" s="381">
        <v>107.9441555268577</v>
      </c>
      <c r="L51" s="382">
        <v>232.04305560011548</v>
      </c>
      <c r="M51" s="382">
        <v>81.093446821953663</v>
      </c>
      <c r="N51" s="382">
        <v>65.865707833916645</v>
      </c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</row>
    <row r="52" spans="2:27" ht="15" customHeight="1" x14ac:dyDescent="0.25">
      <c r="B52" s="396" t="s">
        <v>41</v>
      </c>
      <c r="C52" s="109">
        <v>185961</v>
      </c>
      <c r="D52" s="101">
        <v>68008</v>
      </c>
      <c r="E52" s="101">
        <v>68013</v>
      </c>
      <c r="F52" s="110">
        <v>49940</v>
      </c>
      <c r="G52" s="101">
        <v>72306</v>
      </c>
      <c r="H52" s="101">
        <v>21049</v>
      </c>
      <c r="I52" s="101">
        <v>29653</v>
      </c>
      <c r="J52" s="101">
        <v>21604</v>
      </c>
      <c r="K52" s="381">
        <v>157.18612563272757</v>
      </c>
      <c r="L52" s="382">
        <v>223.09373366905788</v>
      </c>
      <c r="M52" s="382">
        <v>129.36296496138669</v>
      </c>
      <c r="N52" s="382">
        <v>131.16089613034623</v>
      </c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</row>
    <row r="53" spans="2:27" ht="15" customHeight="1" x14ac:dyDescent="0.25">
      <c r="B53" s="396" t="s">
        <v>58</v>
      </c>
      <c r="C53" s="109">
        <v>19942</v>
      </c>
      <c r="D53" s="101">
        <v>7165</v>
      </c>
      <c r="E53" s="101">
        <v>8331</v>
      </c>
      <c r="F53" s="110">
        <v>4446</v>
      </c>
      <c r="G53" s="101">
        <v>6830</v>
      </c>
      <c r="H53" s="101">
        <v>1931</v>
      </c>
      <c r="I53" s="101">
        <v>2520</v>
      </c>
      <c r="J53" s="101">
        <v>2379</v>
      </c>
      <c r="K53" s="381">
        <v>191.97657393850659</v>
      </c>
      <c r="L53" s="382">
        <v>271.05126877265661</v>
      </c>
      <c r="M53" s="382">
        <v>230.59523809523807</v>
      </c>
      <c r="N53" s="382">
        <v>86.885245901639337</v>
      </c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</row>
    <row r="54" spans="2:27" ht="15" customHeight="1" x14ac:dyDescent="0.25">
      <c r="B54" s="396" t="s">
        <v>60</v>
      </c>
      <c r="C54" s="109">
        <v>44</v>
      </c>
      <c r="D54" s="101">
        <v>1</v>
      </c>
      <c r="E54" s="101">
        <v>10</v>
      </c>
      <c r="F54" s="110">
        <v>33</v>
      </c>
      <c r="G54" s="101">
        <v>12</v>
      </c>
      <c r="H54" s="101">
        <v>0</v>
      </c>
      <c r="I54" s="101">
        <v>0</v>
      </c>
      <c r="J54" s="101">
        <v>12</v>
      </c>
      <c r="K54" s="381">
        <v>266.66666666666663</v>
      </c>
      <c r="L54" s="382" t="s">
        <v>138</v>
      </c>
      <c r="M54" s="382" t="s">
        <v>138</v>
      </c>
      <c r="N54" s="382">
        <v>175</v>
      </c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</row>
    <row r="55" spans="2:27" ht="15" customHeight="1" x14ac:dyDescent="0.25">
      <c r="B55" s="396" t="s">
        <v>61</v>
      </c>
      <c r="C55" s="109">
        <v>392</v>
      </c>
      <c r="D55" s="101">
        <v>119</v>
      </c>
      <c r="E55" s="101">
        <v>143</v>
      </c>
      <c r="F55" s="110">
        <v>130</v>
      </c>
      <c r="G55" s="101">
        <v>300</v>
      </c>
      <c r="H55" s="101">
        <v>150</v>
      </c>
      <c r="I55" s="101">
        <v>93</v>
      </c>
      <c r="J55" s="101">
        <v>57</v>
      </c>
      <c r="K55" s="381">
        <v>30.666666666666664</v>
      </c>
      <c r="L55" s="382">
        <v>-20.666666666666668</v>
      </c>
      <c r="M55" s="382">
        <v>53.763440860215049</v>
      </c>
      <c r="N55" s="382">
        <v>128.07017543859649</v>
      </c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</row>
    <row r="56" spans="2:27" ht="15" customHeight="1" x14ac:dyDescent="0.25">
      <c r="B56" s="396" t="s">
        <v>62</v>
      </c>
      <c r="C56" s="109">
        <v>0</v>
      </c>
      <c r="D56" s="101">
        <v>0</v>
      </c>
      <c r="E56" s="101">
        <v>0</v>
      </c>
      <c r="F56" s="110">
        <v>0</v>
      </c>
      <c r="G56" s="101">
        <v>0</v>
      </c>
      <c r="H56" s="101">
        <v>0</v>
      </c>
      <c r="I56" s="101">
        <v>0</v>
      </c>
      <c r="J56" s="101">
        <v>0</v>
      </c>
      <c r="K56" s="381" t="s">
        <v>138</v>
      </c>
      <c r="L56" s="382" t="s">
        <v>138</v>
      </c>
      <c r="M56" s="382" t="s">
        <v>138</v>
      </c>
      <c r="N56" s="382" t="s">
        <v>138</v>
      </c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</row>
    <row r="57" spans="2:27" ht="15" customHeight="1" x14ac:dyDescent="0.25">
      <c r="B57" s="396" t="s">
        <v>63</v>
      </c>
      <c r="C57" s="109">
        <v>0</v>
      </c>
      <c r="D57" s="101">
        <v>0</v>
      </c>
      <c r="E57" s="101">
        <v>0</v>
      </c>
      <c r="F57" s="110">
        <v>0</v>
      </c>
      <c r="G57" s="101">
        <v>0</v>
      </c>
      <c r="H57" s="101">
        <v>0</v>
      </c>
      <c r="I57" s="101">
        <v>0</v>
      </c>
      <c r="J57" s="101">
        <v>0</v>
      </c>
      <c r="K57" s="381" t="s">
        <v>138</v>
      </c>
      <c r="L57" s="382" t="s">
        <v>138</v>
      </c>
      <c r="M57" s="382" t="s">
        <v>138</v>
      </c>
      <c r="N57" s="382" t="s">
        <v>138</v>
      </c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</row>
    <row r="58" spans="2:27" ht="15" customHeight="1" x14ac:dyDescent="0.25">
      <c r="B58" s="396" t="s">
        <v>64</v>
      </c>
      <c r="C58" s="109">
        <v>0</v>
      </c>
      <c r="D58" s="101">
        <v>0</v>
      </c>
      <c r="E58" s="101">
        <v>0</v>
      </c>
      <c r="F58" s="110">
        <v>0</v>
      </c>
      <c r="G58" s="101">
        <v>14</v>
      </c>
      <c r="H58" s="101">
        <v>0</v>
      </c>
      <c r="I58" s="101">
        <v>14</v>
      </c>
      <c r="J58" s="101">
        <v>0</v>
      </c>
      <c r="K58" s="381">
        <v>-100</v>
      </c>
      <c r="L58" s="382" t="s">
        <v>138</v>
      </c>
      <c r="M58" s="382">
        <v>-100</v>
      </c>
      <c r="N58" s="382" t="s">
        <v>138</v>
      </c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</row>
    <row r="59" spans="2:27" ht="15" customHeight="1" x14ac:dyDescent="0.25">
      <c r="B59" s="396" t="s">
        <v>65</v>
      </c>
      <c r="C59" s="109">
        <v>0</v>
      </c>
      <c r="D59" s="101">
        <v>0</v>
      </c>
      <c r="E59" s="101">
        <v>0</v>
      </c>
      <c r="F59" s="110">
        <v>0</v>
      </c>
      <c r="G59" s="101">
        <v>2</v>
      </c>
      <c r="H59" s="101">
        <v>0</v>
      </c>
      <c r="I59" s="101">
        <v>0</v>
      </c>
      <c r="J59" s="101">
        <v>2</v>
      </c>
      <c r="K59" s="381">
        <v>-100</v>
      </c>
      <c r="L59" s="382" t="s">
        <v>138</v>
      </c>
      <c r="M59" s="382" t="s">
        <v>138</v>
      </c>
      <c r="N59" s="382">
        <v>-100</v>
      </c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</row>
    <row r="60" spans="2:27" ht="15" customHeight="1" x14ac:dyDescent="0.25">
      <c r="B60" s="396" t="s">
        <v>66</v>
      </c>
      <c r="C60" s="109">
        <v>0</v>
      </c>
      <c r="D60" s="101">
        <v>0</v>
      </c>
      <c r="E60" s="101">
        <v>0</v>
      </c>
      <c r="F60" s="110">
        <v>0</v>
      </c>
      <c r="G60" s="101">
        <v>0</v>
      </c>
      <c r="H60" s="101">
        <v>0</v>
      </c>
      <c r="I60" s="101">
        <v>0</v>
      </c>
      <c r="J60" s="101">
        <v>0</v>
      </c>
      <c r="K60" s="381" t="s">
        <v>138</v>
      </c>
      <c r="L60" s="382" t="s">
        <v>138</v>
      </c>
      <c r="M60" s="382" t="s">
        <v>138</v>
      </c>
      <c r="N60" s="382" t="s">
        <v>138</v>
      </c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</row>
    <row r="61" spans="2:27" ht="15" customHeight="1" x14ac:dyDescent="0.25">
      <c r="B61" s="396" t="s">
        <v>40</v>
      </c>
      <c r="C61" s="109">
        <v>611956</v>
      </c>
      <c r="D61" s="101">
        <v>198171</v>
      </c>
      <c r="E61" s="101">
        <v>220265</v>
      </c>
      <c r="F61" s="110">
        <v>193520</v>
      </c>
      <c r="G61" s="101">
        <v>405814</v>
      </c>
      <c r="H61" s="101">
        <v>107705</v>
      </c>
      <c r="I61" s="101">
        <v>157686</v>
      </c>
      <c r="J61" s="101">
        <v>140423</v>
      </c>
      <c r="K61" s="381">
        <v>50.797163232416821</v>
      </c>
      <c r="L61" s="382">
        <v>83.994243535583308</v>
      </c>
      <c r="M61" s="382">
        <v>39.685831335692448</v>
      </c>
      <c r="N61" s="382">
        <v>37.81218176509546</v>
      </c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</row>
    <row r="62" spans="2:27" ht="15" customHeight="1" x14ac:dyDescent="0.25">
      <c r="B62" s="396" t="s">
        <v>57</v>
      </c>
      <c r="C62" s="109">
        <v>18286</v>
      </c>
      <c r="D62" s="101">
        <v>6999</v>
      </c>
      <c r="E62" s="101">
        <v>6207</v>
      </c>
      <c r="F62" s="110">
        <v>5080</v>
      </c>
      <c r="G62" s="101">
        <v>14724</v>
      </c>
      <c r="H62" s="101">
        <v>5844</v>
      </c>
      <c r="I62" s="101">
        <v>4902</v>
      </c>
      <c r="J62" s="101">
        <v>3978</v>
      </c>
      <c r="K62" s="381">
        <v>24.191795707688129</v>
      </c>
      <c r="L62" s="382">
        <v>19.763860369609855</v>
      </c>
      <c r="M62" s="382">
        <v>26.621787025703796</v>
      </c>
      <c r="N62" s="382">
        <v>27.702362996480645</v>
      </c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</row>
    <row r="63" spans="2:27" ht="15" customHeight="1" thickBot="1" x14ac:dyDescent="0.3">
      <c r="B63" s="138" t="s">
        <v>15</v>
      </c>
      <c r="C63" s="111">
        <v>1824</v>
      </c>
      <c r="D63" s="376">
        <v>705</v>
      </c>
      <c r="E63" s="376">
        <v>588</v>
      </c>
      <c r="F63" s="377">
        <v>531</v>
      </c>
      <c r="G63" s="376">
        <v>1199</v>
      </c>
      <c r="H63" s="376">
        <v>364</v>
      </c>
      <c r="I63" s="376">
        <v>415</v>
      </c>
      <c r="J63" s="376">
        <v>420</v>
      </c>
      <c r="K63" s="384">
        <v>52.126772310258552</v>
      </c>
      <c r="L63" s="385">
        <v>93.681318681318686</v>
      </c>
      <c r="M63" s="385">
        <v>41.686746987951807</v>
      </c>
      <c r="N63" s="385">
        <v>26.428571428571431</v>
      </c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</row>
    <row r="64" spans="2:27" ht="13.7" customHeight="1" thickTop="1" x14ac:dyDescent="0.25">
      <c r="B64" s="90" t="s">
        <v>165</v>
      </c>
      <c r="N64" s="61" t="s">
        <v>122</v>
      </c>
    </row>
    <row r="65" spans="7:14" ht="13.7" customHeight="1" x14ac:dyDescent="0.25">
      <c r="N65" s="61"/>
    </row>
    <row r="67" spans="7:14" x14ac:dyDescent="0.25">
      <c r="G67" s="53"/>
      <c r="H67" s="53"/>
      <c r="I67" s="53"/>
      <c r="J67" s="53"/>
    </row>
    <row r="68" spans="7:14" x14ac:dyDescent="0.25">
      <c r="G68" s="53"/>
      <c r="H68" s="53"/>
      <c r="I68" s="53"/>
      <c r="J68" s="53"/>
    </row>
    <row r="69" spans="7:14" x14ac:dyDescent="0.25">
      <c r="G69" s="53"/>
      <c r="H69" s="53"/>
      <c r="I69" s="53"/>
      <c r="J69" s="53"/>
    </row>
    <row r="70" spans="7:14" x14ac:dyDescent="0.25">
      <c r="G70" s="53"/>
      <c r="H70" s="53"/>
      <c r="I70" s="53"/>
      <c r="J70" s="53"/>
    </row>
    <row r="71" spans="7:14" x14ac:dyDescent="0.25">
      <c r="G71" s="53"/>
      <c r="H71" s="53"/>
      <c r="I71" s="53"/>
      <c r="J71" s="116"/>
    </row>
    <row r="72" spans="7:14" x14ac:dyDescent="0.25">
      <c r="G72" s="53"/>
      <c r="H72" s="53"/>
      <c r="I72" s="53"/>
      <c r="J72" s="116"/>
    </row>
    <row r="73" spans="7:14" x14ac:dyDescent="0.25">
      <c r="G73" s="53"/>
      <c r="H73" s="53"/>
      <c r="I73" s="53"/>
      <c r="J73" s="116"/>
    </row>
    <row r="74" spans="7:14" x14ac:dyDescent="0.25">
      <c r="G74" s="53"/>
      <c r="H74" s="53"/>
      <c r="I74" s="53"/>
      <c r="J74" s="53"/>
    </row>
    <row r="76" spans="7:14" ht="6.75" customHeight="1" x14ac:dyDescent="0.25"/>
  </sheetData>
  <mergeCells count="5">
    <mergeCell ref="M4:N4"/>
    <mergeCell ref="C5:F5"/>
    <mergeCell ref="G5:J5"/>
    <mergeCell ref="K5:N5"/>
    <mergeCell ref="B5:B6"/>
  </mergeCells>
  <conditionalFormatting sqref="Q27:AD27 Q8:AD8 Q46:AD46 P8:P25 P9:AA63">
    <cfRule type="cellIs" dxfId="11" priority="2" operator="notEqual">
      <formula>0</formula>
    </cfRule>
  </conditionalFormatting>
  <conditionalFormatting sqref="Q27:AD27 Q8:AD8 P8:P27 Q9:AA26 P46:AD46 P28:AA45 P47:AA63">
    <cfRule type="cellIs" dxfId="10" priority="1" operator="notEqual">
      <formula>0</formula>
    </cfRule>
  </conditionalFormatting>
  <pageMargins left="0.33" right="0.3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Índice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Q12</vt:lpstr>
      <vt:lpstr>Q13</vt:lpstr>
      <vt:lpstr>Q14</vt:lpstr>
      <vt:lpstr>Q15</vt:lpstr>
      <vt:lpstr>Q16</vt:lpstr>
      <vt:lpstr>Q17</vt:lpstr>
      <vt:lpstr>'Q10'!Print_Area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Isabel Silva</cp:lastModifiedBy>
  <cp:lastPrinted>2020-03-12T13:00:34Z</cp:lastPrinted>
  <dcterms:created xsi:type="dcterms:W3CDTF">2012-11-13T14:40:27Z</dcterms:created>
  <dcterms:modified xsi:type="dcterms:W3CDTF">2022-12-05T17:21:03Z</dcterms:modified>
</cp:coreProperties>
</file>