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K:\CI\lsb\_1Difusão\Quadros dos Destaques\DEE\Atividade Transportes\2021\Ativ_Transp\3ºTrim\"/>
    </mc:Choice>
  </mc:AlternateContent>
  <xr:revisionPtr revIDLastSave="0" documentId="13_ncr:1_{EBF96038-23C4-4FE2-8F39-BA0D0AAAF803}" xr6:coauthVersionLast="47" xr6:coauthVersionMax="47" xr10:uidLastSave="{00000000-0000-0000-0000-000000000000}"/>
  <bookViews>
    <workbookView xWindow="-120" yWindow="-120" windowWidth="29040" windowHeight="15840" tabRatio="742" xr2:uid="{00000000-000D-0000-FFFF-FFFF00000000}"/>
  </bookViews>
  <sheets>
    <sheet name="Índice" sheetId="1" r:id="rId1"/>
    <sheet name="Q01" sheetId="35" r:id="rId2"/>
    <sheet name="Q02" sheetId="33" r:id="rId3"/>
    <sheet name="Q03" sheetId="36" r:id="rId4"/>
    <sheet name="Q04" sheetId="37" r:id="rId5"/>
    <sheet name="Q05" sheetId="38" r:id="rId6"/>
    <sheet name="Q06" sheetId="39" r:id="rId7"/>
    <sheet name="Q07" sheetId="18" r:id="rId8"/>
    <sheet name="Q08" sheetId="19" r:id="rId9"/>
    <sheet name="Q09" sheetId="20" r:id="rId10"/>
    <sheet name="Q10" sheetId="30" r:id="rId11"/>
    <sheet name="Q11" sheetId="31" r:id="rId12"/>
    <sheet name="Q12" sheetId="7" r:id="rId13"/>
    <sheet name="Q13" sheetId="13" r:id="rId14"/>
    <sheet name="Q14" sheetId="10" r:id="rId15"/>
    <sheet name="Q15" sheetId="12" r:id="rId16"/>
    <sheet name="Q16" sheetId="40" r:id="rId17"/>
    <sheet name="Q17" sheetId="41" r:id="rId18"/>
  </sheets>
  <definedNames>
    <definedName name="_xlnm.Print_Area" localSheetId="10">'Q10'!$B$2:$O$24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6" i="33" l="1"/>
  <c r="M76" i="33"/>
  <c r="L76" i="33"/>
  <c r="N75" i="33"/>
  <c r="M75" i="33"/>
  <c r="L75" i="33"/>
  <c r="N74" i="33"/>
  <c r="M74" i="33"/>
  <c r="L74" i="33"/>
  <c r="N73" i="33"/>
  <c r="M73" i="33"/>
  <c r="L73" i="33"/>
  <c r="N72" i="33"/>
  <c r="M72" i="33"/>
  <c r="L72" i="33"/>
  <c r="N71" i="33"/>
  <c r="M71" i="33"/>
  <c r="L71" i="33"/>
  <c r="N70" i="33"/>
  <c r="M70" i="33"/>
  <c r="L70" i="33"/>
  <c r="N69" i="33"/>
  <c r="M69" i="33"/>
  <c r="L69" i="33"/>
  <c r="N68" i="33"/>
  <c r="M68" i="33"/>
  <c r="L68" i="33"/>
  <c r="N67" i="33"/>
  <c r="M67" i="33"/>
  <c r="L67" i="33"/>
  <c r="N66" i="33"/>
  <c r="M66" i="33"/>
  <c r="L66" i="33"/>
  <c r="N64" i="33"/>
  <c r="N62" i="33"/>
  <c r="M62" i="33"/>
  <c r="L62" i="33"/>
  <c r="N61" i="33"/>
  <c r="M61" i="33"/>
  <c r="L61" i="33"/>
  <c r="N60" i="33"/>
  <c r="M60" i="33"/>
  <c r="L60" i="33"/>
  <c r="N59" i="33"/>
  <c r="M59" i="33"/>
  <c r="L59" i="33"/>
  <c r="N58" i="33"/>
  <c r="M58" i="33"/>
  <c r="L58" i="33"/>
  <c r="N57" i="33"/>
  <c r="M57" i="33"/>
  <c r="L57" i="33"/>
  <c r="N56" i="33"/>
  <c r="M56" i="33"/>
  <c r="L56" i="33"/>
  <c r="K56" i="33"/>
  <c r="N55" i="33"/>
  <c r="M55" i="33"/>
  <c r="L55" i="33"/>
  <c r="N54" i="33"/>
  <c r="M54" i="33"/>
  <c r="L54" i="33"/>
  <c r="N53" i="33"/>
  <c r="M53" i="33"/>
  <c r="L53" i="33"/>
  <c r="K53" i="33"/>
  <c r="N52" i="33"/>
  <c r="M52" i="33"/>
  <c r="L52" i="33"/>
  <c r="M46" i="33"/>
  <c r="N34" i="33"/>
  <c r="M34" i="33"/>
  <c r="L34" i="33"/>
  <c r="N33" i="33"/>
  <c r="M33" i="33"/>
  <c r="L33" i="33"/>
  <c r="N32" i="33"/>
  <c r="M32" i="33"/>
  <c r="L32" i="33"/>
  <c r="N31" i="33"/>
  <c r="M31" i="33"/>
  <c r="L31" i="33"/>
  <c r="N30" i="33"/>
  <c r="M30" i="33"/>
  <c r="L30" i="33"/>
  <c r="N29" i="33"/>
  <c r="M29" i="33"/>
  <c r="L29" i="33"/>
  <c r="N28" i="33"/>
  <c r="M28" i="33"/>
  <c r="L28" i="33"/>
  <c r="N27" i="33"/>
  <c r="M27" i="33"/>
  <c r="L27" i="33"/>
  <c r="N26" i="33"/>
  <c r="M26" i="33"/>
  <c r="L26" i="33"/>
  <c r="N25" i="33"/>
  <c r="M25" i="33"/>
  <c r="L25" i="33"/>
  <c r="N24" i="33"/>
  <c r="M24" i="33"/>
  <c r="L24" i="33"/>
  <c r="M22" i="33"/>
  <c r="M18" i="33"/>
  <c r="G28" i="37"/>
  <c r="C28" i="37"/>
  <c r="G27" i="37"/>
  <c r="C27" i="37"/>
  <c r="G26" i="37"/>
  <c r="C26" i="37"/>
  <c r="G25" i="37"/>
  <c r="C25" i="37"/>
  <c r="J24" i="37"/>
  <c r="N24" i="37" s="1"/>
  <c r="I24" i="37"/>
  <c r="H24" i="37"/>
  <c r="F24" i="37"/>
  <c r="E24" i="37"/>
  <c r="D24" i="37"/>
  <c r="C24" i="37" s="1"/>
  <c r="G22" i="37"/>
  <c r="C22" i="37"/>
  <c r="G21" i="37"/>
  <c r="C21" i="37"/>
  <c r="G20" i="37"/>
  <c r="C20" i="37"/>
  <c r="G19" i="37"/>
  <c r="C19" i="37"/>
  <c r="J18" i="37"/>
  <c r="I18" i="37"/>
  <c r="H18" i="37"/>
  <c r="G18" i="37" s="1"/>
  <c r="F18" i="37"/>
  <c r="E18" i="37"/>
  <c r="D18" i="37"/>
  <c r="C18" i="37" s="1"/>
  <c r="G16" i="37"/>
  <c r="C16" i="37"/>
  <c r="G15" i="37"/>
  <c r="C15" i="37"/>
  <c r="G14" i="37"/>
  <c r="C14" i="37"/>
  <c r="G13" i="37"/>
  <c r="C13" i="37"/>
  <c r="K13" i="37" s="1"/>
  <c r="J12" i="37"/>
  <c r="I12" i="37"/>
  <c r="H12" i="37"/>
  <c r="G12" i="37" s="1"/>
  <c r="F12" i="37"/>
  <c r="E12" i="37"/>
  <c r="D12" i="37"/>
  <c r="C12" i="37" s="1"/>
  <c r="G48" i="36"/>
  <c r="C48" i="36"/>
  <c r="G47" i="36"/>
  <c r="C47" i="36"/>
  <c r="K47" i="36" s="1"/>
  <c r="G46" i="36"/>
  <c r="C46" i="36"/>
  <c r="G45" i="36"/>
  <c r="C45" i="36"/>
  <c r="G44" i="36"/>
  <c r="C44" i="36"/>
  <c r="G43" i="36"/>
  <c r="C43" i="36"/>
  <c r="G42" i="36"/>
  <c r="C42" i="36"/>
  <c r="G41" i="36"/>
  <c r="C41" i="36"/>
  <c r="K41" i="36" s="1"/>
  <c r="G40" i="36"/>
  <c r="C40" i="36"/>
  <c r="G39" i="36"/>
  <c r="G36" i="36" s="1"/>
  <c r="C39" i="36"/>
  <c r="G38" i="36"/>
  <c r="C38" i="36"/>
  <c r="C36" i="36" s="1"/>
  <c r="K36" i="36" s="1"/>
  <c r="J36" i="36"/>
  <c r="I36" i="36"/>
  <c r="H36" i="36"/>
  <c r="F36" i="36"/>
  <c r="E36" i="36"/>
  <c r="M36" i="36" s="1"/>
  <c r="D36" i="36"/>
  <c r="G34" i="36"/>
  <c r="C34" i="36"/>
  <c r="G33" i="36"/>
  <c r="C33" i="36"/>
  <c r="G32" i="36"/>
  <c r="C32" i="36"/>
  <c r="G31" i="36"/>
  <c r="C31" i="36"/>
  <c r="G30" i="36"/>
  <c r="C30" i="36"/>
  <c r="G29" i="36"/>
  <c r="C29" i="36"/>
  <c r="G28" i="36"/>
  <c r="C28" i="36"/>
  <c r="G27" i="36"/>
  <c r="C27" i="36"/>
  <c r="G26" i="36"/>
  <c r="C26" i="36"/>
  <c r="G25" i="36"/>
  <c r="G22" i="36" s="1"/>
  <c r="C25" i="36"/>
  <c r="G24" i="36"/>
  <c r="C24" i="36"/>
  <c r="K24" i="36" s="1"/>
  <c r="J22" i="36"/>
  <c r="I22" i="36"/>
  <c r="H22" i="36"/>
  <c r="F22" i="36"/>
  <c r="E22" i="36"/>
  <c r="M22" i="36" s="1"/>
  <c r="D22" i="36"/>
  <c r="J20" i="36"/>
  <c r="I20" i="36"/>
  <c r="H20" i="36"/>
  <c r="F20" i="36"/>
  <c r="C20" i="36" s="1"/>
  <c r="E20" i="36"/>
  <c r="D20" i="36"/>
  <c r="J19" i="36"/>
  <c r="I19" i="36"/>
  <c r="H19" i="36"/>
  <c r="G19" i="36" s="1"/>
  <c r="F19" i="36"/>
  <c r="E19" i="36"/>
  <c r="C19" i="36" s="1"/>
  <c r="D19" i="36"/>
  <c r="J18" i="36"/>
  <c r="G18" i="36" s="1"/>
  <c r="I18" i="36"/>
  <c r="H18" i="36"/>
  <c r="F18" i="36"/>
  <c r="E18" i="36"/>
  <c r="D18" i="36"/>
  <c r="C18" i="36" s="1"/>
  <c r="J17" i="36"/>
  <c r="I17" i="36"/>
  <c r="G17" i="36" s="1"/>
  <c r="H17" i="36"/>
  <c r="F17" i="36"/>
  <c r="N17" i="36" s="1"/>
  <c r="E17" i="36"/>
  <c r="D17" i="36"/>
  <c r="J16" i="36"/>
  <c r="I16" i="36"/>
  <c r="H16" i="36"/>
  <c r="G16" i="36" s="1"/>
  <c r="F16" i="36"/>
  <c r="E16" i="36"/>
  <c r="C16" i="36" s="1"/>
  <c r="D16" i="36"/>
  <c r="J15" i="36"/>
  <c r="G15" i="36" s="1"/>
  <c r="I15" i="36"/>
  <c r="H15" i="36"/>
  <c r="F15" i="36"/>
  <c r="E15" i="36"/>
  <c r="D15" i="36"/>
  <c r="C15" i="36" s="1"/>
  <c r="J14" i="36"/>
  <c r="I14" i="36"/>
  <c r="G14" i="36" s="1"/>
  <c r="H14" i="36"/>
  <c r="F14" i="36"/>
  <c r="C14" i="36" s="1"/>
  <c r="E14" i="36"/>
  <c r="D14" i="36"/>
  <c r="J13" i="36"/>
  <c r="I13" i="36"/>
  <c r="H13" i="36"/>
  <c r="G13" i="36" s="1"/>
  <c r="F13" i="36"/>
  <c r="E13" i="36"/>
  <c r="C13" i="36" s="1"/>
  <c r="D13" i="36"/>
  <c r="J12" i="36"/>
  <c r="N12" i="36" s="1"/>
  <c r="I12" i="36"/>
  <c r="H12" i="36"/>
  <c r="F12" i="36"/>
  <c r="E12" i="36"/>
  <c r="D12" i="36"/>
  <c r="D8" i="36" s="1"/>
  <c r="J11" i="36"/>
  <c r="I11" i="36"/>
  <c r="G11" i="36" s="1"/>
  <c r="H11" i="36"/>
  <c r="F11" i="36"/>
  <c r="N11" i="36" s="1"/>
  <c r="E11" i="36"/>
  <c r="D11" i="36"/>
  <c r="J10" i="36"/>
  <c r="I10" i="36"/>
  <c r="H10" i="36"/>
  <c r="G10" i="36" s="1"/>
  <c r="F10" i="36"/>
  <c r="E10" i="36"/>
  <c r="E8" i="36" s="1"/>
  <c r="D10" i="36"/>
  <c r="J8" i="36"/>
  <c r="J8" i="37" s="1"/>
  <c r="G76" i="33"/>
  <c r="C76" i="33"/>
  <c r="K76" i="33" s="1"/>
  <c r="G75" i="33"/>
  <c r="C75" i="33"/>
  <c r="K75" i="33" s="1"/>
  <c r="G74" i="33"/>
  <c r="C74" i="33"/>
  <c r="K74" i="33" s="1"/>
  <c r="G73" i="33"/>
  <c r="C73" i="33"/>
  <c r="K73" i="33" s="1"/>
  <c r="G72" i="33"/>
  <c r="C72" i="33"/>
  <c r="K72" i="33" s="1"/>
  <c r="G71" i="33"/>
  <c r="C71" i="33"/>
  <c r="K71" i="33" s="1"/>
  <c r="G70" i="33"/>
  <c r="C70" i="33"/>
  <c r="K70" i="33" s="1"/>
  <c r="G69" i="33"/>
  <c r="C69" i="33"/>
  <c r="K69" i="33" s="1"/>
  <c r="G68" i="33"/>
  <c r="C68" i="33"/>
  <c r="K68" i="33" s="1"/>
  <c r="G67" i="33"/>
  <c r="C67" i="33"/>
  <c r="K67" i="33" s="1"/>
  <c r="G66" i="33"/>
  <c r="G64" i="33" s="1"/>
  <c r="C66" i="33"/>
  <c r="K66" i="33" s="1"/>
  <c r="J64" i="33"/>
  <c r="I64" i="33"/>
  <c r="H64" i="33"/>
  <c r="F64" i="33"/>
  <c r="E64" i="33"/>
  <c r="M64" i="33" s="1"/>
  <c r="D64" i="33"/>
  <c r="L64" i="33" s="1"/>
  <c r="C64" i="33"/>
  <c r="K64" i="33" s="1"/>
  <c r="G62" i="33"/>
  <c r="C62" i="33"/>
  <c r="K62" i="33" s="1"/>
  <c r="G61" i="33"/>
  <c r="C61" i="33"/>
  <c r="K61" i="33" s="1"/>
  <c r="G60" i="33"/>
  <c r="C60" i="33"/>
  <c r="K60" i="33" s="1"/>
  <c r="G59" i="33"/>
  <c r="C59" i="33"/>
  <c r="K59" i="33" s="1"/>
  <c r="G58" i="33"/>
  <c r="C58" i="33"/>
  <c r="K58" i="33" s="1"/>
  <c r="G57" i="33"/>
  <c r="C57" i="33"/>
  <c r="K57" i="33" s="1"/>
  <c r="G56" i="33"/>
  <c r="C56" i="33"/>
  <c r="G55" i="33"/>
  <c r="C55" i="33"/>
  <c r="K55" i="33" s="1"/>
  <c r="G54" i="33"/>
  <c r="C54" i="33"/>
  <c r="K54" i="33" s="1"/>
  <c r="G53" i="33"/>
  <c r="C53" i="33"/>
  <c r="G52" i="33"/>
  <c r="G50" i="33" s="1"/>
  <c r="C52" i="33"/>
  <c r="K52" i="33" s="1"/>
  <c r="J50" i="33"/>
  <c r="I50" i="33"/>
  <c r="M50" i="33" s="1"/>
  <c r="H50" i="33"/>
  <c r="F50" i="33"/>
  <c r="N50" i="33" s="1"/>
  <c r="E50" i="33"/>
  <c r="D50" i="33"/>
  <c r="L50" i="33" s="1"/>
  <c r="C50" i="33"/>
  <c r="J48" i="33"/>
  <c r="I48" i="33"/>
  <c r="H48" i="33"/>
  <c r="G48" i="33" s="1"/>
  <c r="F48" i="33"/>
  <c r="N48" i="33" s="1"/>
  <c r="E48" i="33"/>
  <c r="M48" i="33" s="1"/>
  <c r="D48" i="33"/>
  <c r="D36" i="33" s="1"/>
  <c r="J47" i="33"/>
  <c r="I47" i="33"/>
  <c r="G47" i="33" s="1"/>
  <c r="H47" i="33"/>
  <c r="F47" i="33"/>
  <c r="N47" i="33" s="1"/>
  <c r="E47" i="33"/>
  <c r="M47" i="33" s="1"/>
  <c r="D47" i="33"/>
  <c r="L47" i="33" s="1"/>
  <c r="J46" i="33"/>
  <c r="I46" i="33"/>
  <c r="H46" i="33"/>
  <c r="H18" i="33" s="1"/>
  <c r="F46" i="33"/>
  <c r="N46" i="33" s="1"/>
  <c r="E46" i="33"/>
  <c r="D46" i="33"/>
  <c r="L46" i="33" s="1"/>
  <c r="J45" i="33"/>
  <c r="I45" i="33"/>
  <c r="I17" i="33" s="1"/>
  <c r="H45" i="33"/>
  <c r="F45" i="33"/>
  <c r="N45" i="33" s="1"/>
  <c r="E45" i="33"/>
  <c r="M45" i="33" s="1"/>
  <c r="D45" i="33"/>
  <c r="L45" i="33" s="1"/>
  <c r="J44" i="33"/>
  <c r="I44" i="33"/>
  <c r="I16" i="33" s="1"/>
  <c r="H44" i="33"/>
  <c r="F44" i="33"/>
  <c r="N44" i="33" s="1"/>
  <c r="E44" i="33"/>
  <c r="M44" i="33" s="1"/>
  <c r="D44" i="33"/>
  <c r="L44" i="33" s="1"/>
  <c r="J43" i="33"/>
  <c r="I43" i="33"/>
  <c r="I15" i="33" s="1"/>
  <c r="M15" i="33" s="1"/>
  <c r="H43" i="33"/>
  <c r="F43" i="33"/>
  <c r="N43" i="33" s="1"/>
  <c r="E43" i="33"/>
  <c r="D43" i="33"/>
  <c r="L43" i="33" s="1"/>
  <c r="J42" i="33"/>
  <c r="I42" i="33"/>
  <c r="I14" i="33" s="1"/>
  <c r="H42" i="33"/>
  <c r="F42" i="33"/>
  <c r="N42" i="33" s="1"/>
  <c r="E42" i="33"/>
  <c r="M42" i="33" s="1"/>
  <c r="D42" i="33"/>
  <c r="L42" i="33" s="1"/>
  <c r="J41" i="33"/>
  <c r="I41" i="33"/>
  <c r="I13" i="33" s="1"/>
  <c r="H41" i="33"/>
  <c r="F41" i="33"/>
  <c r="N41" i="33" s="1"/>
  <c r="E41" i="33"/>
  <c r="M41" i="33" s="1"/>
  <c r="D41" i="33"/>
  <c r="L41" i="33" s="1"/>
  <c r="J40" i="33"/>
  <c r="I40" i="33"/>
  <c r="I12" i="33" s="1"/>
  <c r="M12" i="33" s="1"/>
  <c r="H40" i="33"/>
  <c r="F40" i="33"/>
  <c r="N40" i="33" s="1"/>
  <c r="E40" i="33"/>
  <c r="D40" i="33"/>
  <c r="L40" i="33" s="1"/>
  <c r="J39" i="33"/>
  <c r="I39" i="33"/>
  <c r="I11" i="33" s="1"/>
  <c r="H39" i="33"/>
  <c r="F39" i="33"/>
  <c r="N39" i="33" s="1"/>
  <c r="E39" i="33"/>
  <c r="M39" i="33" s="1"/>
  <c r="D39" i="33"/>
  <c r="L39" i="33" s="1"/>
  <c r="J38" i="33"/>
  <c r="I38" i="33"/>
  <c r="I10" i="33" s="1"/>
  <c r="I8" i="33" s="1"/>
  <c r="M8" i="33" s="1"/>
  <c r="H38" i="33"/>
  <c r="F38" i="33"/>
  <c r="N38" i="33" s="1"/>
  <c r="E38" i="33"/>
  <c r="M38" i="33" s="1"/>
  <c r="D38" i="33"/>
  <c r="L38" i="33" s="1"/>
  <c r="J36" i="33"/>
  <c r="E36" i="33"/>
  <c r="G34" i="33"/>
  <c r="C34" i="33"/>
  <c r="K34" i="33" s="1"/>
  <c r="G33" i="33"/>
  <c r="C33" i="33"/>
  <c r="K33" i="33" s="1"/>
  <c r="G32" i="33"/>
  <c r="C32" i="33"/>
  <c r="K32" i="33" s="1"/>
  <c r="G31" i="33"/>
  <c r="C31" i="33"/>
  <c r="K31" i="33" s="1"/>
  <c r="G30" i="33"/>
  <c r="C30" i="33"/>
  <c r="K30" i="33" s="1"/>
  <c r="G29" i="33"/>
  <c r="C29" i="33"/>
  <c r="K29" i="33" s="1"/>
  <c r="G28" i="33"/>
  <c r="C28" i="33"/>
  <c r="K28" i="33" s="1"/>
  <c r="G27" i="33"/>
  <c r="C27" i="33"/>
  <c r="K27" i="33" s="1"/>
  <c r="G26" i="33"/>
  <c r="C26" i="33"/>
  <c r="K26" i="33" s="1"/>
  <c r="G25" i="33"/>
  <c r="C25" i="33"/>
  <c r="K25" i="33" s="1"/>
  <c r="G24" i="33"/>
  <c r="C24" i="33"/>
  <c r="K24" i="33" s="1"/>
  <c r="J22" i="33"/>
  <c r="I22" i="33"/>
  <c r="H22" i="33"/>
  <c r="F22" i="33"/>
  <c r="N22" i="33" s="1"/>
  <c r="E22" i="33"/>
  <c r="D22" i="33"/>
  <c r="J20" i="33"/>
  <c r="I20" i="33"/>
  <c r="F20" i="33"/>
  <c r="N20" i="33" s="1"/>
  <c r="E20" i="33"/>
  <c r="M20" i="33" s="1"/>
  <c r="J19" i="33"/>
  <c r="I19" i="33"/>
  <c r="H19" i="33"/>
  <c r="F19" i="33"/>
  <c r="N19" i="33" s="1"/>
  <c r="E19" i="33"/>
  <c r="M19" i="33" s="1"/>
  <c r="D19" i="33"/>
  <c r="L19" i="33" s="1"/>
  <c r="J18" i="33"/>
  <c r="I18" i="33"/>
  <c r="F18" i="33"/>
  <c r="N18" i="33" s="1"/>
  <c r="E18" i="33"/>
  <c r="D18" i="33"/>
  <c r="J17" i="33"/>
  <c r="H17" i="33"/>
  <c r="F17" i="33"/>
  <c r="N17" i="33" s="1"/>
  <c r="E17" i="33"/>
  <c r="D17" i="33"/>
  <c r="J16" i="33"/>
  <c r="H16" i="33"/>
  <c r="F16" i="33"/>
  <c r="N16" i="33" s="1"/>
  <c r="E16" i="33"/>
  <c r="D16" i="33"/>
  <c r="L16" i="33" s="1"/>
  <c r="J15" i="33"/>
  <c r="H15" i="33"/>
  <c r="F15" i="33"/>
  <c r="N15" i="33" s="1"/>
  <c r="E15" i="33"/>
  <c r="D15" i="33"/>
  <c r="J14" i="33"/>
  <c r="H14" i="33"/>
  <c r="F14" i="33"/>
  <c r="N14" i="33" s="1"/>
  <c r="E14" i="33"/>
  <c r="D14" i="33"/>
  <c r="J13" i="33"/>
  <c r="H13" i="33"/>
  <c r="F13" i="33"/>
  <c r="N13" i="33" s="1"/>
  <c r="E13" i="33"/>
  <c r="D13" i="33"/>
  <c r="L13" i="33" s="1"/>
  <c r="J12" i="33"/>
  <c r="H12" i="33"/>
  <c r="F12" i="33"/>
  <c r="N12" i="33" s="1"/>
  <c r="E12" i="33"/>
  <c r="D12" i="33"/>
  <c r="J11" i="33"/>
  <c r="H11" i="33"/>
  <c r="F11" i="33"/>
  <c r="N11" i="33" s="1"/>
  <c r="E11" i="33"/>
  <c r="D11" i="33"/>
  <c r="J10" i="33"/>
  <c r="H10" i="33"/>
  <c r="F10" i="33"/>
  <c r="F8" i="33" s="1"/>
  <c r="N8" i="33" s="1"/>
  <c r="E10" i="33"/>
  <c r="D10" i="33"/>
  <c r="L10" i="33" s="1"/>
  <c r="J8" i="33"/>
  <c r="E8" i="33"/>
  <c r="H34" i="35"/>
  <c r="D34" i="35"/>
  <c r="H33" i="35"/>
  <c r="D33" i="35"/>
  <c r="H32" i="35"/>
  <c r="D32" i="35"/>
  <c r="H31" i="35"/>
  <c r="D31" i="35"/>
  <c r="H30" i="35"/>
  <c r="D30" i="35"/>
  <c r="H29" i="35"/>
  <c r="D29" i="35"/>
  <c r="H28" i="35"/>
  <c r="D28" i="35"/>
  <c r="H27" i="35"/>
  <c r="D27" i="35"/>
  <c r="L27" i="35" s="1"/>
  <c r="H26" i="35"/>
  <c r="D26" i="35"/>
  <c r="H25" i="35"/>
  <c r="D25" i="35"/>
  <c r="H24" i="35"/>
  <c r="D24" i="35"/>
  <c r="D22" i="35" s="1"/>
  <c r="K22" i="35"/>
  <c r="J22" i="35"/>
  <c r="I22" i="35"/>
  <c r="G22" i="35"/>
  <c r="F22" i="35"/>
  <c r="E22" i="35"/>
  <c r="M22" i="35" s="1"/>
  <c r="H20" i="35"/>
  <c r="D20" i="35"/>
  <c r="H19" i="35"/>
  <c r="D19" i="35"/>
  <c r="H18" i="35"/>
  <c r="D18" i="35"/>
  <c r="H17" i="35"/>
  <c r="D17" i="35"/>
  <c r="H16" i="35"/>
  <c r="D16" i="35"/>
  <c r="H15" i="35"/>
  <c r="D15" i="35"/>
  <c r="H14" i="35"/>
  <c r="D14" i="35"/>
  <c r="H13" i="35"/>
  <c r="D13" i="35"/>
  <c r="H12" i="35"/>
  <c r="D12" i="35"/>
  <c r="H11" i="35"/>
  <c r="D11" i="35"/>
  <c r="H10" i="35"/>
  <c r="D10" i="35"/>
  <c r="K8" i="35"/>
  <c r="J8" i="35"/>
  <c r="I8" i="35"/>
  <c r="G8" i="35"/>
  <c r="F8" i="35"/>
  <c r="E8" i="35"/>
  <c r="D8" i="35"/>
  <c r="N28" i="37"/>
  <c r="M28" i="37"/>
  <c r="L28" i="37"/>
  <c r="N27" i="37"/>
  <c r="M27" i="37"/>
  <c r="L27" i="37"/>
  <c r="N26" i="37"/>
  <c r="M26" i="37"/>
  <c r="L26" i="37"/>
  <c r="N25" i="37"/>
  <c r="M25" i="37"/>
  <c r="L25" i="37"/>
  <c r="K25" i="37"/>
  <c r="M24" i="37"/>
  <c r="N22" i="37"/>
  <c r="M22" i="37"/>
  <c r="L22" i="37"/>
  <c r="N21" i="37"/>
  <c r="M21" i="37"/>
  <c r="L21" i="37"/>
  <c r="K21" i="37"/>
  <c r="N20" i="37"/>
  <c r="M20" i="37"/>
  <c r="L20" i="37"/>
  <c r="N19" i="37"/>
  <c r="M19" i="37"/>
  <c r="L19" i="37"/>
  <c r="K19" i="37"/>
  <c r="N18" i="37"/>
  <c r="M18" i="37"/>
  <c r="N16" i="37"/>
  <c r="M16" i="37"/>
  <c r="L16" i="37"/>
  <c r="N15" i="37"/>
  <c r="M15" i="37"/>
  <c r="L15" i="37"/>
  <c r="K15" i="37"/>
  <c r="N14" i="37"/>
  <c r="M14" i="37"/>
  <c r="L14" i="37"/>
  <c r="N13" i="37"/>
  <c r="M13" i="37"/>
  <c r="L13" i="37"/>
  <c r="N12" i="37"/>
  <c r="M12" i="37"/>
  <c r="N6" i="37"/>
  <c r="M6" i="37"/>
  <c r="L6" i="37"/>
  <c r="K6" i="37"/>
  <c r="N48" i="36"/>
  <c r="M48" i="36"/>
  <c r="L48" i="36"/>
  <c r="N47" i="36"/>
  <c r="M47" i="36"/>
  <c r="L47" i="36"/>
  <c r="N46" i="36"/>
  <c r="M46" i="36"/>
  <c r="L46" i="36"/>
  <c r="N45" i="36"/>
  <c r="M45" i="36"/>
  <c r="L45" i="36"/>
  <c r="K45" i="36"/>
  <c r="N44" i="36"/>
  <c r="M44" i="36"/>
  <c r="L44" i="36"/>
  <c r="N43" i="36"/>
  <c r="M43" i="36"/>
  <c r="L43" i="36"/>
  <c r="K43" i="36"/>
  <c r="N42" i="36"/>
  <c r="M42" i="36"/>
  <c r="L42" i="36"/>
  <c r="N41" i="36"/>
  <c r="M41" i="36"/>
  <c r="L41" i="36"/>
  <c r="N40" i="36"/>
  <c r="M40" i="36"/>
  <c r="L40" i="36"/>
  <c r="N39" i="36"/>
  <c r="M39" i="36"/>
  <c r="L39" i="36"/>
  <c r="K39" i="36"/>
  <c r="N38" i="36"/>
  <c r="M38" i="36"/>
  <c r="L38" i="36"/>
  <c r="N36" i="36"/>
  <c r="L36" i="36"/>
  <c r="N34" i="36"/>
  <c r="M34" i="36"/>
  <c r="L34" i="36"/>
  <c r="N33" i="36"/>
  <c r="M33" i="36"/>
  <c r="L33" i="36"/>
  <c r="N32" i="36"/>
  <c r="M32" i="36"/>
  <c r="L32" i="36"/>
  <c r="K32" i="36"/>
  <c r="N31" i="36"/>
  <c r="M31" i="36"/>
  <c r="L31" i="36"/>
  <c r="K31" i="36"/>
  <c r="N30" i="36"/>
  <c r="M30" i="36"/>
  <c r="L30" i="36"/>
  <c r="N29" i="36"/>
  <c r="M29" i="36"/>
  <c r="L29" i="36"/>
  <c r="K29" i="36"/>
  <c r="N28" i="36"/>
  <c r="M28" i="36"/>
  <c r="L28" i="36"/>
  <c r="K28" i="36"/>
  <c r="N27" i="36"/>
  <c r="M27" i="36"/>
  <c r="L27" i="36"/>
  <c r="N26" i="36"/>
  <c r="M26" i="36"/>
  <c r="L26" i="36"/>
  <c r="K26" i="36"/>
  <c r="N25" i="36"/>
  <c r="M25" i="36"/>
  <c r="L25" i="36"/>
  <c r="N24" i="36"/>
  <c r="M24" i="36"/>
  <c r="L24" i="36"/>
  <c r="N22" i="36"/>
  <c r="L22" i="36"/>
  <c r="N20" i="36"/>
  <c r="M20" i="36"/>
  <c r="L20" i="36"/>
  <c r="M19" i="36"/>
  <c r="M18" i="36"/>
  <c r="M17" i="36"/>
  <c r="L17" i="36"/>
  <c r="M15" i="36"/>
  <c r="M14" i="36"/>
  <c r="N13" i="36"/>
  <c r="M13" i="36"/>
  <c r="L13" i="36"/>
  <c r="L11" i="36"/>
  <c r="N10" i="36"/>
  <c r="M10" i="36"/>
  <c r="L10" i="36"/>
  <c r="N6" i="36"/>
  <c r="M6" i="36"/>
  <c r="L6" i="36"/>
  <c r="K6" i="36"/>
  <c r="N6" i="33"/>
  <c r="M6" i="33"/>
  <c r="L6" i="33"/>
  <c r="K6" i="33"/>
  <c r="O34" i="35"/>
  <c r="N34" i="35"/>
  <c r="M34" i="35"/>
  <c r="O33" i="35"/>
  <c r="N33" i="35"/>
  <c r="M33" i="35"/>
  <c r="O32" i="35"/>
  <c r="N32" i="35"/>
  <c r="M32" i="35"/>
  <c r="O31" i="35"/>
  <c r="N31" i="35"/>
  <c r="M31" i="35"/>
  <c r="L31" i="35"/>
  <c r="O30" i="35"/>
  <c r="N30" i="35"/>
  <c r="M30" i="35"/>
  <c r="O29" i="35"/>
  <c r="N29" i="35"/>
  <c r="M29" i="35"/>
  <c r="L29" i="35"/>
  <c r="O28" i="35"/>
  <c r="N28" i="35"/>
  <c r="M28" i="35"/>
  <c r="O27" i="35"/>
  <c r="N27" i="35"/>
  <c r="M27" i="35"/>
  <c r="O26" i="35"/>
  <c r="N26" i="35"/>
  <c r="M26" i="35"/>
  <c r="O25" i="35"/>
  <c r="N25" i="35"/>
  <c r="M25" i="35"/>
  <c r="L25" i="35"/>
  <c r="O24" i="35"/>
  <c r="N24" i="35"/>
  <c r="M24" i="35"/>
  <c r="O22" i="35"/>
  <c r="N22" i="35"/>
  <c r="O20" i="35"/>
  <c r="N20" i="35"/>
  <c r="M20" i="35"/>
  <c r="O19" i="35"/>
  <c r="N19" i="35"/>
  <c r="M19" i="35"/>
  <c r="O18" i="35"/>
  <c r="N18" i="35"/>
  <c r="M18" i="35"/>
  <c r="O17" i="35"/>
  <c r="N17" i="35"/>
  <c r="M17" i="35"/>
  <c r="L17" i="35"/>
  <c r="O16" i="35"/>
  <c r="N16" i="35"/>
  <c r="M16" i="35"/>
  <c r="O15" i="35"/>
  <c r="N15" i="35"/>
  <c r="M15" i="35"/>
  <c r="L15" i="35"/>
  <c r="O14" i="35"/>
  <c r="N14" i="35"/>
  <c r="M14" i="35"/>
  <c r="O13" i="35"/>
  <c r="N13" i="35"/>
  <c r="M13" i="35"/>
  <c r="L13" i="35"/>
  <c r="O12" i="35"/>
  <c r="N12" i="35"/>
  <c r="M12" i="35"/>
  <c r="O11" i="35"/>
  <c r="N11" i="35"/>
  <c r="M11" i="35"/>
  <c r="L11" i="35"/>
  <c r="O10" i="35"/>
  <c r="N10" i="35"/>
  <c r="M10" i="35"/>
  <c r="O8" i="35"/>
  <c r="N8" i="35"/>
  <c r="M8" i="35"/>
  <c r="O6" i="35"/>
  <c r="N6" i="35"/>
  <c r="M6" i="35"/>
  <c r="L6" i="35"/>
  <c r="M11" i="33" l="1"/>
  <c r="C36" i="33"/>
  <c r="K50" i="33"/>
  <c r="M17" i="33"/>
  <c r="M10" i="33"/>
  <c r="M16" i="33"/>
  <c r="M14" i="33"/>
  <c r="M13" i="33"/>
  <c r="G18" i="33"/>
  <c r="C47" i="33"/>
  <c r="K47" i="33" s="1"/>
  <c r="F8" i="36"/>
  <c r="C11" i="36"/>
  <c r="G12" i="36"/>
  <c r="K12" i="36" s="1"/>
  <c r="C17" i="36"/>
  <c r="K17" i="36" s="1"/>
  <c r="G24" i="37"/>
  <c r="K24" i="37" s="1"/>
  <c r="I36" i="33"/>
  <c r="M36" i="33" s="1"/>
  <c r="L18" i="37"/>
  <c r="C10" i="33"/>
  <c r="C11" i="33"/>
  <c r="C12" i="33"/>
  <c r="C13" i="33"/>
  <c r="K13" i="33" s="1"/>
  <c r="C14" i="33"/>
  <c r="C15" i="33"/>
  <c r="C16" i="33"/>
  <c r="C17" i="33"/>
  <c r="C18" i="33"/>
  <c r="K18" i="33" s="1"/>
  <c r="C19" i="33"/>
  <c r="K19" i="33" s="1"/>
  <c r="D20" i="33"/>
  <c r="C22" i="33"/>
  <c r="F36" i="33"/>
  <c r="N36" i="33" s="1"/>
  <c r="H8" i="36"/>
  <c r="H8" i="37" s="1"/>
  <c r="C22" i="36"/>
  <c r="K22" i="36" s="1"/>
  <c r="G22" i="33"/>
  <c r="H36" i="33"/>
  <c r="L36" i="33" s="1"/>
  <c r="G38" i="33"/>
  <c r="G39" i="33"/>
  <c r="G40" i="33"/>
  <c r="G41" i="33"/>
  <c r="G42" i="33"/>
  <c r="G43" i="33"/>
  <c r="G44" i="33"/>
  <c r="G45" i="33"/>
  <c r="G46" i="33"/>
  <c r="C48" i="33"/>
  <c r="K48" i="33" s="1"/>
  <c r="I8" i="36"/>
  <c r="I8" i="37" s="1"/>
  <c r="C12" i="36"/>
  <c r="N10" i="33"/>
  <c r="L12" i="33"/>
  <c r="L15" i="33"/>
  <c r="L18" i="33"/>
  <c r="L22" i="33"/>
  <c r="M40" i="33"/>
  <c r="H22" i="35"/>
  <c r="L22" i="35" s="1"/>
  <c r="G10" i="33"/>
  <c r="G11" i="33"/>
  <c r="G12" i="33"/>
  <c r="G13" i="33"/>
  <c r="G14" i="33"/>
  <c r="G15" i="33"/>
  <c r="G16" i="33"/>
  <c r="G17" i="33"/>
  <c r="G19" i="33"/>
  <c r="H20" i="33"/>
  <c r="G20" i="33" s="1"/>
  <c r="C10" i="36"/>
  <c r="G20" i="36"/>
  <c r="G8" i="36" s="1"/>
  <c r="L11" i="33"/>
  <c r="L14" i="33"/>
  <c r="L17" i="33"/>
  <c r="L48" i="33"/>
  <c r="M43" i="33"/>
  <c r="H8" i="35"/>
  <c r="L8" i="35" s="1"/>
  <c r="C38" i="33"/>
  <c r="C39" i="33"/>
  <c r="K39" i="33" s="1"/>
  <c r="C40" i="33"/>
  <c r="K40" i="33" s="1"/>
  <c r="C41" i="33"/>
  <c r="K41" i="33" s="1"/>
  <c r="C42" i="33"/>
  <c r="C43" i="33"/>
  <c r="K43" i="33" s="1"/>
  <c r="C44" i="33"/>
  <c r="C45" i="33"/>
  <c r="K45" i="33" s="1"/>
  <c r="C46" i="33"/>
  <c r="K46" i="33" s="1"/>
  <c r="K14" i="37"/>
  <c r="K16" i="37"/>
  <c r="K18" i="37"/>
  <c r="K20" i="37"/>
  <c r="K22" i="37"/>
  <c r="K26" i="37"/>
  <c r="K28" i="37"/>
  <c r="K27" i="37"/>
  <c r="K12" i="37"/>
  <c r="M12" i="36"/>
  <c r="L14" i="36"/>
  <c r="N14" i="36"/>
  <c r="K30" i="36"/>
  <c r="K34" i="36"/>
  <c r="M16" i="36"/>
  <c r="L18" i="36"/>
  <c r="N18" i="36"/>
  <c r="K25" i="36"/>
  <c r="K27" i="36"/>
  <c r="K33" i="36"/>
  <c r="M11" i="36"/>
  <c r="L15" i="36"/>
  <c r="N15" i="36"/>
  <c r="N16" i="36"/>
  <c r="N19" i="36"/>
  <c r="K38" i="36"/>
  <c r="K40" i="36"/>
  <c r="K42" i="36"/>
  <c r="K44" i="36"/>
  <c r="K46" i="36"/>
  <c r="K48" i="36"/>
  <c r="K18" i="36"/>
  <c r="E8" i="37"/>
  <c r="K10" i="36"/>
  <c r="K11" i="36"/>
  <c r="K13" i="36"/>
  <c r="K14" i="36"/>
  <c r="K15" i="36"/>
  <c r="L10" i="35"/>
  <c r="L12" i="35"/>
  <c r="L14" i="35"/>
  <c r="L16" i="35"/>
  <c r="L18" i="35"/>
  <c r="L20" i="35"/>
  <c r="L19" i="35"/>
  <c r="L33" i="35"/>
  <c r="L24" i="35"/>
  <c r="L26" i="35"/>
  <c r="L28" i="35"/>
  <c r="L30" i="35"/>
  <c r="L32" i="35"/>
  <c r="L34" i="35"/>
  <c r="L12" i="37"/>
  <c r="L24" i="37"/>
  <c r="K16" i="36"/>
  <c r="K19" i="36"/>
  <c r="L12" i="36"/>
  <c r="L16" i="36"/>
  <c r="L19" i="36"/>
  <c r="N46" i="39"/>
  <c r="M46" i="39"/>
  <c r="L46" i="39"/>
  <c r="G46" i="39"/>
  <c r="C46" i="39"/>
  <c r="K46" i="39" s="1"/>
  <c r="N45" i="39"/>
  <c r="M45" i="39"/>
  <c r="L45" i="39"/>
  <c r="G45" i="39"/>
  <c r="G43" i="39" s="1"/>
  <c r="C45" i="39"/>
  <c r="C43" i="39" s="1"/>
  <c r="K43" i="39" s="1"/>
  <c r="J43" i="39"/>
  <c r="I43" i="39"/>
  <c r="H43" i="39"/>
  <c r="F43" i="39"/>
  <c r="N43" i="39" s="1"/>
  <c r="E43" i="39"/>
  <c r="M43" i="39" s="1"/>
  <c r="D43" i="39"/>
  <c r="N41" i="39"/>
  <c r="M41" i="39"/>
  <c r="L41" i="39"/>
  <c r="G41" i="39"/>
  <c r="C41" i="39"/>
  <c r="K41" i="39" s="1"/>
  <c r="N40" i="39"/>
  <c r="M40" i="39"/>
  <c r="L40" i="39"/>
  <c r="G40" i="39"/>
  <c r="G37" i="39" s="1"/>
  <c r="G35" i="39" s="1"/>
  <c r="C40" i="39"/>
  <c r="N39" i="39"/>
  <c r="M39" i="39"/>
  <c r="L39" i="39"/>
  <c r="G39" i="39"/>
  <c r="C39" i="39"/>
  <c r="K39" i="39" s="1"/>
  <c r="J37" i="39"/>
  <c r="I37" i="39"/>
  <c r="H37" i="39"/>
  <c r="F37" i="39"/>
  <c r="N37" i="39" s="1"/>
  <c r="E37" i="39"/>
  <c r="M37" i="39" s="1"/>
  <c r="D37" i="39"/>
  <c r="J35" i="39"/>
  <c r="I35" i="39"/>
  <c r="I8" i="39" s="1"/>
  <c r="E35" i="39"/>
  <c r="M35" i="39" s="1"/>
  <c r="D35" i="39"/>
  <c r="N32" i="39"/>
  <c r="M32" i="39"/>
  <c r="L32" i="39"/>
  <c r="G32" i="39"/>
  <c r="G29" i="39" s="1"/>
  <c r="C32" i="39"/>
  <c r="K32" i="39" s="1"/>
  <c r="N31" i="39"/>
  <c r="M31" i="39"/>
  <c r="L31" i="39"/>
  <c r="G31" i="39"/>
  <c r="C31" i="39"/>
  <c r="K31" i="39" s="1"/>
  <c r="M29" i="39"/>
  <c r="J29" i="39"/>
  <c r="I29" i="39"/>
  <c r="H29" i="39"/>
  <c r="F29" i="39"/>
  <c r="E29" i="39"/>
  <c r="D29" i="39"/>
  <c r="N27" i="39"/>
  <c r="M27" i="39"/>
  <c r="L27" i="39"/>
  <c r="G27" i="39"/>
  <c r="C27" i="39"/>
  <c r="K27" i="39" s="1"/>
  <c r="N26" i="39"/>
  <c r="M26" i="39"/>
  <c r="L26" i="39"/>
  <c r="G26" i="39"/>
  <c r="G23" i="39" s="1"/>
  <c r="G21" i="39" s="1"/>
  <c r="C26" i="39"/>
  <c r="K26" i="39" s="1"/>
  <c r="N25" i="39"/>
  <c r="M25" i="39"/>
  <c r="L25" i="39"/>
  <c r="G25" i="39"/>
  <c r="C25" i="39"/>
  <c r="K25" i="39" s="1"/>
  <c r="J23" i="39"/>
  <c r="J21" i="39" s="1"/>
  <c r="J8" i="39" s="1"/>
  <c r="I23" i="39"/>
  <c r="H23" i="39"/>
  <c r="F23" i="39"/>
  <c r="E23" i="39"/>
  <c r="M23" i="39" s="1"/>
  <c r="D23" i="39"/>
  <c r="D21" i="39" s="1"/>
  <c r="D8" i="39" s="1"/>
  <c r="I21" i="39"/>
  <c r="H21" i="39"/>
  <c r="J19" i="39"/>
  <c r="G19" i="39" s="1"/>
  <c r="I19" i="39"/>
  <c r="H19" i="39"/>
  <c r="F19" i="39"/>
  <c r="E19" i="39"/>
  <c r="M19" i="39" s="1"/>
  <c r="D19" i="39"/>
  <c r="J18" i="39"/>
  <c r="I18" i="39"/>
  <c r="H18" i="39"/>
  <c r="L18" i="39" s="1"/>
  <c r="G18" i="39"/>
  <c r="F18" i="39"/>
  <c r="N18" i="39" s="1"/>
  <c r="E18" i="39"/>
  <c r="M18" i="39" s="1"/>
  <c r="D18" i="39"/>
  <c r="J16" i="39"/>
  <c r="G16" i="39" s="1"/>
  <c r="I16" i="39"/>
  <c r="H16" i="39"/>
  <c r="E16" i="39"/>
  <c r="M16" i="39" s="1"/>
  <c r="D16" i="39"/>
  <c r="L16" i="39" s="1"/>
  <c r="J14" i="39"/>
  <c r="I14" i="39"/>
  <c r="H14" i="39"/>
  <c r="L14" i="39" s="1"/>
  <c r="G14" i="39"/>
  <c r="F14" i="39"/>
  <c r="N14" i="39" s="1"/>
  <c r="E14" i="39"/>
  <c r="M14" i="39" s="1"/>
  <c r="D14" i="39"/>
  <c r="J13" i="39"/>
  <c r="G13" i="39" s="1"/>
  <c r="I13" i="39"/>
  <c r="H13" i="39"/>
  <c r="F13" i="39"/>
  <c r="E13" i="39"/>
  <c r="M13" i="39" s="1"/>
  <c r="D13" i="39"/>
  <c r="L13" i="39" s="1"/>
  <c r="J12" i="39"/>
  <c r="I12" i="39"/>
  <c r="H12" i="39"/>
  <c r="L12" i="39" s="1"/>
  <c r="G12" i="39"/>
  <c r="F12" i="39"/>
  <c r="N12" i="39" s="1"/>
  <c r="E12" i="39"/>
  <c r="M12" i="39" s="1"/>
  <c r="D12" i="39"/>
  <c r="J10" i="39"/>
  <c r="G10" i="39" s="1"/>
  <c r="I10" i="39"/>
  <c r="H10" i="39"/>
  <c r="E10" i="39"/>
  <c r="M10" i="39" s="1"/>
  <c r="D10" i="39"/>
  <c r="L10" i="39" s="1"/>
  <c r="N6" i="39"/>
  <c r="M6" i="39"/>
  <c r="L6" i="39"/>
  <c r="K6" i="39"/>
  <c r="N21" i="38"/>
  <c r="M21" i="38"/>
  <c r="L21" i="38"/>
  <c r="G21" i="38"/>
  <c r="C21" i="38"/>
  <c r="K21" i="38" s="1"/>
  <c r="N20" i="38"/>
  <c r="M20" i="38"/>
  <c r="L20" i="38"/>
  <c r="G20" i="38"/>
  <c r="C20" i="38"/>
  <c r="K20" i="38" s="1"/>
  <c r="J18" i="38"/>
  <c r="I18" i="38"/>
  <c r="H18" i="38"/>
  <c r="F18" i="38"/>
  <c r="N18" i="38" s="1"/>
  <c r="E18" i="38"/>
  <c r="M18" i="38" s="1"/>
  <c r="D18" i="38"/>
  <c r="L18" i="38" s="1"/>
  <c r="N16" i="38"/>
  <c r="M16" i="38"/>
  <c r="L16" i="38"/>
  <c r="G16" i="38"/>
  <c r="C16" i="38"/>
  <c r="K16" i="38" s="1"/>
  <c r="N15" i="38"/>
  <c r="M15" i="38"/>
  <c r="L15" i="38"/>
  <c r="G15" i="38"/>
  <c r="C15" i="38"/>
  <c r="K15" i="38" s="1"/>
  <c r="N14" i="38"/>
  <c r="M14" i="38"/>
  <c r="L14" i="38"/>
  <c r="G14" i="38"/>
  <c r="C14" i="38"/>
  <c r="K14" i="38" s="1"/>
  <c r="N13" i="38"/>
  <c r="M13" i="38"/>
  <c r="L13" i="38"/>
  <c r="G13" i="38"/>
  <c r="C13" i="38"/>
  <c r="N12" i="38"/>
  <c r="M12" i="38"/>
  <c r="L12" i="38"/>
  <c r="G12" i="38"/>
  <c r="C12" i="38"/>
  <c r="K12" i="38" s="1"/>
  <c r="J10" i="38"/>
  <c r="I10" i="38"/>
  <c r="H10" i="38"/>
  <c r="H8" i="38" s="1"/>
  <c r="F10" i="38"/>
  <c r="E10" i="38"/>
  <c r="E8" i="38" s="1"/>
  <c r="M8" i="38" s="1"/>
  <c r="D10" i="38"/>
  <c r="L10" i="38" s="1"/>
  <c r="J8" i="38"/>
  <c r="I8" i="38"/>
  <c r="F8" i="38"/>
  <c r="N6" i="38"/>
  <c r="M6" i="38"/>
  <c r="L6" i="38"/>
  <c r="K6" i="38"/>
  <c r="O6" i="20"/>
  <c r="N6" i="20"/>
  <c r="M6" i="20"/>
  <c r="N6" i="19"/>
  <c r="M6" i="19"/>
  <c r="L6" i="19"/>
  <c r="N6" i="18"/>
  <c r="M6" i="18"/>
  <c r="L6" i="18"/>
  <c r="M15" i="31"/>
  <c r="N15" i="31"/>
  <c r="O15" i="31"/>
  <c r="M16" i="31"/>
  <c r="N16" i="31"/>
  <c r="O16" i="31"/>
  <c r="M10" i="31"/>
  <c r="N10" i="31"/>
  <c r="O10" i="31"/>
  <c r="M11" i="31"/>
  <c r="N11" i="31"/>
  <c r="O11" i="31"/>
  <c r="D8" i="38" l="1"/>
  <c r="L8" i="38" s="1"/>
  <c r="F10" i="39"/>
  <c r="N10" i="39" s="1"/>
  <c r="N13" i="39"/>
  <c r="F16" i="39"/>
  <c r="N16" i="39" s="1"/>
  <c r="N19" i="39"/>
  <c r="N23" i="39"/>
  <c r="N29" i="39"/>
  <c r="L37" i="39"/>
  <c r="L43" i="39"/>
  <c r="K20" i="36"/>
  <c r="G8" i="37"/>
  <c r="K17" i="33"/>
  <c r="K11" i="33"/>
  <c r="H8" i="33"/>
  <c r="M8" i="37"/>
  <c r="K12" i="33"/>
  <c r="M8" i="36"/>
  <c r="G18" i="38"/>
  <c r="K13" i="38"/>
  <c r="F35" i="39"/>
  <c r="N35" i="39" s="1"/>
  <c r="C37" i="39"/>
  <c r="K44" i="33"/>
  <c r="K38" i="33"/>
  <c r="G8" i="33"/>
  <c r="K16" i="33"/>
  <c r="K10" i="33"/>
  <c r="L21" i="39"/>
  <c r="E21" i="39"/>
  <c r="L29" i="39"/>
  <c r="G36" i="33"/>
  <c r="K36" i="33" s="1"/>
  <c r="K22" i="33"/>
  <c r="K15" i="33"/>
  <c r="N8" i="38"/>
  <c r="M10" i="38"/>
  <c r="L19" i="39"/>
  <c r="L23" i="39"/>
  <c r="N10" i="38"/>
  <c r="G10" i="38"/>
  <c r="C18" i="38"/>
  <c r="F21" i="39"/>
  <c r="C23" i="39"/>
  <c r="C29" i="39"/>
  <c r="K29" i="39" s="1"/>
  <c r="H35" i="39"/>
  <c r="K40" i="39"/>
  <c r="K45" i="39"/>
  <c r="K42" i="33"/>
  <c r="C8" i="36"/>
  <c r="K8" i="36" s="1"/>
  <c r="C20" i="33"/>
  <c r="K20" i="33" s="1"/>
  <c r="L20" i="33"/>
  <c r="D8" i="33"/>
  <c r="K14" i="33"/>
  <c r="N8" i="36"/>
  <c r="F8" i="37"/>
  <c r="N8" i="37" s="1"/>
  <c r="L8" i="36"/>
  <c r="D8" i="37"/>
  <c r="C10" i="39"/>
  <c r="K10" i="39" s="1"/>
  <c r="C12" i="39"/>
  <c r="K12" i="39" s="1"/>
  <c r="C13" i="39"/>
  <c r="K13" i="39" s="1"/>
  <c r="C14" i="39"/>
  <c r="K14" i="39" s="1"/>
  <c r="C18" i="39"/>
  <c r="K18" i="39" s="1"/>
  <c r="C19" i="39"/>
  <c r="K19" i="39" s="1"/>
  <c r="C10" i="38"/>
  <c r="K23" i="39" l="1"/>
  <c r="C21" i="39"/>
  <c r="K21" i="39" s="1"/>
  <c r="N21" i="39"/>
  <c r="F8" i="39"/>
  <c r="K18" i="38"/>
  <c r="E8" i="39"/>
  <c r="M8" i="39" s="1"/>
  <c r="M21" i="39"/>
  <c r="C8" i="33"/>
  <c r="K8" i="33" s="1"/>
  <c r="L8" i="33"/>
  <c r="G8" i="38"/>
  <c r="K37" i="39"/>
  <c r="C35" i="39"/>
  <c r="K35" i="39" s="1"/>
  <c r="C16" i="39"/>
  <c r="K16" i="39" s="1"/>
  <c r="L35" i="39"/>
  <c r="H8" i="39"/>
  <c r="L8" i="37"/>
  <c r="C8" i="37"/>
  <c r="K8" i="37" s="1"/>
  <c r="K10" i="38"/>
  <c r="C8" i="38"/>
  <c r="O14" i="30"/>
  <c r="N14" i="30"/>
  <c r="M14" i="30"/>
  <c r="O13" i="30"/>
  <c r="N13" i="30"/>
  <c r="M13" i="30"/>
  <c r="D13" i="30"/>
  <c r="O21" i="30"/>
  <c r="N21" i="30"/>
  <c r="M21" i="30"/>
  <c r="H21" i="30"/>
  <c r="L21" i="30" s="1"/>
  <c r="D21" i="30"/>
  <c r="O20" i="30"/>
  <c r="N20" i="30"/>
  <c r="M20" i="30"/>
  <c r="H20" i="30"/>
  <c r="D20" i="30"/>
  <c r="K19" i="30"/>
  <c r="J19" i="30"/>
  <c r="I19" i="30"/>
  <c r="G19" i="30"/>
  <c r="F19" i="30"/>
  <c r="E19" i="30"/>
  <c r="O18" i="30"/>
  <c r="N18" i="30"/>
  <c r="M18" i="30"/>
  <c r="H18" i="30"/>
  <c r="D18" i="30"/>
  <c r="D16" i="30" s="1"/>
  <c r="O17" i="30"/>
  <c r="N17" i="30"/>
  <c r="M17" i="30"/>
  <c r="H17" i="30"/>
  <c r="D17" i="30"/>
  <c r="K16" i="30"/>
  <c r="J16" i="30"/>
  <c r="I16" i="30"/>
  <c r="G16" i="30"/>
  <c r="F16" i="30"/>
  <c r="E16" i="30"/>
  <c r="H15" i="30"/>
  <c r="D15" i="30"/>
  <c r="H14" i="30"/>
  <c r="D14" i="30"/>
  <c r="H13" i="30"/>
  <c r="K12" i="30"/>
  <c r="J12" i="30"/>
  <c r="I12" i="30"/>
  <c r="G12" i="30"/>
  <c r="F12" i="30"/>
  <c r="E12" i="30"/>
  <c r="H11" i="30"/>
  <c r="D11" i="30"/>
  <c r="O10" i="30"/>
  <c r="N10" i="30"/>
  <c r="M10" i="30"/>
  <c r="H10" i="30"/>
  <c r="D10" i="30"/>
  <c r="O9" i="30"/>
  <c r="N9" i="30"/>
  <c r="M9" i="30"/>
  <c r="H9" i="30"/>
  <c r="D9" i="30"/>
  <c r="K8" i="30"/>
  <c r="J8" i="30"/>
  <c r="I8" i="30"/>
  <c r="G8" i="30"/>
  <c r="F8" i="30"/>
  <c r="E8" i="30"/>
  <c r="O6" i="30"/>
  <c r="N6" i="30"/>
  <c r="M6" i="30"/>
  <c r="K26" i="31"/>
  <c r="J26" i="31"/>
  <c r="I26" i="31"/>
  <c r="G26" i="31"/>
  <c r="F26" i="31"/>
  <c r="E26" i="31"/>
  <c r="K25" i="31"/>
  <c r="J25" i="31"/>
  <c r="I25" i="31"/>
  <c r="G25" i="31"/>
  <c r="F25" i="31"/>
  <c r="E25" i="31"/>
  <c r="K24" i="31"/>
  <c r="J24" i="31"/>
  <c r="I24" i="31"/>
  <c r="G24" i="31"/>
  <c r="F24" i="31"/>
  <c r="E24" i="31"/>
  <c r="O21" i="31"/>
  <c r="N21" i="31"/>
  <c r="M21" i="31"/>
  <c r="H21" i="31"/>
  <c r="D21" i="31"/>
  <c r="O20" i="31"/>
  <c r="N20" i="31"/>
  <c r="M20" i="31"/>
  <c r="H20" i="31"/>
  <c r="D20" i="31"/>
  <c r="O19" i="31"/>
  <c r="N19" i="31"/>
  <c r="M19" i="31"/>
  <c r="H19" i="31"/>
  <c r="D19" i="31"/>
  <c r="K18" i="31"/>
  <c r="J18" i="31"/>
  <c r="I18" i="31"/>
  <c r="G18" i="31"/>
  <c r="F18" i="31"/>
  <c r="E18" i="31"/>
  <c r="H16" i="31"/>
  <c r="D16" i="31"/>
  <c r="H15" i="31"/>
  <c r="D15" i="31"/>
  <c r="O14" i="31"/>
  <c r="N14" i="31"/>
  <c r="M14" i="31"/>
  <c r="H14" i="31"/>
  <c r="D14" i="31"/>
  <c r="K13" i="31"/>
  <c r="J13" i="31"/>
  <c r="I13" i="31"/>
  <c r="G13" i="31"/>
  <c r="F13" i="31"/>
  <c r="E13" i="31"/>
  <c r="H11" i="31"/>
  <c r="D11" i="31"/>
  <c r="H10" i="31"/>
  <c r="D10" i="31"/>
  <c r="O9" i="31"/>
  <c r="N9" i="31"/>
  <c r="M9" i="31"/>
  <c r="H9" i="31"/>
  <c r="D9" i="31"/>
  <c r="K8" i="31"/>
  <c r="J8" i="31"/>
  <c r="I8" i="31"/>
  <c r="G8" i="31"/>
  <c r="F8" i="31"/>
  <c r="E8" i="31"/>
  <c r="O6" i="31"/>
  <c r="N6" i="31"/>
  <c r="M6" i="31"/>
  <c r="B33" i="1"/>
  <c r="B32" i="1"/>
  <c r="B12" i="1"/>
  <c r="B18" i="1"/>
  <c r="B17" i="1"/>
  <c r="B15" i="1"/>
  <c r="B14" i="1"/>
  <c r="B13" i="1"/>
  <c r="B20" i="1"/>
  <c r="B21" i="1"/>
  <c r="B22" i="1"/>
  <c r="B24" i="1"/>
  <c r="B25" i="1"/>
  <c r="B27" i="1"/>
  <c r="B28" i="1"/>
  <c r="B29" i="1"/>
  <c r="B30" i="1"/>
  <c r="J23" i="31"/>
  <c r="N8" i="39" l="1"/>
  <c r="C8" i="39"/>
  <c r="G8" i="39"/>
  <c r="L8" i="39"/>
  <c r="N12" i="30"/>
  <c r="K8" i="38"/>
  <c r="H16" i="30"/>
  <c r="I23" i="31"/>
  <c r="H19" i="30"/>
  <c r="O19" i="30"/>
  <c r="L14" i="30"/>
  <c r="O12" i="30"/>
  <c r="L10" i="30"/>
  <c r="L20" i="31"/>
  <c r="D8" i="30"/>
  <c r="H8" i="30"/>
  <c r="O8" i="30"/>
  <c r="N19" i="30"/>
  <c r="M8" i="30"/>
  <c r="D26" i="31"/>
  <c r="H24" i="31"/>
  <c r="M18" i="31"/>
  <c r="L16" i="31"/>
  <c r="L15" i="31"/>
  <c r="O26" i="31"/>
  <c r="N13" i="31"/>
  <c r="N26" i="31"/>
  <c r="M8" i="31"/>
  <c r="L10" i="31"/>
  <c r="L11" i="31"/>
  <c r="L21" i="31"/>
  <c r="M26" i="31"/>
  <c r="D13" i="31"/>
  <c r="D25" i="31"/>
  <c r="E23" i="31"/>
  <c r="M23" i="31" s="1"/>
  <c r="D24" i="31"/>
  <c r="F23" i="31"/>
  <c r="N23" i="31" s="1"/>
  <c r="N8" i="31"/>
  <c r="D8" i="31"/>
  <c r="L9" i="31"/>
  <c r="H18" i="31"/>
  <c r="O18" i="31"/>
  <c r="K23" i="31"/>
  <c r="M24" i="31"/>
  <c r="H26" i="31"/>
  <c r="D18" i="31"/>
  <c r="N18" i="31"/>
  <c r="G23" i="31"/>
  <c r="N24" i="31"/>
  <c r="N25" i="31"/>
  <c r="O25" i="31"/>
  <c r="L14" i="31"/>
  <c r="M13" i="31"/>
  <c r="O24" i="31"/>
  <c r="H13" i="31"/>
  <c r="M25" i="31"/>
  <c r="O8" i="31"/>
  <c r="M19" i="30"/>
  <c r="L20" i="30"/>
  <c r="D19" i="30"/>
  <c r="M16" i="30"/>
  <c r="N16" i="30"/>
  <c r="L17" i="30"/>
  <c r="O16" i="30"/>
  <c r="L18" i="30"/>
  <c r="L16" i="30"/>
  <c r="M12" i="30"/>
  <c r="H12" i="30"/>
  <c r="L9" i="30"/>
  <c r="N8" i="30"/>
  <c r="H25" i="31"/>
  <c r="H8" i="31"/>
  <c r="L13" i="30"/>
  <c r="O13" i="31"/>
  <c r="L19" i="31"/>
  <c r="D12" i="30"/>
  <c r="K8" i="39" l="1"/>
  <c r="L8" i="30"/>
  <c r="L19" i="30"/>
  <c r="L25" i="31"/>
  <c r="L26" i="31"/>
  <c r="L13" i="31"/>
  <c r="L12" i="30"/>
  <c r="L24" i="31"/>
  <c r="D23" i="31"/>
  <c r="L18" i="31"/>
  <c r="L8" i="31"/>
  <c r="O23" i="31"/>
  <c r="H23" i="31"/>
  <c r="L23" i="31" l="1"/>
</calcChain>
</file>

<file path=xl/sharedStrings.xml><?xml version="1.0" encoding="utf-8"?>
<sst xmlns="http://schemas.openxmlformats.org/spreadsheetml/2006/main" count="669" uniqueCount="207">
  <si>
    <t>Total</t>
  </si>
  <si>
    <t>Passageiros transportados</t>
  </si>
  <si>
    <t>Internacional</t>
  </si>
  <si>
    <t>Unidade</t>
  </si>
  <si>
    <t>Mercadorias transportadas</t>
  </si>
  <si>
    <t>t</t>
  </si>
  <si>
    <t>Lisboa</t>
  </si>
  <si>
    <t>Movimento nacional</t>
  </si>
  <si>
    <t>Movimento internacional</t>
  </si>
  <si>
    <t>Leixões</t>
  </si>
  <si>
    <t>Aveiro</t>
  </si>
  <si>
    <t>Figueira da Foz</t>
  </si>
  <si>
    <t>Sines</t>
  </si>
  <si>
    <t>Caniçal</t>
  </si>
  <si>
    <t>Ponta Delgada</t>
  </si>
  <si>
    <t>Outros</t>
  </si>
  <si>
    <t>nº</t>
  </si>
  <si>
    <t>Tráfego nacional</t>
  </si>
  <si>
    <t>Tráfego internacional</t>
  </si>
  <si>
    <t>Nacional</t>
  </si>
  <si>
    <t>Mercadorias carregadas</t>
  </si>
  <si>
    <t>Mercadorias descarregadas</t>
  </si>
  <si>
    <t>Tráfego terceiro</t>
  </si>
  <si>
    <t>Cabotagem</t>
  </si>
  <si>
    <t>Países Origem/Destino</t>
  </si>
  <si>
    <t>Espanha</t>
  </si>
  <si>
    <t>França</t>
  </si>
  <si>
    <t>Alemanha</t>
  </si>
  <si>
    <t>Período temporal</t>
  </si>
  <si>
    <t>Produtos da agricultura, da produção animal, da caça e da silvicultura; peixe e outros produtos da pesca</t>
  </si>
  <si>
    <t>Produtos alimentares, bebidas e tabaco</t>
  </si>
  <si>
    <t>Outros produtos minerais não metálicos</t>
  </si>
  <si>
    <t>Descarregadas 
em Portugal</t>
  </si>
  <si>
    <t>Carregadas 
em Portugal</t>
  </si>
  <si>
    <t>Ton</t>
  </si>
  <si>
    <t>TKm</t>
  </si>
  <si>
    <t>R. A. Madeira</t>
  </si>
  <si>
    <t>Continente</t>
  </si>
  <si>
    <t>Faro</t>
  </si>
  <si>
    <t>Porto</t>
  </si>
  <si>
    <t>Madeira</t>
  </si>
  <si>
    <t>João Paulo II</t>
  </si>
  <si>
    <t>Unidade: Nº</t>
  </si>
  <si>
    <t>Trânsito directo</t>
  </si>
  <si>
    <t>Total de passageiros</t>
  </si>
  <si>
    <t>Total de carga e correio</t>
  </si>
  <si>
    <t>Passageiros desembarcados</t>
  </si>
  <si>
    <t>Carga e correio desembarcado</t>
  </si>
  <si>
    <t>Carga e correio embarcado</t>
  </si>
  <si>
    <t>Funchal</t>
  </si>
  <si>
    <t>Rio Guadiana</t>
  </si>
  <si>
    <t xml:space="preserve">Taxa de variação homóloga (%) </t>
  </si>
  <si>
    <t>Quadro 01 - Transporte marítimo - Embarcações entradas (número e dimensão) nos portos nacionais</t>
  </si>
  <si>
    <t>Volume de transporte (TKm)</t>
  </si>
  <si>
    <t>Passageiros embarcados</t>
  </si>
  <si>
    <t>Unidade: nº</t>
  </si>
  <si>
    <t xml:space="preserve">Total </t>
  </si>
  <si>
    <t>Porto Santo</t>
  </si>
  <si>
    <t>Lajes</t>
  </si>
  <si>
    <t>Beja</t>
  </si>
  <si>
    <t>Horta</t>
  </si>
  <si>
    <t>Santa Maria</t>
  </si>
  <si>
    <t>Pico</t>
  </si>
  <si>
    <t>São Jorge</t>
  </si>
  <si>
    <t>Graciosa</t>
  </si>
  <si>
    <t>Flores</t>
  </si>
  <si>
    <t>Corvo</t>
  </si>
  <si>
    <t>Praia da Vitória</t>
  </si>
  <si>
    <t>Embarcações entradas</t>
  </si>
  <si>
    <t>Dimensão das embarcações entradas</t>
  </si>
  <si>
    <t xml:space="preserve"> do qual:</t>
  </si>
  <si>
    <t>Outros países da UE</t>
  </si>
  <si>
    <t>R.A. Açores</t>
  </si>
  <si>
    <t>Lugares-Km oferecidos</t>
  </si>
  <si>
    <t>Taxa de utilização</t>
  </si>
  <si>
    <t>%</t>
  </si>
  <si>
    <t>Taxa de variação homóloga (%)  
ou dif. p.p.</t>
  </si>
  <si>
    <t>Rácio Carregadas/ Descarregadas (%)</t>
  </si>
  <si>
    <t>Ria Formosa</t>
  </si>
  <si>
    <t>Produtos não energéticos das indústrias extrativas; turfa; urânio e tório</t>
  </si>
  <si>
    <t>Sul do Tejo</t>
  </si>
  <si>
    <t xml:space="preserve">Coque e produtos petrolíferos refinados </t>
  </si>
  <si>
    <t>Metais de base; produtos metálicos transformados, excepto máquinas e equipamento</t>
  </si>
  <si>
    <t xml:space="preserve">Total de veículos </t>
  </si>
  <si>
    <t>Rio Tejo</t>
  </si>
  <si>
    <t>Veículos automóveis</t>
  </si>
  <si>
    <t>Motociclos e velocípedes</t>
  </si>
  <si>
    <t>Ria de Aveiro</t>
  </si>
  <si>
    <t>Carregadas</t>
  </si>
  <si>
    <t>Descarregadas</t>
  </si>
  <si>
    <t>Tráfego suburbano</t>
  </si>
  <si>
    <t>Tráfego interurbano</t>
  </si>
  <si>
    <t xml:space="preserve">    Carga Geral e Ro-Ro</t>
  </si>
  <si>
    <t xml:space="preserve">    Contentores    </t>
  </si>
  <si>
    <t xml:space="preserve">    Granéis sólidos    </t>
  </si>
  <si>
    <t xml:space="preserve">    Granéis líquidos    </t>
  </si>
  <si>
    <t>Porto de Sines</t>
  </si>
  <si>
    <t>Porto de Leixões</t>
  </si>
  <si>
    <t>do qual:</t>
  </si>
  <si>
    <t>Quadro 15 - Transporte rodoviário - Transporte internacional (a) de mercadorias por Origem/Destino</t>
  </si>
  <si>
    <t>Quadro 05 - Transporte fluvial - Movimento de passageiros em vias navegáveis interiores, por travessia fluvial</t>
  </si>
  <si>
    <t>Quadro 06 - Transporte fluvial - Movimento de veículos em vias navegáveis interiores, por travessia fluvial</t>
  </si>
  <si>
    <t>Quadro 10 - Transporte ferroviário - Movimento de passageiros e mercadorias em transporte ferroviário pesado</t>
  </si>
  <si>
    <t>Passageiros-Km</t>
  </si>
  <si>
    <t>Quadro 11 - Transporte ferroviário - Movimento de passageiros nos sistemas ferroviários ligeiros</t>
  </si>
  <si>
    <t>Toneladas-km</t>
  </si>
  <si>
    <t xml:space="preserve">Passageiros-Km </t>
  </si>
  <si>
    <t>Quadro 12 - Transporte rodoviário - Principais indicadores da atividade do transporte rodoviário de mercadorias</t>
  </si>
  <si>
    <t>Madeira e cortiça e suas obras (exc. mobiliário); obras de espartaria e cestaria; pasta, papel e cartão e seus artigos; mat. impresso, sup. gravados</t>
  </si>
  <si>
    <t>Quadro 02 - Transporte marítimo - Movimento de mercadorias nos portos nacionais por tipo de tráfego</t>
  </si>
  <si>
    <t>Quadro 04 - Transporte marítimo - Movimento de mercadorias por tipo de carga nos principais portos nacionais</t>
  </si>
  <si>
    <t>Quadro 03 - Transporte marítimo - Movimento de mercadorias carregadas e descarregadas nos portos nacionais</t>
  </si>
  <si>
    <t xml:space="preserve">Tráfego internacional </t>
  </si>
  <si>
    <t>T. Internacional - Carregadas</t>
  </si>
  <si>
    <t>T. Internacional - Descarregadas</t>
  </si>
  <si>
    <t xml:space="preserve">Movimento nacional </t>
  </si>
  <si>
    <t xml:space="preserve">ÍNDICE </t>
  </si>
  <si>
    <t xml:space="preserve"> </t>
  </si>
  <si>
    <t>Total do tráfego</t>
  </si>
  <si>
    <t>Tráfego doméstico</t>
  </si>
  <si>
    <t>Rio Minho</t>
  </si>
  <si>
    <t>Rio Douro</t>
  </si>
  <si>
    <t xml:space="preserve">Pe: resultados preliminares </t>
  </si>
  <si>
    <t xml:space="preserve">Po: resultados provisórios </t>
  </si>
  <si>
    <t>Tipo de transporte e de viagem</t>
  </si>
  <si>
    <t>Quadro 13 - Transporte rodoviário - Mercadorias transportadas por tipo de transporte e de viagem</t>
  </si>
  <si>
    <t>Quadro 14 - Transporte rodoviário - Transporte nacional de mercadorias, segundo os principais grupos de mercadorias (NST)</t>
  </si>
  <si>
    <t>(a) Não inclui tráfego terceiro e cabotagem</t>
  </si>
  <si>
    <t>Porto de Lisboa</t>
  </si>
  <si>
    <t xml:space="preserve">Quadro 07 - Transporte aéreo - Aeronaves aterradas nas infraestruturas aeroportuárias nacionais, em voos comerciais </t>
  </si>
  <si>
    <t>Quadro 08 - Transporte aéreo - Passageiros  movimentados nas infraestruturas aeroportuárias nacionais, em voos comerciais</t>
  </si>
  <si>
    <t>Quadro 09 - Transporte aéreo - Movimento de passageiros, carga e correio nas infraestruturas aeroportuárias nacionais, em tráfego comercial, por sentido</t>
  </si>
  <si>
    <t xml:space="preserve">Setúbal </t>
  </si>
  <si>
    <t xml:space="preserve">Outros </t>
  </si>
  <si>
    <t>Setúbal</t>
  </si>
  <si>
    <t xml:space="preserve">Rio Sado </t>
  </si>
  <si>
    <r>
      <t xml:space="preserve">Lisboa </t>
    </r>
    <r>
      <rPr>
        <sz val="7"/>
        <color indexed="8"/>
        <rFont val="Arial"/>
        <family val="2"/>
      </rPr>
      <t xml:space="preserve"> </t>
    </r>
  </si>
  <si>
    <t>Matérias primas secundárias; resíduos municipais e outros</t>
  </si>
  <si>
    <t>-</t>
  </si>
  <si>
    <t>Unidade: GWh</t>
  </si>
  <si>
    <t>Campo Maior - importação</t>
  </si>
  <si>
    <t>Trânsito</t>
  </si>
  <si>
    <t>Valença do Minho - importação</t>
  </si>
  <si>
    <t>Armazenagem subterrânea</t>
  </si>
  <si>
    <t>Produção elétrica em regime ordinário</t>
  </si>
  <si>
    <t>Mercado convencional</t>
  </si>
  <si>
    <t>Campo Maior - exportação</t>
  </si>
  <si>
    <t>Valença do Minho - exportação</t>
  </si>
  <si>
    <t>Entrada de Gás</t>
  </si>
  <si>
    <t>Saída de Gás</t>
  </si>
  <si>
    <t>Propano</t>
  </si>
  <si>
    <t>Butano</t>
  </si>
  <si>
    <t>Gasolina Euro Super (95 octanas)</t>
  </si>
  <si>
    <t>Gasolina Super Plus (98 octanas)</t>
  </si>
  <si>
    <t>Jet A1</t>
  </si>
  <si>
    <t>Gasóleo</t>
  </si>
  <si>
    <t>Quadro 16 - Transporte por conduta - Transporte de gás por gasoluto, segundo o sentido e a via</t>
  </si>
  <si>
    <t>Quadro 17 - Transporte por conduta - Transporte nacional de mercadorias no oleoduto multiproduto Aveiras-Sines, segundo a mercadoria</t>
  </si>
  <si>
    <t>UE27</t>
  </si>
  <si>
    <t>2º T 2021</t>
  </si>
  <si>
    <t>ATIVIDADE DOS TRANSPORTES, 3ºT 2021</t>
  </si>
  <si>
    <t>Jul.21</t>
  </si>
  <si>
    <t>Ago.21</t>
  </si>
  <si>
    <t>Set.21</t>
  </si>
  <si>
    <t>Jul.20</t>
  </si>
  <si>
    <t>Ago.20</t>
  </si>
  <si>
    <t>Set.20</t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</si>
  <si>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REN Gasodutos S.A.</t>
    </r>
  </si>
  <si>
    <t>Sentido / Via</t>
  </si>
  <si>
    <r>
      <t xml:space="preserve">3ºT 2021  </t>
    </r>
    <r>
      <rPr>
        <b/>
        <vertAlign val="subscript"/>
        <sz val="10"/>
        <color theme="0"/>
        <rFont val="Calibri"/>
        <family val="2"/>
        <scheme val="minor"/>
      </rPr>
      <t>(Pe)</t>
    </r>
  </si>
  <si>
    <t>3ºT 2020</t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</si>
  <si>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CLC, Companhia Logística de Combustíveis S.A.</t>
    </r>
  </si>
  <si>
    <r>
      <rPr>
        <b/>
        <sz val="8"/>
        <color indexed="8"/>
        <rFont val="Calibri"/>
        <family val="2"/>
        <scheme val="minor"/>
      </rPr>
      <t xml:space="preserve">Nota: </t>
    </r>
    <r>
      <rPr>
        <sz val="8"/>
        <color indexed="8"/>
        <rFont val="Calibri"/>
        <family val="2"/>
        <scheme val="minor"/>
      </rPr>
      <t>O Oleoduto Multiproduto Sines-Aveiras tem o comprimento de 147,4 km</t>
    </r>
  </si>
  <si>
    <r>
      <t>Unidade: 10</t>
    </r>
    <r>
      <rPr>
        <vertAlign val="superscript"/>
        <sz val="8"/>
        <color indexed="8"/>
        <rFont val="Calibri"/>
        <family val="2"/>
        <scheme val="minor"/>
      </rPr>
      <t>3</t>
    </r>
    <r>
      <rPr>
        <sz val="8"/>
        <color indexed="8"/>
        <rFont val="Calibri"/>
        <family val="2"/>
        <scheme val="minor"/>
      </rPr>
      <t>t</t>
    </r>
  </si>
  <si>
    <t>Mercadoria</t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</si>
  <si>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Inquérito aos Aeroportos e Aeródromos (ANA/ANAC/INE)</t>
    </r>
  </si>
  <si>
    <r>
      <t xml:space="preserve">3ºT 2021 </t>
    </r>
    <r>
      <rPr>
        <vertAlign val="subscript"/>
        <sz val="10"/>
        <color theme="0"/>
        <rFont val="Calibri"/>
        <family val="2"/>
        <scheme val="minor"/>
      </rPr>
      <t>(Pe)</t>
    </r>
  </si>
  <si>
    <t>NUTS I</t>
  </si>
  <si>
    <t>Tipo de tráfego / Aeroporto</t>
  </si>
  <si>
    <r>
      <t xml:space="preserve">3ºT 2021  </t>
    </r>
    <r>
      <rPr>
        <vertAlign val="subscript"/>
        <sz val="10"/>
        <color theme="0"/>
        <rFont val="Calibri"/>
        <family val="2"/>
        <scheme val="minor"/>
      </rPr>
      <t>(Pe)</t>
    </r>
  </si>
  <si>
    <t>,</t>
  </si>
  <si>
    <r>
      <t xml:space="preserve">3ºT 2021 </t>
    </r>
    <r>
      <rPr>
        <vertAlign val="subscript"/>
        <sz val="10"/>
        <color theme="0"/>
        <rFont val="Calibri"/>
        <family val="2"/>
      </rPr>
      <t>(Pe)</t>
    </r>
  </si>
  <si>
    <r>
      <t xml:space="preserve">3ºT 2021 </t>
    </r>
    <r>
      <rPr>
        <vertAlign val="subscript"/>
        <sz val="10"/>
        <color theme="0"/>
        <rFont val="Arial"/>
        <family val="2"/>
      </rPr>
      <t>(Pe)</t>
    </r>
  </si>
  <si>
    <r>
      <rPr>
        <b/>
        <sz val="8"/>
        <color indexed="8"/>
        <rFont val="Calibri"/>
        <family val="2"/>
      </rPr>
      <t xml:space="preserve">Fonte: </t>
    </r>
    <r>
      <rPr>
        <sz val="8"/>
        <color indexed="8"/>
        <rFont val="Calibri"/>
        <family val="2"/>
      </rPr>
      <t>Inquérito ao Transporte Ferroviário de Passageiros e Mercadorias</t>
    </r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</si>
  <si>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Inquérito ao Transporte por Metropolitano</t>
    </r>
  </si>
  <si>
    <r>
      <t>10</t>
    </r>
    <r>
      <rPr>
        <vertAlign val="superscript"/>
        <sz val="8"/>
        <color indexed="8"/>
        <rFont val="Calibri"/>
        <family val="2"/>
      </rPr>
      <t>3</t>
    </r>
  </si>
  <si>
    <r>
      <t>10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tKm</t>
    </r>
  </si>
  <si>
    <r>
      <t>10</t>
    </r>
    <r>
      <rPr>
        <vertAlign val="superscript"/>
        <sz val="8"/>
        <color indexed="8"/>
        <rFont val="Arial"/>
        <family val="2"/>
      </rPr>
      <t>3</t>
    </r>
  </si>
  <si>
    <r>
      <rPr>
        <b/>
        <sz val="10"/>
        <color indexed="8"/>
        <rFont val="Calibri"/>
        <family val="2"/>
        <scheme val="minor"/>
      </rPr>
      <t xml:space="preserve">Fonte: </t>
    </r>
    <r>
      <rPr>
        <sz val="10"/>
        <color indexed="8"/>
        <rFont val="Calibri"/>
        <family val="2"/>
        <scheme val="minor"/>
      </rPr>
      <t>Inquérito ao Transporte Fluvial</t>
    </r>
  </si>
  <si>
    <r>
      <t>10</t>
    </r>
    <r>
      <rPr>
        <vertAlign val="superscript"/>
        <sz val="10"/>
        <color indexed="8"/>
        <rFont val="Calibri"/>
        <family val="2"/>
        <scheme val="minor"/>
      </rPr>
      <t>3</t>
    </r>
    <r>
      <rPr>
        <sz val="10"/>
        <color indexed="8"/>
        <rFont val="Calibri"/>
        <family val="2"/>
        <scheme val="minor"/>
      </rPr>
      <t xml:space="preserve"> GT</t>
    </r>
  </si>
  <si>
    <r>
      <rPr>
        <b/>
        <sz val="10"/>
        <color indexed="8"/>
        <rFont val="Calibri"/>
        <family val="2"/>
        <scheme val="minor"/>
      </rPr>
      <t xml:space="preserve">Fonte: </t>
    </r>
    <r>
      <rPr>
        <sz val="10"/>
        <color indexed="8"/>
        <rFont val="Calibri"/>
        <family val="2"/>
        <scheme val="minor"/>
      </rPr>
      <t>Inquérito ao Transporte Marítimo de Passageiros e Mercadorias</t>
    </r>
  </si>
  <si>
    <r>
      <t>Unidade: 10</t>
    </r>
    <r>
      <rPr>
        <vertAlign val="superscript"/>
        <sz val="8"/>
        <color indexed="8"/>
        <rFont val="Calibri"/>
        <family val="2"/>
        <scheme val="minor"/>
      </rPr>
      <t>3</t>
    </r>
    <r>
      <rPr>
        <sz val="8"/>
        <color indexed="8"/>
        <rFont val="Calibri"/>
        <family val="2"/>
        <scheme val="minor"/>
      </rPr>
      <t xml:space="preserve"> t</t>
    </r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</si>
  <si>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Inquérito ao Transporte Rodoviário de Mercadorias</t>
    </r>
  </si>
  <si>
    <r>
      <t>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</t>
    </r>
  </si>
  <si>
    <r>
      <t>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tKm</t>
    </r>
  </si>
  <si>
    <r>
      <t xml:space="preserve">2º T 2021 </t>
    </r>
    <r>
      <rPr>
        <vertAlign val="subscript"/>
        <sz val="9"/>
        <color theme="0"/>
        <rFont val="Arial"/>
        <family val="2"/>
      </rPr>
      <t>(Po)</t>
    </r>
  </si>
  <si>
    <r>
      <t xml:space="preserve">3º T 2021 </t>
    </r>
    <r>
      <rPr>
        <vertAlign val="subscript"/>
        <sz val="9"/>
        <color theme="0"/>
        <rFont val="Arial"/>
        <family val="2"/>
      </rPr>
      <t>(Pe)</t>
    </r>
  </si>
  <si>
    <t>3º T 2021</t>
  </si>
  <si>
    <r>
      <t xml:space="preserve">(10 </t>
    </r>
    <r>
      <rPr>
        <vertAlign val="superscript"/>
        <sz val="9"/>
        <color theme="0"/>
        <rFont val="Arial"/>
        <family val="2"/>
      </rPr>
      <t>3</t>
    </r>
    <r>
      <rPr>
        <sz val="9"/>
        <color theme="0"/>
        <rFont val="Arial"/>
        <family val="2"/>
      </rPr>
      <t>)</t>
    </r>
  </si>
  <si>
    <r>
      <t xml:space="preserve">(10 </t>
    </r>
    <r>
      <rPr>
        <vertAlign val="superscript"/>
        <sz val="9"/>
        <color theme="0"/>
        <rFont val="Arial"/>
        <family val="2"/>
      </rPr>
      <t>6</t>
    </r>
    <r>
      <rPr>
        <sz val="9"/>
        <color theme="0"/>
        <rFont val="Arial"/>
        <family val="2"/>
      </rPr>
      <t>)</t>
    </r>
  </si>
  <si>
    <t>3º T 2020</t>
  </si>
  <si>
    <r>
      <t xml:space="preserve">(10 </t>
    </r>
    <r>
      <rPr>
        <vertAlign val="superscript"/>
        <sz val="8"/>
        <color theme="0"/>
        <rFont val="Calibri"/>
        <family val="2"/>
        <scheme val="minor"/>
      </rPr>
      <t>3</t>
    </r>
    <r>
      <rPr>
        <sz val="8"/>
        <color theme="0"/>
        <rFont val="Calibri"/>
        <family val="2"/>
        <scheme val="minor"/>
      </rPr>
      <t>)</t>
    </r>
  </si>
  <si>
    <r>
      <t xml:space="preserve">(10 </t>
    </r>
    <r>
      <rPr>
        <vertAlign val="superscript"/>
        <sz val="8"/>
        <color theme="0"/>
        <rFont val="Calibri"/>
        <family val="2"/>
        <scheme val="minor"/>
      </rPr>
      <t>6</t>
    </r>
    <r>
      <rPr>
        <sz val="8"/>
        <color theme="0"/>
        <rFont val="Calibri"/>
        <family val="2"/>
        <scheme val="minor"/>
      </rPr>
      <t>)</t>
    </r>
  </si>
  <si>
    <t>Tipo de mercadorias (Grupos da NST)</t>
  </si>
  <si>
    <r>
      <t xml:space="preserve">3º T 2021 </t>
    </r>
    <r>
      <rPr>
        <vertAlign val="subscript"/>
        <sz val="10"/>
        <color theme="0"/>
        <rFont val="Arial"/>
        <family val="2"/>
      </rPr>
      <t>(Pe)</t>
    </r>
  </si>
  <si>
    <r>
      <t>3º T 2021</t>
    </r>
    <r>
      <rPr>
        <vertAlign val="subscript"/>
        <sz val="10"/>
        <color theme="0"/>
        <rFont val="Arial"/>
        <family val="2"/>
      </rPr>
      <t xml:space="preserve"> (Pe)</t>
    </r>
  </si>
  <si>
    <r>
      <t xml:space="preserve">3º T 2021 </t>
    </r>
    <r>
      <rPr>
        <vertAlign val="subscript"/>
        <sz val="9"/>
        <color theme="0"/>
        <rFont val="Calibri"/>
        <family val="2"/>
        <scheme val="minor"/>
      </rPr>
      <t>(Pe)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</si>
</sst>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.0"/>
    <numFmt numFmtId="166" formatCode="#\ ###\ ###\ ##0"/>
    <numFmt numFmtId="167" formatCode="0.0%"/>
    <numFmt numFmtId="168" formatCode="0.000"/>
    <numFmt numFmtId="169" formatCode="#\ ##0"/>
    <numFmt numFmtId="170" formatCode="##\ ###\ ###\ ##0.0"/>
    <numFmt numFmtId="171" formatCode="#.000\ ##0"/>
    <numFmt numFmtId="172" formatCode="#\ ###\ ###\ ##0.0"/>
    <numFmt numFmtId="173" formatCode="#####\ ###\ ##0.00"/>
    <numFmt numFmtId="174" formatCode="#####\ ###\ ##0.000"/>
    <numFmt numFmtId="175" formatCode="0.00000"/>
    <numFmt numFmtId="176" formatCode="#\ ###\ ###\ ###\ ###\ ##0"/>
    <numFmt numFmtId="177" formatCode="#,##0.0"/>
    <numFmt numFmtId="178" formatCode="###\ ###\ ###\ ##0\ "/>
    <numFmt numFmtId="179" formatCode="_-* #,##0.00\ _E_s_c_._-;\-* #,##0.00\ _E_s_c_._-;_-* &quot;-&quot;??\ _E_s_c_._-;_-@_-"/>
    <numFmt numFmtId="180" formatCode="#\ ##0.0"/>
  </numFmts>
  <fonts count="7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7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vertAlign val="subscript"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vertAlign val="subscript"/>
      <sz val="10"/>
      <color theme="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62"/>
      <name val="Calibri"/>
      <family val="2"/>
    </font>
    <font>
      <vertAlign val="subscript"/>
      <sz val="10"/>
      <color theme="0"/>
      <name val="Calibri"/>
      <family val="2"/>
    </font>
    <font>
      <vertAlign val="subscript"/>
      <sz val="10"/>
      <color theme="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62"/>
      <name val="Calibri"/>
      <family val="2"/>
      <scheme val="minor"/>
    </font>
    <font>
      <b/>
      <sz val="10"/>
      <color rgb="FFFFFFFF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8"/>
      <name val="Arial"/>
      <family val="2"/>
    </font>
    <font>
      <vertAlign val="subscript"/>
      <sz val="9"/>
      <color theme="0"/>
      <name val="Arial"/>
      <family val="2"/>
    </font>
    <font>
      <sz val="9"/>
      <name val="Calibri"/>
      <family val="2"/>
      <scheme val="minor"/>
    </font>
    <font>
      <vertAlign val="superscript"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Calibri"/>
      <family val="2"/>
      <scheme val="minor"/>
    </font>
    <font>
      <vertAlign val="subscript"/>
      <sz val="9"/>
      <color theme="0"/>
      <name val="Calibri"/>
      <family val="2"/>
      <scheme val="minor"/>
    </font>
    <font>
      <vertAlign val="superscript"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theme="7"/>
      <name val="Calibri"/>
      <family val="2"/>
      <scheme val="minor"/>
    </font>
    <font>
      <u/>
      <sz val="10"/>
      <color theme="7"/>
      <name val="Calibri"/>
      <family val="2"/>
      <scheme val="minor"/>
    </font>
    <font>
      <sz val="10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B8357"/>
        <bgColor indexed="64"/>
      </patternFill>
    </fill>
  </fills>
  <borders count="5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7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7"/>
      </left>
      <right style="medium">
        <color theme="7"/>
      </right>
      <top style="medium">
        <color theme="0"/>
      </top>
      <bottom/>
      <diagonal/>
    </border>
    <border>
      <left/>
      <right/>
      <top/>
      <bottom style="double">
        <color theme="7"/>
      </bottom>
      <diagonal/>
    </border>
    <border>
      <left style="medium">
        <color theme="7"/>
      </left>
      <right style="medium">
        <color theme="7"/>
      </right>
      <top/>
      <bottom style="double">
        <color theme="7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double">
        <color theme="7"/>
      </bottom>
      <diagonal/>
    </border>
    <border>
      <left/>
      <right style="medium">
        <color theme="7"/>
      </right>
      <top/>
      <bottom style="double">
        <color theme="7"/>
      </bottom>
      <diagonal/>
    </border>
    <border>
      <left style="medium">
        <color theme="7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7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theme="7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double">
        <color rgb="FF9B8357"/>
      </bottom>
      <diagonal/>
    </border>
    <border>
      <left/>
      <right/>
      <top style="double">
        <color rgb="FF9B8357"/>
      </top>
      <bottom/>
      <diagonal/>
    </border>
    <border>
      <left style="medium">
        <color rgb="FF9B8357"/>
      </left>
      <right style="medium">
        <color rgb="FF9B8357"/>
      </right>
      <top/>
      <bottom style="double">
        <color rgb="FF9B8357"/>
      </bottom>
      <diagonal/>
    </border>
    <border>
      <left style="medium">
        <color rgb="FF9B8357"/>
      </left>
      <right style="medium">
        <color rgb="FF9B8357"/>
      </right>
      <top/>
      <bottom/>
      <diagonal/>
    </border>
    <border>
      <left style="medium">
        <color rgb="FF9B8357"/>
      </left>
      <right/>
      <top/>
      <bottom style="double">
        <color rgb="FF9B8357"/>
      </bottom>
      <diagonal/>
    </border>
    <border>
      <left style="medium">
        <color rgb="FF9B8357"/>
      </left>
      <right/>
      <top/>
      <bottom/>
      <diagonal/>
    </border>
    <border>
      <left/>
      <right style="medium">
        <color rgb="FF9B8357"/>
      </right>
      <top/>
      <bottom/>
      <diagonal/>
    </border>
    <border>
      <left/>
      <right style="medium">
        <color rgb="FF9B8357"/>
      </right>
      <top/>
      <bottom style="double">
        <color rgb="FF9B8357"/>
      </bottom>
      <diagonal/>
    </border>
    <border>
      <left/>
      <right style="thin">
        <color rgb="FF9B8357"/>
      </right>
      <top/>
      <bottom/>
      <diagonal/>
    </border>
    <border>
      <left style="thin">
        <color rgb="FF9B8357"/>
      </left>
      <right style="medium">
        <color rgb="FF9B8357"/>
      </right>
      <top/>
      <bottom/>
      <diagonal/>
    </border>
    <border>
      <left/>
      <right style="thin">
        <color rgb="FF9B8357"/>
      </right>
      <top/>
      <bottom style="double">
        <color rgb="FF9B8357"/>
      </bottom>
      <diagonal/>
    </border>
    <border>
      <left style="thin">
        <color rgb="FF9B8357"/>
      </left>
      <right style="medium">
        <color rgb="FF9B8357"/>
      </right>
      <top/>
      <bottom style="double">
        <color rgb="FF9B8357"/>
      </bottom>
      <diagonal/>
    </border>
    <border>
      <left style="thin">
        <color rgb="FF9B8357"/>
      </left>
      <right/>
      <top/>
      <bottom/>
      <diagonal/>
    </border>
    <border>
      <left style="thin">
        <color rgb="FF9B8357"/>
      </left>
      <right/>
      <top/>
      <bottom style="double">
        <color rgb="FF9B8357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4" fillId="0" borderId="0"/>
    <xf numFmtId="0" fontId="13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0" fontId="12" fillId="0" borderId="0"/>
  </cellStyleXfs>
  <cellXfs count="55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right"/>
    </xf>
    <xf numFmtId="166" fontId="4" fillId="0" borderId="0" xfId="6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7" applyFont="1" applyFill="1" applyBorder="1" applyAlignment="1">
      <alignment vertical="center"/>
    </xf>
    <xf numFmtId="1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5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0" fontId="16" fillId="0" borderId="0" xfId="0" applyFont="1" applyBorder="1"/>
    <xf numFmtId="0" fontId="16" fillId="0" borderId="0" xfId="0" applyFont="1" applyFill="1" applyAlignment="1">
      <alignment horizontal="center"/>
    </xf>
    <xf numFmtId="0" fontId="18" fillId="0" borderId="0" xfId="0" applyFont="1" applyFill="1"/>
    <xf numFmtId="169" fontId="16" fillId="0" borderId="0" xfId="0" applyNumberFormat="1" applyFont="1" applyFill="1" applyBorder="1" applyAlignment="1">
      <alignment horizontal="right"/>
    </xf>
    <xf numFmtId="169" fontId="16" fillId="0" borderId="0" xfId="0" applyNumberFormat="1" applyFont="1" applyFill="1"/>
    <xf numFmtId="165" fontId="16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Fill="1"/>
    <xf numFmtId="171" fontId="0" fillId="0" borderId="0" xfId="0" applyNumberFormat="1"/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167" fontId="16" fillId="0" borderId="0" xfId="28" applyNumberFormat="1" applyFont="1" applyFill="1"/>
    <xf numFmtId="170" fontId="19" fillId="0" borderId="0" xfId="0" applyNumberFormat="1" applyFont="1" applyAlignment="1">
      <alignment horizontal="center"/>
    </xf>
    <xf numFmtId="173" fontId="1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1" fillId="0" borderId="0" xfId="0" applyFont="1" applyBorder="1"/>
    <xf numFmtId="174" fontId="18" fillId="0" borderId="0" xfId="0" applyNumberFormat="1" applyFont="1" applyAlignment="1">
      <alignment horizontal="center" vertical="center"/>
    </xf>
    <xf numFmtId="174" fontId="16" fillId="0" borderId="0" xfId="0" applyNumberFormat="1" applyFont="1"/>
    <xf numFmtId="175" fontId="19" fillId="0" borderId="0" xfId="0" applyNumberFormat="1" applyFont="1" applyAlignment="1">
      <alignment horizontal="center"/>
    </xf>
    <xf numFmtId="0" fontId="10" fillId="0" borderId="0" xfId="6" applyFont="1" applyBorder="1" applyAlignment="1">
      <alignment horizontal="right" vertical="center"/>
    </xf>
    <xf numFmtId="0" fontId="10" fillId="0" borderId="0" xfId="6" applyFont="1" applyAlignment="1">
      <alignment horizontal="right" vertical="center"/>
    </xf>
    <xf numFmtId="169" fontId="4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175" fontId="16" fillId="0" borderId="0" xfId="0" applyNumberFormat="1" applyFont="1" applyFill="1" applyBorder="1" applyAlignment="1">
      <alignment horizontal="right"/>
    </xf>
    <xf numFmtId="166" fontId="16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0" fillId="0" borderId="0" xfId="0" applyFont="1"/>
    <xf numFmtId="0" fontId="29" fillId="0" borderId="0" xfId="0" applyFont="1"/>
    <xf numFmtId="0" fontId="29" fillId="0" borderId="0" xfId="0" applyFont="1" applyBorder="1" applyAlignment="1">
      <alignment horizontal="left" indent="1"/>
    </xf>
    <xf numFmtId="0" fontId="30" fillId="0" borderId="0" xfId="0" applyFont="1" applyBorder="1"/>
    <xf numFmtId="0" fontId="28" fillId="0" borderId="0" xfId="0" applyFont="1" applyFill="1" applyBorder="1" applyAlignment="1">
      <alignment horizontal="left" indent="2"/>
    </xf>
    <xf numFmtId="0" fontId="32" fillId="0" borderId="0" xfId="0" applyFont="1" applyFill="1"/>
    <xf numFmtId="166" fontId="28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0" fontId="34" fillId="0" borderId="0" xfId="6" applyFont="1" applyBorder="1" applyAlignment="1">
      <alignment horizontal="right" vertical="center"/>
    </xf>
    <xf numFmtId="2" fontId="28" fillId="0" borderId="0" xfId="0" applyNumberFormat="1" applyFont="1" applyFill="1" applyBorder="1" applyAlignment="1">
      <alignment horizontal="right"/>
    </xf>
    <xf numFmtId="175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 indent="1"/>
    </xf>
    <xf numFmtId="0" fontId="36" fillId="0" borderId="0" xfId="0" applyFont="1" applyBorder="1"/>
    <xf numFmtId="0" fontId="22" fillId="0" borderId="0" xfId="0" applyFont="1" applyFill="1" applyBorder="1" applyAlignment="1">
      <alignment horizontal="left" indent="2"/>
    </xf>
    <xf numFmtId="0" fontId="22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165" fontId="35" fillId="0" borderId="0" xfId="0" applyNumberFormat="1" applyFont="1" applyBorder="1" applyAlignment="1">
      <alignment horizontal="right"/>
    </xf>
    <xf numFmtId="165" fontId="37" fillId="0" borderId="0" xfId="0" applyNumberFormat="1" applyFont="1" applyBorder="1" applyAlignment="1">
      <alignment horizontal="right"/>
    </xf>
    <xf numFmtId="165" fontId="37" fillId="0" borderId="0" xfId="0" quotePrefix="1" applyNumberFormat="1" applyFont="1" applyFill="1" applyBorder="1" applyAlignment="1">
      <alignment horizontal="right"/>
    </xf>
    <xf numFmtId="165" fontId="37" fillId="0" borderId="0" xfId="0" applyNumberFormat="1" applyFont="1" applyFill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166" fontId="35" fillId="0" borderId="5" xfId="0" applyNumberFormat="1" applyFont="1" applyBorder="1" applyAlignment="1">
      <alignment horizontal="right"/>
    </xf>
    <xf numFmtId="166" fontId="37" fillId="0" borderId="5" xfId="0" applyNumberFormat="1" applyFont="1" applyBorder="1" applyAlignment="1">
      <alignment horizontal="right"/>
    </xf>
    <xf numFmtId="166" fontId="38" fillId="0" borderId="5" xfId="0" applyNumberFormat="1" applyFont="1" applyBorder="1" applyAlignment="1">
      <alignment horizontal="right"/>
    </xf>
    <xf numFmtId="166" fontId="37" fillId="0" borderId="5" xfId="0" applyNumberFormat="1" applyFont="1" applyFill="1" applyBorder="1" applyAlignment="1">
      <alignment horizontal="right"/>
    </xf>
    <xf numFmtId="178" fontId="37" fillId="0" borderId="5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horizontal="left" indent="2"/>
    </xf>
    <xf numFmtId="166" fontId="28" fillId="0" borderId="12" xfId="0" applyNumberFormat="1" applyFont="1" applyFill="1" applyBorder="1" applyAlignment="1">
      <alignment horizontal="right"/>
    </xf>
    <xf numFmtId="165" fontId="28" fillId="0" borderId="11" xfId="0" applyNumberFormat="1" applyFont="1" applyFill="1" applyBorder="1" applyAlignment="1">
      <alignment horizontal="right"/>
    </xf>
    <xf numFmtId="0" fontId="26" fillId="2" borderId="6" xfId="0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0" fontId="26" fillId="2" borderId="9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right"/>
    </xf>
    <xf numFmtId="0" fontId="28" fillId="0" borderId="5" xfId="0" applyFont="1" applyBorder="1" applyAlignment="1">
      <alignment horizontal="center"/>
    </xf>
    <xf numFmtId="165" fontId="29" fillId="0" borderId="5" xfId="0" applyNumberFormat="1" applyFont="1" applyBorder="1" applyAlignment="1">
      <alignment horizontal="right"/>
    </xf>
    <xf numFmtId="165" fontId="28" fillId="0" borderId="5" xfId="0" applyNumberFormat="1" applyFont="1" applyBorder="1" applyAlignment="1">
      <alignment horizontal="right"/>
    </xf>
    <xf numFmtId="165" fontId="28" fillId="0" borderId="5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4" fontId="40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65" fontId="28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66" fontId="35" fillId="0" borderId="0" xfId="0" applyNumberFormat="1" applyFont="1" applyFill="1" applyBorder="1" applyAlignment="1">
      <alignment horizontal="right" vertical="center"/>
    </xf>
    <xf numFmtId="165" fontId="35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166" fontId="37" fillId="0" borderId="0" xfId="0" applyNumberFormat="1" applyFont="1" applyFill="1" applyBorder="1" applyAlignment="1">
      <alignment horizontal="right" vertical="center"/>
    </xf>
    <xf numFmtId="165" fontId="37" fillId="0" borderId="0" xfId="0" applyNumberFormat="1" applyFont="1" applyBorder="1" applyAlignment="1">
      <alignment vertical="center"/>
    </xf>
    <xf numFmtId="0" fontId="22" fillId="0" borderId="11" xfId="0" applyFont="1" applyBorder="1" applyAlignment="1">
      <alignment horizontal="left" vertical="center" indent="1"/>
    </xf>
    <xf numFmtId="166" fontId="37" fillId="0" borderId="11" xfId="0" applyNumberFormat="1" applyFont="1" applyFill="1" applyBorder="1" applyAlignment="1">
      <alignment horizontal="right" vertical="center"/>
    </xf>
    <xf numFmtId="165" fontId="37" fillId="0" borderId="11" xfId="0" applyNumberFormat="1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" fontId="22" fillId="0" borderId="4" xfId="0" applyNumberFormat="1" applyFont="1" applyBorder="1" applyAlignment="1">
      <alignment horizontal="center" vertical="center"/>
    </xf>
    <xf numFmtId="166" fontId="35" fillId="0" borderId="16" xfId="0" applyNumberFormat="1" applyFont="1" applyBorder="1" applyAlignment="1">
      <alignment horizontal="right" vertical="center"/>
    </xf>
    <xf numFmtId="166" fontId="35" fillId="0" borderId="4" xfId="0" applyNumberFormat="1" applyFont="1" applyFill="1" applyBorder="1" applyAlignment="1">
      <alignment horizontal="right" vertical="center"/>
    </xf>
    <xf numFmtId="166" fontId="37" fillId="0" borderId="16" xfId="0" applyNumberFormat="1" applyFont="1" applyBorder="1" applyAlignment="1">
      <alignment horizontal="right" vertical="center"/>
    </xf>
    <xf numFmtId="166" fontId="37" fillId="0" borderId="4" xfId="0" applyNumberFormat="1" applyFont="1" applyFill="1" applyBorder="1" applyAlignment="1">
      <alignment horizontal="right" vertical="center"/>
    </xf>
    <xf numFmtId="166" fontId="37" fillId="0" borderId="17" xfId="0" applyNumberFormat="1" applyFont="1" applyBorder="1" applyAlignment="1">
      <alignment horizontal="right" vertical="center"/>
    </xf>
    <xf numFmtId="166" fontId="37" fillId="0" borderId="18" xfId="0" applyNumberFormat="1" applyFont="1" applyFill="1" applyBorder="1" applyAlignment="1">
      <alignment horizontal="right" vertical="center"/>
    </xf>
    <xf numFmtId="166" fontId="35" fillId="0" borderId="16" xfId="0" applyNumberFormat="1" applyFont="1" applyFill="1" applyBorder="1" applyAlignment="1">
      <alignment horizontal="right" vertical="center"/>
    </xf>
    <xf numFmtId="166" fontId="37" fillId="0" borderId="16" xfId="0" applyNumberFormat="1" applyFont="1" applyFill="1" applyBorder="1" applyAlignment="1">
      <alignment horizontal="right" vertical="center"/>
    </xf>
    <xf numFmtId="166" fontId="37" fillId="0" borderId="17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166" fontId="43" fillId="0" borderId="0" xfId="0" applyNumberFormat="1" applyFont="1" applyAlignment="1">
      <alignment horizontal="center" vertical="center"/>
    </xf>
    <xf numFmtId="165" fontId="35" fillId="0" borderId="0" xfId="0" applyNumberFormat="1" applyFont="1" applyFill="1" applyAlignment="1">
      <alignment horizontal="right" vertical="center"/>
    </xf>
    <xf numFmtId="174" fontId="22" fillId="0" borderId="0" xfId="0" applyNumberFormat="1" applyFont="1" applyAlignment="1">
      <alignment horizontal="center" vertical="center"/>
    </xf>
    <xf numFmtId="165" fontId="37" fillId="0" borderId="0" xfId="0" applyNumberFormat="1" applyFont="1" applyFill="1" applyAlignment="1">
      <alignment horizontal="right" vertical="center"/>
    </xf>
    <xf numFmtId="166" fontId="38" fillId="0" borderId="0" xfId="0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 vertical="center"/>
    </xf>
    <xf numFmtId="165" fontId="38" fillId="0" borderId="0" xfId="0" applyNumberFormat="1" applyFont="1" applyBorder="1" applyAlignment="1">
      <alignment horizontal="right" vertical="center"/>
    </xf>
    <xf numFmtId="177" fontId="37" fillId="0" borderId="0" xfId="0" applyNumberFormat="1" applyFont="1" applyFill="1" applyAlignment="1">
      <alignment horizontal="right" vertical="center"/>
    </xf>
    <xf numFmtId="0" fontId="37" fillId="0" borderId="0" xfId="6" applyFont="1" applyBorder="1" applyAlignment="1">
      <alignment horizontal="right" vertical="center"/>
    </xf>
    <xf numFmtId="167" fontId="22" fillId="0" borderId="0" xfId="28" applyNumberFormat="1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7" fontId="22" fillId="0" borderId="20" xfId="0" applyNumberFormat="1" applyFont="1" applyBorder="1" applyAlignment="1">
      <alignment horizontal="center" vertical="center"/>
    </xf>
    <xf numFmtId="17" fontId="22" fillId="0" borderId="21" xfId="0" applyNumberFormat="1" applyFont="1" applyBorder="1" applyAlignment="1">
      <alignment horizontal="center" vertical="center"/>
    </xf>
    <xf numFmtId="166" fontId="38" fillId="0" borderId="16" xfId="0" applyNumberFormat="1" applyFont="1" applyBorder="1" applyAlignment="1">
      <alignment horizontal="right" vertical="center"/>
    </xf>
    <xf numFmtId="166" fontId="38" fillId="0" borderId="4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165" fontId="35" fillId="0" borderId="16" xfId="0" applyNumberFormat="1" applyFont="1" applyFill="1" applyBorder="1" applyAlignment="1">
      <alignment horizontal="right" vertical="center"/>
    </xf>
    <xf numFmtId="165" fontId="37" fillId="0" borderId="16" xfId="0" applyNumberFormat="1" applyFont="1" applyFill="1" applyBorder="1" applyAlignment="1">
      <alignment horizontal="right" vertical="center"/>
    </xf>
    <xf numFmtId="165" fontId="43" fillId="0" borderId="16" xfId="0" applyNumberFormat="1" applyFont="1" applyBorder="1" applyAlignment="1">
      <alignment horizontal="right" vertical="center"/>
    </xf>
    <xf numFmtId="165" fontId="37" fillId="0" borderId="16" xfId="0" quotePrefix="1" applyNumberFormat="1" applyFont="1" applyFill="1" applyBorder="1" applyAlignment="1">
      <alignment horizontal="right" vertical="center"/>
    </xf>
    <xf numFmtId="165" fontId="38" fillId="0" borderId="16" xfId="0" applyNumberFormat="1" applyFont="1" applyBorder="1" applyAlignment="1">
      <alignment horizontal="right" vertical="center"/>
    </xf>
    <xf numFmtId="177" fontId="37" fillId="0" borderId="16" xfId="0" applyNumberFormat="1" applyFont="1" applyFill="1" applyBorder="1" applyAlignment="1">
      <alignment horizontal="right" vertical="center"/>
    </xf>
    <xf numFmtId="177" fontId="37" fillId="0" borderId="16" xfId="0" quotePrefix="1" applyNumberFormat="1" applyFont="1" applyFill="1" applyBorder="1" applyAlignment="1">
      <alignment horizontal="right" vertical="center"/>
    </xf>
    <xf numFmtId="174" fontId="40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65" fontId="29" fillId="0" borderId="0" xfId="0" applyNumberFormat="1" applyFont="1" applyAlignment="1">
      <alignment vertical="center"/>
    </xf>
    <xf numFmtId="165" fontId="29" fillId="0" borderId="0" xfId="20" applyNumberFormat="1" applyFont="1" applyFill="1" applyBorder="1" applyAlignment="1"/>
    <xf numFmtId="165" fontId="28" fillId="0" borderId="0" xfId="20" applyNumberFormat="1" applyFont="1" applyFill="1" applyBorder="1" applyAlignment="1"/>
    <xf numFmtId="165" fontId="35" fillId="0" borderId="0" xfId="0" applyNumberFormat="1" applyFont="1" applyFill="1" applyAlignment="1">
      <alignment vertical="center"/>
    </xf>
    <xf numFmtId="165" fontId="37" fillId="0" borderId="0" xfId="0" applyNumberFormat="1" applyFont="1" applyFill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6" fillId="0" borderId="5" xfId="0" applyFont="1" applyBorder="1" applyAlignment="1">
      <alignment vertical="center"/>
    </xf>
    <xf numFmtId="176" fontId="35" fillId="0" borderId="0" xfId="0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vertical="center"/>
    </xf>
    <xf numFmtId="165" fontId="35" fillId="0" borderId="16" xfId="0" applyNumberFormat="1" applyFont="1" applyFill="1" applyBorder="1" applyAlignment="1">
      <alignment vertical="center"/>
    </xf>
    <xf numFmtId="165" fontId="37" fillId="0" borderId="16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165" fontId="37" fillId="0" borderId="17" xfId="0" applyNumberFormat="1" applyFont="1" applyFill="1" applyBorder="1" applyAlignment="1">
      <alignment vertical="center"/>
    </xf>
    <xf numFmtId="165" fontId="37" fillId="0" borderId="11" xfId="0" applyNumberFormat="1" applyFont="1" applyFill="1" applyBorder="1" applyAlignment="1">
      <alignment vertical="center"/>
    </xf>
    <xf numFmtId="177" fontId="37" fillId="0" borderId="17" xfId="0" applyNumberFormat="1" applyFont="1" applyFill="1" applyBorder="1" applyAlignment="1">
      <alignment horizontal="right" vertical="center"/>
    </xf>
    <xf numFmtId="177" fontId="37" fillId="0" borderId="11" xfId="0" applyNumberFormat="1" applyFont="1" applyFill="1" applyBorder="1" applyAlignment="1">
      <alignment horizontal="right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1" fontId="45" fillId="0" borderId="0" xfId="27" applyNumberFormat="1" applyFont="1" applyBorder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7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/>
    <xf numFmtId="165" fontId="23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165" fontId="37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indent="1"/>
    </xf>
    <xf numFmtId="165" fontId="35" fillId="0" borderId="0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right" vertical="center"/>
    </xf>
    <xf numFmtId="0" fontId="40" fillId="0" borderId="5" xfId="0" applyFont="1" applyBorder="1" applyAlignment="1">
      <alignment horizontal="center" vertical="center"/>
    </xf>
    <xf numFmtId="0" fontId="52" fillId="0" borderId="5" xfId="0" applyFont="1" applyBorder="1" applyAlignment="1">
      <alignment vertical="center"/>
    </xf>
    <xf numFmtId="0" fontId="22" fillId="0" borderId="0" xfId="0" applyFont="1" applyAlignment="1">
      <alignment horizontal="center"/>
    </xf>
    <xf numFmtId="17" fontId="26" fillId="2" borderId="22" xfId="0" applyNumberFormat="1" applyFont="1" applyFill="1" applyBorder="1" applyAlignment="1">
      <alignment horizontal="center" vertical="center"/>
    </xf>
    <xf numFmtId="0" fontId="36" fillId="0" borderId="4" xfId="0" applyFont="1" applyBorder="1"/>
    <xf numFmtId="0" fontId="22" fillId="0" borderId="16" xfId="0" applyFont="1" applyBorder="1" applyAlignment="1">
      <alignment horizontal="center"/>
    </xf>
    <xf numFmtId="17" fontId="22" fillId="0" borderId="0" xfId="0" applyNumberFormat="1" applyFont="1" applyAlignment="1">
      <alignment horizontal="center"/>
    </xf>
    <xf numFmtId="17" fontId="22" fillId="0" borderId="4" xfId="0" applyNumberFormat="1" applyFont="1" applyBorder="1" applyAlignment="1">
      <alignment horizontal="center"/>
    </xf>
    <xf numFmtId="0" fontId="31" fillId="0" borderId="4" xfId="0" applyFont="1" applyBorder="1"/>
    <xf numFmtId="166" fontId="31" fillId="0" borderId="16" xfId="0" applyNumberFormat="1" applyFont="1" applyBorder="1" applyAlignment="1">
      <alignment horizontal="right"/>
    </xf>
    <xf numFmtId="166" fontId="31" fillId="0" borderId="0" xfId="0" applyNumberFormat="1" applyFont="1" applyAlignment="1">
      <alignment horizontal="right"/>
    </xf>
    <xf numFmtId="166" fontId="31" fillId="0" borderId="4" xfId="0" applyNumberFormat="1" applyFont="1" applyBorder="1" applyAlignment="1">
      <alignment horizontal="right"/>
    </xf>
    <xf numFmtId="165" fontId="31" fillId="0" borderId="16" xfId="0" applyNumberFormat="1" applyFont="1" applyBorder="1" applyAlignment="1">
      <alignment horizontal="right"/>
    </xf>
    <xf numFmtId="165" fontId="31" fillId="0" borderId="0" xfId="0" applyNumberFormat="1" applyFont="1" applyAlignment="1">
      <alignment horizontal="right"/>
    </xf>
    <xf numFmtId="166" fontId="22" fillId="0" borderId="16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right"/>
    </xf>
    <xf numFmtId="166" fontId="22" fillId="0" borderId="4" xfId="0" applyNumberFormat="1" applyFont="1" applyBorder="1" applyAlignment="1">
      <alignment horizontal="right"/>
    </xf>
    <xf numFmtId="0" fontId="31" fillId="0" borderId="4" xfId="0" applyFont="1" applyBorder="1" applyAlignment="1">
      <alignment horizontal="left" indent="1"/>
    </xf>
    <xf numFmtId="169" fontId="22" fillId="0" borderId="0" xfId="0" applyNumberFormat="1" applyFont="1" applyAlignment="1">
      <alignment horizontal="right"/>
    </xf>
    <xf numFmtId="169" fontId="22" fillId="0" borderId="4" xfId="0" applyNumberFormat="1" applyFont="1" applyBorder="1" applyAlignment="1">
      <alignment horizontal="right"/>
    </xf>
    <xf numFmtId="0" fontId="22" fillId="0" borderId="4" xfId="0" applyFont="1" applyBorder="1" applyAlignment="1">
      <alignment horizontal="left" indent="2"/>
    </xf>
    <xf numFmtId="169" fontId="37" fillId="0" borderId="0" xfId="0" applyNumberFormat="1" applyFont="1" applyAlignment="1">
      <alignment horizontal="right"/>
    </xf>
    <xf numFmtId="169" fontId="37" fillId="0" borderId="4" xfId="0" applyNumberFormat="1" applyFont="1" applyBorder="1" applyAlignment="1">
      <alignment horizontal="right"/>
    </xf>
    <xf numFmtId="165" fontId="22" fillId="0" borderId="16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/>
    </xf>
    <xf numFmtId="166" fontId="37" fillId="0" borderId="0" xfId="0" applyNumberFormat="1" applyFont="1" applyAlignment="1">
      <alignment horizontal="right"/>
    </xf>
    <xf numFmtId="166" fontId="37" fillId="0" borderId="4" xfId="0" applyNumberFormat="1" applyFont="1" applyBorder="1" applyAlignment="1">
      <alignment horizontal="right"/>
    </xf>
    <xf numFmtId="0" fontId="22" fillId="0" borderId="4" xfId="0" applyFont="1" applyBorder="1" applyAlignment="1">
      <alignment horizontal="left"/>
    </xf>
    <xf numFmtId="0" fontId="22" fillId="0" borderId="4" xfId="0" applyFont="1" applyBorder="1" applyAlignment="1">
      <alignment horizontal="center"/>
    </xf>
    <xf numFmtId="169" fontId="31" fillId="0" borderId="0" xfId="0" applyNumberFormat="1" applyFont="1" applyAlignment="1">
      <alignment horizontal="right"/>
    </xf>
    <xf numFmtId="169" fontId="31" fillId="0" borderId="4" xfId="0" applyNumberFormat="1" applyFont="1" applyBorder="1" applyAlignment="1">
      <alignment horizontal="right"/>
    </xf>
    <xf numFmtId="0" fontId="36" fillId="0" borderId="4" xfId="0" applyFont="1" applyBorder="1" applyAlignment="1">
      <alignment horizontal="left"/>
    </xf>
    <xf numFmtId="0" fontId="22" fillId="0" borderId="18" xfId="0" applyFont="1" applyBorder="1" applyAlignment="1">
      <alignment horizontal="left" indent="2"/>
    </xf>
    <xf numFmtId="166" fontId="22" fillId="0" borderId="17" xfId="0" applyNumberFormat="1" applyFont="1" applyBorder="1" applyAlignment="1">
      <alignment horizontal="right"/>
    </xf>
    <xf numFmtId="169" fontId="37" fillId="0" borderId="11" xfId="0" applyNumberFormat="1" applyFont="1" applyBorder="1" applyAlignment="1">
      <alignment horizontal="right"/>
    </xf>
    <xf numFmtId="169" fontId="37" fillId="0" borderId="18" xfId="0" applyNumberFormat="1" applyFont="1" applyBorder="1" applyAlignment="1">
      <alignment horizontal="right"/>
    </xf>
    <xf numFmtId="165" fontId="22" fillId="0" borderId="17" xfId="0" applyNumberFormat="1" applyFont="1" applyBorder="1" applyAlignment="1">
      <alignment horizontal="right"/>
    </xf>
    <xf numFmtId="165" fontId="22" fillId="0" borderId="11" xfId="0" applyNumberFormat="1" applyFont="1" applyBorder="1" applyAlignment="1">
      <alignment horizontal="right"/>
    </xf>
    <xf numFmtId="0" fontId="53" fillId="0" borderId="0" xfId="0" applyFont="1"/>
    <xf numFmtId="0" fontId="37" fillId="0" borderId="0" xfId="8" applyFont="1" applyAlignment="1">
      <alignment horizontal="right" vertical="center"/>
    </xf>
    <xf numFmtId="0" fontId="36" fillId="0" borderId="2" xfId="0" applyFont="1" applyBorder="1"/>
    <xf numFmtId="0" fontId="22" fillId="0" borderId="30" xfId="0" applyFont="1" applyBorder="1" applyAlignment="1">
      <alignment horizontal="center"/>
    </xf>
    <xf numFmtId="17" fontId="22" fillId="0" borderId="3" xfId="0" applyNumberFormat="1" applyFont="1" applyBorder="1" applyAlignment="1">
      <alignment horizontal="center"/>
    </xf>
    <xf numFmtId="17" fontId="22" fillId="0" borderId="2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9" fontId="31" fillId="0" borderId="16" xfId="0" applyNumberFormat="1" applyFont="1" applyBorder="1" applyAlignment="1">
      <alignment horizontal="right"/>
    </xf>
    <xf numFmtId="169" fontId="22" fillId="0" borderId="16" xfId="0" applyNumberFormat="1" applyFont="1" applyBorder="1" applyAlignment="1">
      <alignment horizontal="right"/>
    </xf>
    <xf numFmtId="169" fontId="22" fillId="0" borderId="0" xfId="0" quotePrefix="1" applyNumberFormat="1" applyFont="1" applyAlignment="1">
      <alignment horizontal="right"/>
    </xf>
    <xf numFmtId="169" fontId="22" fillId="0" borderId="4" xfId="0" quotePrefix="1" applyNumberFormat="1" applyFont="1" applyBorder="1" applyAlignment="1">
      <alignment horizontal="right"/>
    </xf>
    <xf numFmtId="180" fontId="31" fillId="0" borderId="16" xfId="0" applyNumberFormat="1" applyFont="1" applyBorder="1" applyAlignment="1">
      <alignment horizontal="right"/>
    </xf>
    <xf numFmtId="180" fontId="31" fillId="0" borderId="0" xfId="0" applyNumberFormat="1" applyFont="1" applyAlignment="1">
      <alignment horizontal="right"/>
    </xf>
    <xf numFmtId="169" fontId="37" fillId="0" borderId="0" xfId="0" quotePrefix="1" applyNumberFormat="1" applyFont="1" applyAlignment="1">
      <alignment horizontal="right"/>
    </xf>
    <xf numFmtId="169" fontId="37" fillId="0" borderId="4" xfId="0" quotePrefix="1" applyNumberFormat="1" applyFont="1" applyBorder="1" applyAlignment="1">
      <alignment horizontal="right"/>
    </xf>
    <xf numFmtId="0" fontId="22" fillId="0" borderId="4" xfId="0" applyFont="1" applyBorder="1" applyAlignment="1">
      <alignment horizontal="left" indent="1"/>
    </xf>
    <xf numFmtId="169" fontId="22" fillId="0" borderId="17" xfId="0" applyNumberFormat="1" applyFont="1" applyBorder="1" applyAlignment="1">
      <alignment horizontal="right"/>
    </xf>
    <xf numFmtId="169" fontId="37" fillId="0" borderId="11" xfId="0" quotePrefix="1" applyNumberFormat="1" applyFont="1" applyBorder="1" applyAlignment="1">
      <alignment horizontal="right"/>
    </xf>
    <xf numFmtId="169" fontId="37" fillId="0" borderId="18" xfId="0" quotePrefix="1" applyNumberFormat="1" applyFont="1" applyBorder="1" applyAlignment="1">
      <alignment horizontal="right"/>
    </xf>
    <xf numFmtId="0" fontId="22" fillId="0" borderId="0" xfId="41" applyFont="1"/>
    <xf numFmtId="0" fontId="22" fillId="0" borderId="0" xfId="41" applyFont="1" applyAlignment="1">
      <alignment horizontal="center"/>
    </xf>
    <xf numFmtId="0" fontId="31" fillId="0" borderId="0" xfId="41" applyFont="1"/>
    <xf numFmtId="1" fontId="56" fillId="0" borderId="0" xfId="41" applyNumberFormat="1" applyFont="1" applyFill="1" applyBorder="1"/>
    <xf numFmtId="0" fontId="22" fillId="0" borderId="0" xfId="41" applyFont="1" applyAlignment="1">
      <alignment horizontal="center" vertical="center"/>
    </xf>
    <xf numFmtId="0" fontId="36" fillId="0" borderId="21" xfId="0" applyFont="1" applyBorder="1"/>
    <xf numFmtId="0" fontId="36" fillId="0" borderId="10" xfId="41" applyFont="1" applyBorder="1"/>
    <xf numFmtId="0" fontId="22" fillId="0" borderId="19" xfId="0" applyFont="1" applyBorder="1" applyAlignment="1">
      <alignment horizontal="center"/>
    </xf>
    <xf numFmtId="17" fontId="22" fillId="0" borderId="20" xfId="0" applyNumberFormat="1" applyFont="1" applyBorder="1" applyAlignment="1">
      <alignment horizontal="center"/>
    </xf>
    <xf numFmtId="17" fontId="22" fillId="0" borderId="21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5" xfId="41" applyFont="1" applyBorder="1" applyAlignment="1">
      <alignment horizontal="center"/>
    </xf>
    <xf numFmtId="169" fontId="31" fillId="0" borderId="0" xfId="0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0" fontId="36" fillId="0" borderId="4" xfId="41" applyFont="1" applyBorder="1"/>
    <xf numFmtId="0" fontId="36" fillId="0" borderId="5" xfId="41" applyFont="1" applyBorder="1"/>
    <xf numFmtId="0" fontId="22" fillId="0" borderId="16" xfId="42" applyFont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2" fillId="0" borderId="4" xfId="42" applyFont="1" applyBorder="1" applyAlignment="1">
      <alignment horizontal="center"/>
    </xf>
    <xf numFmtId="0" fontId="22" fillId="0" borderId="4" xfId="41" applyFont="1" applyBorder="1" applyAlignment="1">
      <alignment horizontal="left" indent="1"/>
    </xf>
    <xf numFmtId="169" fontId="22" fillId="0" borderId="16" xfId="42" applyNumberFormat="1" applyFont="1" applyBorder="1" applyAlignment="1">
      <alignment horizontal="right"/>
    </xf>
    <xf numFmtId="169" fontId="22" fillId="0" borderId="0" xfId="42" applyNumberFormat="1" applyFont="1" applyFill="1" applyBorder="1"/>
    <xf numFmtId="169" fontId="22" fillId="0" borderId="4" xfId="42" applyNumberFormat="1" applyFont="1" applyFill="1" applyBorder="1"/>
    <xf numFmtId="165" fontId="22" fillId="0" borderId="16" xfId="42" applyNumberFormat="1" applyFont="1" applyBorder="1" applyAlignment="1">
      <alignment horizontal="right"/>
    </xf>
    <xf numFmtId="165" fontId="22" fillId="0" borderId="0" xfId="42" applyNumberFormat="1" applyFont="1" applyBorder="1" applyAlignment="1">
      <alignment horizontal="right"/>
    </xf>
    <xf numFmtId="165" fontId="22" fillId="0" borderId="16" xfId="42" applyNumberFormat="1" applyFont="1" applyFill="1" applyBorder="1" applyAlignment="1">
      <alignment horizontal="right"/>
    </xf>
    <xf numFmtId="165" fontId="22" fillId="0" borderId="0" xfId="42" applyNumberFormat="1" applyFont="1" applyFill="1" applyBorder="1" applyAlignment="1">
      <alignment horizontal="right"/>
    </xf>
    <xf numFmtId="169" fontId="22" fillId="0" borderId="0" xfId="42" applyNumberFormat="1" applyFont="1" applyFill="1" applyBorder="1" applyAlignment="1">
      <alignment horizontal="right"/>
    </xf>
    <xf numFmtId="169" fontId="22" fillId="0" borderId="4" xfId="42" applyNumberFormat="1" applyFont="1" applyFill="1" applyBorder="1" applyAlignment="1">
      <alignment horizontal="right"/>
    </xf>
    <xf numFmtId="0" fontId="22" fillId="0" borderId="4" xfId="41" applyFont="1" applyBorder="1" applyAlignment="1">
      <alignment horizontal="left"/>
    </xf>
    <xf numFmtId="169" fontId="22" fillId="0" borderId="0" xfId="42" applyNumberFormat="1" applyFont="1" applyBorder="1" applyAlignment="1">
      <alignment horizontal="right"/>
    </xf>
    <xf numFmtId="169" fontId="22" fillId="0" borderId="4" xfId="42" applyNumberFormat="1" applyFont="1" applyBorder="1" applyAlignment="1">
      <alignment horizontal="right"/>
    </xf>
    <xf numFmtId="0" fontId="31" fillId="0" borderId="4" xfId="41" applyFont="1" applyBorder="1" applyAlignment="1">
      <alignment horizontal="left"/>
    </xf>
    <xf numFmtId="166" fontId="31" fillId="0" borderId="16" xfId="42" applyNumberFormat="1" applyFont="1" applyBorder="1" applyAlignment="1">
      <alignment horizontal="right"/>
    </xf>
    <xf numFmtId="166" fontId="31" fillId="0" borderId="0" xfId="42" applyNumberFormat="1" applyFont="1" applyBorder="1" applyAlignment="1">
      <alignment horizontal="right"/>
    </xf>
    <xf numFmtId="166" fontId="31" fillId="0" borderId="4" xfId="42" applyNumberFormat="1" applyFont="1" applyBorder="1" applyAlignment="1">
      <alignment horizontal="right"/>
    </xf>
    <xf numFmtId="165" fontId="31" fillId="0" borderId="16" xfId="42" applyNumberFormat="1" applyFont="1" applyBorder="1" applyAlignment="1">
      <alignment horizontal="right"/>
    </xf>
    <xf numFmtId="165" fontId="31" fillId="0" borderId="0" xfId="42" applyNumberFormat="1" applyFont="1" applyBorder="1" applyAlignment="1">
      <alignment horizontal="right"/>
    </xf>
    <xf numFmtId="0" fontId="22" fillId="0" borderId="5" xfId="41" applyFont="1" applyBorder="1" applyAlignment="1">
      <alignment horizontal="left"/>
    </xf>
    <xf numFmtId="166" fontId="22" fillId="0" borderId="16" xfId="42" applyNumberFormat="1" applyFont="1" applyBorder="1" applyAlignment="1">
      <alignment horizontal="center"/>
    </xf>
    <xf numFmtId="166" fontId="22" fillId="0" borderId="0" xfId="42" applyNumberFormat="1" applyFont="1" applyBorder="1" applyAlignment="1">
      <alignment horizontal="center"/>
    </xf>
    <xf numFmtId="166" fontId="22" fillId="0" borderId="4" xfId="42" applyNumberFormat="1" applyFont="1" applyBorder="1" applyAlignment="1">
      <alignment horizontal="center"/>
    </xf>
    <xf numFmtId="166" fontId="22" fillId="0" borderId="16" xfId="42" applyNumberFormat="1" applyFont="1" applyBorder="1" applyAlignment="1">
      <alignment horizontal="right"/>
    </xf>
    <xf numFmtId="166" fontId="22" fillId="0" borderId="0" xfId="42" applyNumberFormat="1" applyFont="1" applyFill="1" applyBorder="1" applyAlignment="1">
      <alignment horizontal="right"/>
    </xf>
    <xf numFmtId="166" fontId="22" fillId="0" borderId="4" xfId="42" applyNumberFormat="1" applyFont="1" applyFill="1" applyBorder="1" applyAlignment="1">
      <alignment horizontal="right"/>
    </xf>
    <xf numFmtId="0" fontId="22" fillId="0" borderId="5" xfId="41" applyFont="1" applyFill="1" applyBorder="1" applyAlignment="1">
      <alignment horizontal="center"/>
    </xf>
    <xf numFmtId="0" fontId="22" fillId="0" borderId="18" xfId="41" applyFont="1" applyBorder="1" applyAlignment="1">
      <alignment horizontal="left"/>
    </xf>
    <xf numFmtId="0" fontId="22" fillId="0" borderId="12" xfId="41" applyFont="1" applyBorder="1" applyAlignment="1">
      <alignment horizontal="left"/>
    </xf>
    <xf numFmtId="0" fontId="22" fillId="0" borderId="17" xfId="41" applyFont="1" applyBorder="1" applyAlignment="1">
      <alignment horizontal="center"/>
    </xf>
    <xf numFmtId="0" fontId="22" fillId="0" borderId="11" xfId="41" applyFont="1" applyBorder="1" applyAlignment="1">
      <alignment horizontal="center"/>
    </xf>
    <xf numFmtId="0" fontId="22" fillId="0" borderId="18" xfId="41" applyFont="1" applyBorder="1" applyAlignment="1">
      <alignment horizontal="center"/>
    </xf>
    <xf numFmtId="166" fontId="22" fillId="0" borderId="0" xfId="41" applyNumberFormat="1" applyFont="1" applyAlignment="1">
      <alignment horizontal="center"/>
    </xf>
    <xf numFmtId="169" fontId="22" fillId="0" borderId="0" xfId="41" applyNumberFormat="1" applyFont="1"/>
    <xf numFmtId="0" fontId="53" fillId="0" borderId="0" xfId="43" applyFont="1" applyFill="1" applyBorder="1" applyAlignment="1">
      <alignment horizontal="right" wrapText="1"/>
    </xf>
    <xf numFmtId="0" fontId="31" fillId="0" borderId="0" xfId="41" applyFont="1" applyFill="1"/>
    <xf numFmtId="0" fontId="22" fillId="0" borderId="0" xfId="41" applyFont="1" applyFill="1" applyAlignment="1">
      <alignment horizontal="center"/>
    </xf>
    <xf numFmtId="0" fontId="22" fillId="0" borderId="0" xfId="41" applyFont="1" applyFill="1"/>
    <xf numFmtId="168" fontId="22" fillId="0" borderId="0" xfId="41" applyNumberFormat="1" applyFont="1" applyFill="1" applyAlignment="1">
      <alignment horizontal="center"/>
    </xf>
    <xf numFmtId="0" fontId="22" fillId="0" borderId="0" xfId="41" applyFont="1" applyFill="1" applyBorder="1"/>
    <xf numFmtId="0" fontId="22" fillId="0" borderId="0" xfId="41" applyFont="1" applyBorder="1" applyAlignment="1">
      <alignment horizontal="center"/>
    </xf>
    <xf numFmtId="166" fontId="35" fillId="0" borderId="0" xfId="41" applyNumberFormat="1" applyFont="1" applyFill="1" applyBorder="1" applyAlignment="1">
      <alignment horizontal="right"/>
    </xf>
    <xf numFmtId="0" fontId="40" fillId="0" borderId="0" xfId="41" applyFont="1" applyBorder="1" applyAlignment="1">
      <alignment horizontal="right"/>
    </xf>
    <xf numFmtId="0" fontId="36" fillId="0" borderId="21" xfId="41" applyFont="1" applyFill="1" applyBorder="1"/>
    <xf numFmtId="0" fontId="22" fillId="0" borderId="19" xfId="42" applyFont="1" applyFill="1" applyBorder="1" applyAlignment="1">
      <alignment horizontal="center"/>
    </xf>
    <xf numFmtId="17" fontId="22" fillId="0" borderId="20" xfId="42" applyNumberFormat="1" applyFont="1" applyFill="1" applyBorder="1" applyAlignment="1">
      <alignment horizontal="center"/>
    </xf>
    <xf numFmtId="17" fontId="22" fillId="0" borderId="21" xfId="42" applyNumberFormat="1" applyFont="1" applyFill="1" applyBorder="1" applyAlignment="1">
      <alignment horizontal="center"/>
    </xf>
    <xf numFmtId="0" fontId="22" fillId="0" borderId="19" xfId="42" applyFont="1" applyBorder="1" applyAlignment="1">
      <alignment horizontal="center"/>
    </xf>
    <xf numFmtId="0" fontId="22" fillId="0" borderId="20" xfId="42" applyFont="1" applyBorder="1" applyAlignment="1">
      <alignment horizontal="center"/>
    </xf>
    <xf numFmtId="17" fontId="22" fillId="0" borderId="20" xfId="42" applyNumberFormat="1" applyFont="1" applyBorder="1" applyAlignment="1">
      <alignment horizontal="center"/>
    </xf>
    <xf numFmtId="0" fontId="31" fillId="0" borderId="4" xfId="41" applyFont="1" applyFill="1" applyBorder="1"/>
    <xf numFmtId="166" fontId="31" fillId="0" borderId="16" xfId="42" applyNumberFormat="1" applyFont="1" applyFill="1" applyBorder="1" applyAlignment="1">
      <alignment horizontal="right"/>
    </xf>
    <xf numFmtId="166" fontId="31" fillId="0" borderId="0" xfId="42" applyNumberFormat="1" applyFont="1" applyFill="1" applyBorder="1" applyAlignment="1">
      <alignment horizontal="right"/>
    </xf>
    <xf numFmtId="166" fontId="31" fillId="0" borderId="4" xfId="42" applyNumberFormat="1" applyFont="1" applyFill="1" applyBorder="1" applyAlignment="1">
      <alignment horizontal="right"/>
    </xf>
    <xf numFmtId="165" fontId="31" fillId="0" borderId="16" xfId="42" applyNumberFormat="1" applyFont="1" applyFill="1" applyBorder="1" applyAlignment="1">
      <alignment horizontal="right"/>
    </xf>
    <xf numFmtId="0" fontId="36" fillId="0" borderId="4" xfId="41" applyFont="1" applyFill="1" applyBorder="1"/>
    <xf numFmtId="166" fontId="22" fillId="0" borderId="16" xfId="42" applyNumberFormat="1" applyFont="1" applyFill="1" applyBorder="1" applyAlignment="1">
      <alignment horizontal="center"/>
    </xf>
    <xf numFmtId="166" fontId="22" fillId="0" borderId="0" xfId="42" applyNumberFormat="1" applyFont="1" applyFill="1" applyBorder="1" applyAlignment="1">
      <alignment horizontal="center"/>
    </xf>
    <xf numFmtId="166" fontId="22" fillId="0" borderId="4" xfId="42" applyNumberFormat="1" applyFont="1" applyFill="1" applyBorder="1" applyAlignment="1">
      <alignment horizontal="center"/>
    </xf>
    <xf numFmtId="0" fontId="22" fillId="0" borderId="4" xfId="41" applyFont="1" applyFill="1" applyBorder="1" applyAlignment="1">
      <alignment horizontal="left" indent="2"/>
    </xf>
    <xf numFmtId="166" fontId="22" fillId="0" borderId="16" xfId="42" applyNumberFormat="1" applyFont="1" applyFill="1" applyBorder="1" applyAlignment="1">
      <alignment horizontal="right"/>
    </xf>
    <xf numFmtId="169" fontId="22" fillId="0" borderId="0" xfId="42" applyNumberFormat="1" applyFont="1" applyFill="1"/>
    <xf numFmtId="166" fontId="22" fillId="0" borderId="0" xfId="42" applyNumberFormat="1" applyFont="1" applyFill="1" applyBorder="1"/>
    <xf numFmtId="166" fontId="22" fillId="0" borderId="4" xfId="42" applyNumberFormat="1" applyFont="1" applyFill="1" applyBorder="1"/>
    <xf numFmtId="170" fontId="22" fillId="0" borderId="16" xfId="42" applyNumberFormat="1" applyFont="1" applyBorder="1" applyAlignment="1">
      <alignment horizontal="right"/>
    </xf>
    <xf numFmtId="170" fontId="22" fillId="0" borderId="0" xfId="42" applyNumberFormat="1" applyFont="1" applyBorder="1" applyAlignment="1">
      <alignment horizontal="right"/>
    </xf>
    <xf numFmtId="0" fontId="31" fillId="0" borderId="4" xfId="41" applyFont="1" applyFill="1" applyBorder="1" applyAlignment="1">
      <alignment horizontal="left" indent="2"/>
    </xf>
    <xf numFmtId="0" fontId="22" fillId="0" borderId="4" xfId="41" applyFont="1" applyFill="1" applyBorder="1" applyAlignment="1">
      <alignment horizontal="left"/>
    </xf>
    <xf numFmtId="0" fontId="22" fillId="0" borderId="4" xfId="41" applyFont="1" applyFill="1" applyBorder="1" applyAlignment="1">
      <alignment horizontal="left" indent="3"/>
    </xf>
    <xf numFmtId="0" fontId="22" fillId="0" borderId="4" xfId="41" applyFont="1" applyFill="1" applyBorder="1" applyAlignment="1">
      <alignment horizontal="left" indent="1"/>
    </xf>
    <xf numFmtId="0" fontId="22" fillId="0" borderId="4" xfId="41" applyFont="1" applyFill="1" applyBorder="1" applyAlignment="1">
      <alignment horizontal="left" indent="6"/>
    </xf>
    <xf numFmtId="0" fontId="22" fillId="0" borderId="4" xfId="41" applyFont="1" applyFill="1" applyBorder="1" applyAlignment="1">
      <alignment horizontal="left" indent="4"/>
    </xf>
    <xf numFmtId="0" fontId="22" fillId="0" borderId="17" xfId="41" applyFont="1" applyBorder="1" applyAlignment="1">
      <alignment horizontal="left"/>
    </xf>
    <xf numFmtId="174" fontId="22" fillId="0" borderId="0" xfId="41" applyNumberFormat="1" applyFont="1" applyFill="1" applyAlignment="1">
      <alignment horizontal="center"/>
    </xf>
    <xf numFmtId="0" fontId="40" fillId="0" borderId="0" xfId="41" applyFont="1" applyAlignment="1">
      <alignment horizontal="right"/>
    </xf>
    <xf numFmtId="166" fontId="35" fillId="0" borderId="16" xfId="42" applyNumberFormat="1" applyFont="1" applyFill="1" applyBorder="1" applyAlignment="1">
      <alignment horizontal="right"/>
    </xf>
    <xf numFmtId="166" fontId="35" fillId="0" borderId="0" xfId="42" applyNumberFormat="1" applyFont="1" applyFill="1" applyBorder="1" applyAlignment="1">
      <alignment horizontal="right"/>
    </xf>
    <xf numFmtId="166" fontId="35" fillId="0" borderId="4" xfId="42" applyNumberFormat="1" applyFont="1" applyFill="1" applyBorder="1" applyAlignment="1">
      <alignment horizontal="right"/>
    </xf>
    <xf numFmtId="0" fontId="38" fillId="0" borderId="16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1" fontId="22" fillId="0" borderId="0" xfId="42" applyNumberFormat="1" applyFont="1" applyFill="1" applyBorder="1" applyAlignment="1">
      <alignment horizontal="center"/>
    </xf>
    <xf numFmtId="1" fontId="22" fillId="0" borderId="4" xfId="42" applyNumberFormat="1" applyFont="1" applyFill="1" applyBorder="1" applyAlignment="1">
      <alignment horizontal="center"/>
    </xf>
    <xf numFmtId="1" fontId="22" fillId="0" borderId="16" xfId="42" applyNumberFormat="1" applyFont="1" applyFill="1" applyBorder="1" applyAlignment="1">
      <alignment horizontal="center"/>
    </xf>
    <xf numFmtId="169" fontId="22" fillId="0" borderId="16" xfId="42" applyNumberFormat="1" applyFont="1" applyFill="1" applyBorder="1"/>
    <xf numFmtId="1" fontId="22" fillId="0" borderId="16" xfId="42" applyNumberFormat="1" applyFont="1" applyFill="1" applyBorder="1" applyAlignment="1">
      <alignment horizontal="right"/>
    </xf>
    <xf numFmtId="1" fontId="22" fillId="0" borderId="0" xfId="42" applyNumberFormat="1" applyFont="1" applyFill="1" applyBorder="1" applyAlignment="1">
      <alignment horizontal="right"/>
    </xf>
    <xf numFmtId="1" fontId="22" fillId="0" borderId="4" xfId="42" applyNumberFormat="1" applyFont="1" applyFill="1" applyBorder="1" applyAlignment="1">
      <alignment horizontal="right"/>
    </xf>
    <xf numFmtId="0" fontId="31" fillId="0" borderId="4" xfId="41" applyFont="1" applyFill="1" applyBorder="1" applyAlignment="1">
      <alignment horizontal="left" indent="1"/>
    </xf>
    <xf numFmtId="172" fontId="22" fillId="0" borderId="0" xfId="41" applyNumberFormat="1" applyFont="1" applyFill="1" applyAlignment="1">
      <alignment horizontal="center"/>
    </xf>
    <xf numFmtId="166" fontId="35" fillId="0" borderId="0" xfId="42" applyNumberFormat="1" applyFont="1" applyBorder="1" applyAlignment="1">
      <alignment horizontal="right"/>
    </xf>
    <xf numFmtId="166" fontId="35" fillId="0" borderId="4" xfId="42" applyNumberFormat="1" applyFont="1" applyBorder="1" applyAlignment="1">
      <alignment horizontal="right"/>
    </xf>
    <xf numFmtId="166" fontId="35" fillId="0" borderId="16" xfId="42" applyNumberFormat="1" applyFont="1" applyBorder="1" applyAlignment="1">
      <alignment horizontal="right"/>
    </xf>
    <xf numFmtId="0" fontId="36" fillId="0" borderId="4" xfId="41" applyFont="1" applyFill="1" applyBorder="1" applyAlignment="1">
      <alignment horizontal="left" indent="1"/>
    </xf>
    <xf numFmtId="169" fontId="22" fillId="0" borderId="0" xfId="42" quotePrefix="1" applyNumberFormat="1" applyFont="1" applyFill="1" applyAlignment="1">
      <alignment horizontal="right"/>
    </xf>
    <xf numFmtId="0" fontId="59" fillId="0" borderId="0" xfId="0" applyFont="1"/>
    <xf numFmtId="0" fontId="59" fillId="0" borderId="0" xfId="0" applyFont="1" applyFill="1"/>
    <xf numFmtId="0" fontId="26" fillId="2" borderId="13" xfId="0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4" fillId="0" borderId="36" xfId="6" applyFont="1" applyFill="1" applyBorder="1" applyAlignment="1">
      <alignment vertical="center"/>
    </xf>
    <xf numFmtId="165" fontId="3" fillId="0" borderId="36" xfId="7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40" fillId="0" borderId="39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1" fontId="4" fillId="0" borderId="41" xfId="7" applyNumberFormat="1" applyFont="1" applyFill="1" applyBorder="1" applyAlignment="1">
      <alignment horizontal="center" vertical="center"/>
    </xf>
    <xf numFmtId="1" fontId="4" fillId="0" borderId="0" xfId="8" applyNumberFormat="1" applyFont="1" applyFill="1" applyBorder="1" applyAlignment="1">
      <alignment horizontal="center" vertical="center"/>
    </xf>
    <xf numFmtId="166" fontId="4" fillId="0" borderId="40" xfId="6" applyNumberFormat="1" applyFont="1" applyFill="1" applyBorder="1" applyAlignment="1">
      <alignment vertical="center"/>
    </xf>
    <xf numFmtId="166" fontId="37" fillId="0" borderId="41" xfId="8" applyNumberFormat="1" applyFont="1" applyFill="1" applyBorder="1" applyAlignment="1">
      <alignment vertical="center"/>
    </xf>
    <xf numFmtId="0" fontId="37" fillId="0" borderId="41" xfId="0" applyFont="1" applyFill="1" applyBorder="1" applyAlignment="1">
      <alignment horizontal="center" vertical="center"/>
    </xf>
    <xf numFmtId="166" fontId="35" fillId="0" borderId="41" xfId="0" applyNumberFormat="1" applyFont="1" applyFill="1" applyBorder="1" applyAlignment="1">
      <alignment vertical="center"/>
    </xf>
    <xf numFmtId="166" fontId="37" fillId="0" borderId="41" xfId="6" applyNumberFormat="1" applyFont="1" applyFill="1" applyBorder="1" applyAlignment="1">
      <alignment vertical="center"/>
    </xf>
    <xf numFmtId="165" fontId="35" fillId="0" borderId="0" xfId="8" applyNumberFormat="1" applyFont="1" applyFill="1" applyBorder="1" applyAlignment="1">
      <alignment vertical="center"/>
    </xf>
    <xf numFmtId="165" fontId="37" fillId="0" borderId="0" xfId="8" applyNumberFormat="1" applyFont="1" applyFill="1" applyBorder="1" applyAlignment="1">
      <alignment vertical="center"/>
    </xf>
    <xf numFmtId="1" fontId="4" fillId="0" borderId="42" xfId="7" applyNumberFormat="1" applyFont="1" applyFill="1" applyBorder="1" applyAlignment="1">
      <alignment horizontal="center" vertical="center"/>
    </xf>
    <xf numFmtId="1" fontId="4" fillId="0" borderId="41" xfId="8" applyNumberFormat="1" applyFont="1" applyFill="1" applyBorder="1" applyAlignment="1">
      <alignment horizontal="center" vertical="center"/>
    </xf>
    <xf numFmtId="166" fontId="35" fillId="0" borderId="42" xfId="0" applyNumberFormat="1" applyFont="1" applyFill="1" applyBorder="1" applyAlignment="1">
      <alignment vertical="center"/>
    </xf>
    <xf numFmtId="165" fontId="35" fillId="0" borderId="41" xfId="8" applyNumberFormat="1" applyFont="1" applyFill="1" applyBorder="1" applyAlignment="1">
      <alignment vertical="center"/>
    </xf>
    <xf numFmtId="166" fontId="37" fillId="0" borderId="42" xfId="8" applyNumberFormat="1" applyFont="1" applyFill="1" applyBorder="1" applyAlignment="1">
      <alignment vertical="center"/>
    </xf>
    <xf numFmtId="165" fontId="37" fillId="0" borderId="41" xfId="8" applyNumberFormat="1" applyFont="1" applyFill="1" applyBorder="1" applyAlignment="1">
      <alignment vertical="center"/>
    </xf>
    <xf numFmtId="0" fontId="37" fillId="0" borderId="42" xfId="0" applyFont="1" applyFill="1" applyBorder="1" applyAlignment="1">
      <alignment horizontal="center" vertical="center"/>
    </xf>
    <xf numFmtId="166" fontId="37" fillId="0" borderId="42" xfId="6" applyNumberFormat="1" applyFont="1" applyFill="1" applyBorder="1" applyAlignment="1">
      <alignment vertical="center"/>
    </xf>
    <xf numFmtId="166" fontId="4" fillId="0" borderId="43" xfId="6" applyNumberFormat="1" applyFont="1" applyFill="1" applyBorder="1" applyAlignment="1">
      <alignment vertical="center"/>
    </xf>
    <xf numFmtId="165" fontId="3" fillId="0" borderId="40" xfId="7" applyNumberFormat="1" applyFont="1" applyFill="1" applyBorder="1" applyAlignment="1">
      <alignment vertical="center"/>
    </xf>
    <xf numFmtId="0" fontId="34" fillId="0" borderId="37" xfId="6" applyFont="1" applyBorder="1" applyAlignment="1">
      <alignment horizontal="right" vertical="center"/>
    </xf>
    <xf numFmtId="0" fontId="62" fillId="0" borderId="0" xfId="6" applyFont="1" applyFill="1" applyBorder="1" applyAlignment="1">
      <alignment horizontal="center" vertical="center"/>
    </xf>
    <xf numFmtId="0" fontId="34" fillId="0" borderId="0" xfId="6" applyFont="1" applyAlignment="1">
      <alignment horizontal="right" vertical="center"/>
    </xf>
    <xf numFmtId="0" fontId="32" fillId="0" borderId="37" xfId="0" applyFont="1" applyBorder="1" applyAlignment="1">
      <alignment horizontal="left" vertical="center" indent="1"/>
    </xf>
    <xf numFmtId="0" fontId="6" fillId="0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0" fillId="0" borderId="0" xfId="0" applyFont="1" applyBorder="1" applyAlignment="1">
      <alignment horizontal="left" vertical="center" indent="1"/>
    </xf>
    <xf numFmtId="0" fontId="6" fillId="0" borderId="0" xfId="6" applyFont="1" applyFill="1" applyBorder="1" applyAlignment="1">
      <alignment horizontal="center" vertical="center"/>
    </xf>
    <xf numFmtId="0" fontId="34" fillId="0" borderId="0" xfId="6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65" fillId="2" borderId="9" xfId="0" applyFont="1" applyFill="1" applyBorder="1" applyAlignment="1">
      <alignment horizontal="center" vertical="center"/>
    </xf>
    <xf numFmtId="0" fontId="65" fillId="2" borderId="13" xfId="0" applyFont="1" applyFill="1" applyBorder="1" applyAlignment="1">
      <alignment horizontal="center" vertical="center"/>
    </xf>
    <xf numFmtId="0" fontId="62" fillId="0" borderId="0" xfId="8" applyFont="1" applyFill="1" applyBorder="1" applyAlignment="1">
      <alignment vertical="center"/>
    </xf>
    <xf numFmtId="0" fontId="62" fillId="0" borderId="0" xfId="6" applyFont="1" applyFill="1" applyBorder="1" applyAlignment="1">
      <alignment vertical="center"/>
    </xf>
    <xf numFmtId="0" fontId="62" fillId="0" borderId="41" xfId="8" applyFont="1" applyFill="1" applyBorder="1" applyAlignment="1">
      <alignment horizontal="center" vertical="center"/>
    </xf>
    <xf numFmtId="0" fontId="62" fillId="0" borderId="42" xfId="8" applyFont="1" applyFill="1" applyBorder="1" applyAlignment="1">
      <alignment horizontal="center" vertical="center"/>
    </xf>
    <xf numFmtId="0" fontId="62" fillId="0" borderId="0" xfId="8" applyFont="1" applyFill="1" applyBorder="1" applyAlignment="1">
      <alignment horizontal="center" vertical="center"/>
    </xf>
    <xf numFmtId="166" fontId="35" fillId="0" borderId="41" xfId="0" applyNumberFormat="1" applyFont="1" applyFill="1" applyBorder="1" applyAlignment="1">
      <alignment horizontal="right" vertical="center"/>
    </xf>
    <xf numFmtId="166" fontId="35" fillId="0" borderId="42" xfId="0" applyNumberFormat="1" applyFont="1" applyFill="1" applyBorder="1" applyAlignment="1">
      <alignment horizontal="right" vertical="center"/>
    </xf>
    <xf numFmtId="166" fontId="37" fillId="0" borderId="41" xfId="0" applyNumberFormat="1" applyFont="1" applyFill="1" applyBorder="1" applyAlignment="1">
      <alignment horizontal="right" vertical="center"/>
    </xf>
    <xf numFmtId="166" fontId="37" fillId="0" borderId="42" xfId="0" applyNumberFormat="1" applyFont="1" applyFill="1" applyBorder="1" applyAlignment="1">
      <alignment horizontal="right" vertical="center"/>
    </xf>
    <xf numFmtId="0" fontId="35" fillId="0" borderId="0" xfId="8" applyFont="1" applyFill="1" applyBorder="1" applyAlignment="1">
      <alignment vertical="center"/>
    </xf>
    <xf numFmtId="0" fontId="69" fillId="0" borderId="0" xfId="6" applyFont="1" applyFill="1" applyBorder="1" applyAlignment="1">
      <alignment vertical="center"/>
    </xf>
    <xf numFmtId="165" fontId="35" fillId="0" borderId="0" xfId="8" applyNumberFormat="1" applyFont="1" applyFill="1" applyBorder="1" applyAlignment="1">
      <alignment horizontal="right" vertical="center"/>
    </xf>
    <xf numFmtId="0" fontId="35" fillId="0" borderId="0" xfId="6" applyFont="1" applyFill="1" applyBorder="1" applyAlignment="1">
      <alignment vertical="center"/>
    </xf>
    <xf numFmtId="0" fontId="37" fillId="0" borderId="0" xfId="6" applyFont="1" applyFill="1" applyBorder="1" applyAlignment="1">
      <alignment vertical="center"/>
    </xf>
    <xf numFmtId="165" fontId="37" fillId="0" borderId="0" xfId="8" applyNumberFormat="1" applyFont="1" applyFill="1" applyBorder="1" applyAlignment="1">
      <alignment horizontal="right" vertical="center"/>
    </xf>
    <xf numFmtId="0" fontId="37" fillId="0" borderId="36" xfId="6" applyFont="1" applyFill="1" applyBorder="1" applyAlignment="1">
      <alignment vertical="center"/>
    </xf>
    <xf numFmtId="166" fontId="37" fillId="0" borderId="40" xfId="0" applyNumberFormat="1" applyFont="1" applyFill="1" applyBorder="1" applyAlignment="1">
      <alignment horizontal="right" vertical="center"/>
    </xf>
    <xf numFmtId="166" fontId="37" fillId="0" borderId="43" xfId="0" applyNumberFormat="1" applyFont="1" applyFill="1" applyBorder="1" applyAlignment="1">
      <alignment horizontal="right" vertical="center"/>
    </xf>
    <xf numFmtId="166" fontId="37" fillId="0" borderId="36" xfId="0" applyNumberFormat="1" applyFont="1" applyFill="1" applyBorder="1" applyAlignment="1">
      <alignment horizontal="right" vertical="center"/>
    </xf>
    <xf numFmtId="165" fontId="37" fillId="0" borderId="36" xfId="8" applyNumberFormat="1" applyFont="1" applyFill="1" applyBorder="1" applyAlignment="1">
      <alignment horizontal="right" vertical="center"/>
    </xf>
    <xf numFmtId="165" fontId="35" fillId="0" borderId="41" xfId="8" applyNumberFormat="1" applyFont="1" applyFill="1" applyBorder="1" applyAlignment="1">
      <alignment horizontal="right" vertical="center"/>
    </xf>
    <xf numFmtId="165" fontId="37" fillId="0" borderId="41" xfId="8" applyNumberFormat="1" applyFont="1" applyFill="1" applyBorder="1" applyAlignment="1">
      <alignment horizontal="right" vertical="center"/>
    </xf>
    <xf numFmtId="165" fontId="37" fillId="0" borderId="40" xfId="8" applyNumberFormat="1" applyFont="1" applyFill="1" applyBorder="1" applyAlignment="1">
      <alignment horizontal="right" vertical="center"/>
    </xf>
    <xf numFmtId="0" fontId="40" fillId="0" borderId="37" xfId="0" applyFont="1" applyBorder="1" applyAlignment="1">
      <alignment vertical="center"/>
    </xf>
    <xf numFmtId="0" fontId="34" fillId="0" borderId="37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6" fillId="3" borderId="0" xfId="8" applyFont="1" applyFill="1" applyBorder="1" applyAlignment="1">
      <alignment vertical="center"/>
    </xf>
    <xf numFmtId="0" fontId="26" fillId="3" borderId="0" xfId="6" applyFont="1" applyFill="1" applyBorder="1" applyAlignment="1">
      <alignment vertical="center"/>
    </xf>
    <xf numFmtId="0" fontId="26" fillId="3" borderId="13" xfId="6" applyFont="1" applyFill="1" applyBorder="1" applyAlignment="1">
      <alignment vertical="center"/>
    </xf>
    <xf numFmtId="0" fontId="4" fillId="3" borderId="13" xfId="8" applyFont="1" applyFill="1" applyBorder="1" applyAlignment="1">
      <alignment horizontal="right" vertical="center"/>
    </xf>
    <xf numFmtId="0" fontId="16" fillId="3" borderId="0" xfId="6" applyFont="1" applyFill="1" applyBorder="1" applyAlignment="1">
      <alignment vertical="center"/>
    </xf>
    <xf numFmtId="0" fontId="70" fillId="3" borderId="0" xfId="12" applyFont="1" applyFill="1" applyBorder="1" applyAlignment="1">
      <alignment vertical="center"/>
    </xf>
    <xf numFmtId="0" fontId="70" fillId="3" borderId="13" xfId="6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35" fillId="0" borderId="0" xfId="12" applyFont="1" applyBorder="1" applyAlignment="1">
      <alignment horizontal="left" vertical="center"/>
    </xf>
    <xf numFmtId="0" fontId="36" fillId="0" borderId="0" xfId="6" applyFont="1" applyBorder="1" applyAlignment="1">
      <alignment vertical="center"/>
    </xf>
    <xf numFmtId="166" fontId="35" fillId="0" borderId="39" xfId="8" applyNumberFormat="1" applyFont="1" applyFill="1" applyBorder="1" applyAlignment="1">
      <alignment horizontal="right" vertical="center"/>
    </xf>
    <xf numFmtId="165" fontId="35" fillId="0" borderId="39" xfId="8" applyNumberFormat="1" applyFont="1" applyFill="1" applyBorder="1" applyAlignment="1">
      <alignment horizontal="right" vertical="center"/>
    </xf>
    <xf numFmtId="0" fontId="22" fillId="0" borderId="0" xfId="6" applyFont="1" applyBorder="1" applyAlignment="1">
      <alignment vertical="center"/>
    </xf>
    <xf numFmtId="0" fontId="37" fillId="0" borderId="0" xfId="8" applyFont="1" applyBorder="1" applyAlignment="1">
      <alignment vertical="center" wrapText="1"/>
    </xf>
    <xf numFmtId="166" fontId="37" fillId="0" borderId="39" xfId="8" applyNumberFormat="1" applyFont="1" applyFill="1" applyBorder="1" applyAlignment="1">
      <alignment horizontal="right" vertical="center"/>
    </xf>
    <xf numFmtId="165" fontId="37" fillId="0" borderId="39" xfId="8" applyNumberFormat="1" applyFont="1" applyFill="1" applyBorder="1" applyAlignment="1">
      <alignment horizontal="right" vertical="center"/>
    </xf>
    <xf numFmtId="166" fontId="22" fillId="0" borderId="39" xfId="6" applyNumberFormat="1" applyFont="1" applyBorder="1" applyAlignment="1">
      <alignment horizontal="right" vertical="center"/>
    </xf>
    <xf numFmtId="166" fontId="22" fillId="0" borderId="39" xfId="6" applyNumberFormat="1" applyFont="1" applyFill="1" applyBorder="1" applyAlignment="1">
      <alignment horizontal="right" vertical="center"/>
    </xf>
    <xf numFmtId="166" fontId="22" fillId="0" borderId="38" xfId="6" applyNumberFormat="1" applyFont="1" applyBorder="1" applyAlignment="1">
      <alignment horizontal="right" vertical="center"/>
    </xf>
    <xf numFmtId="165" fontId="37" fillId="0" borderId="38" xfId="8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22" fillId="0" borderId="36" xfId="6" applyFont="1" applyBorder="1" applyAlignment="1">
      <alignment vertical="center"/>
    </xf>
    <xf numFmtId="0" fontId="22" fillId="0" borderId="43" xfId="6" applyFont="1" applyBorder="1" applyAlignment="1">
      <alignment vertical="center" wrapText="1"/>
    </xf>
    <xf numFmtId="0" fontId="65" fillId="2" borderId="13" xfId="0" applyFont="1" applyFill="1" applyBorder="1" applyAlignment="1">
      <alignment horizontal="center" vertical="center" wrapText="1"/>
    </xf>
    <xf numFmtId="0" fontId="70" fillId="3" borderId="0" xfId="6" applyFont="1" applyFill="1" applyBorder="1" applyAlignment="1">
      <alignment vertical="center"/>
    </xf>
    <xf numFmtId="0" fontId="70" fillId="3" borderId="0" xfId="12" applyFont="1" applyFill="1" applyBorder="1" applyAlignment="1"/>
    <xf numFmtId="0" fontId="37" fillId="0" borderId="0" xfId="12" applyFont="1" applyBorder="1" applyAlignment="1"/>
    <xf numFmtId="0" fontId="37" fillId="0" borderId="41" xfId="8" applyFont="1" applyFill="1" applyBorder="1" applyAlignment="1">
      <alignment horizontal="center" vertical="center" wrapText="1"/>
    </xf>
    <xf numFmtId="0" fontId="37" fillId="0" borderId="44" xfId="8" applyFont="1" applyFill="1" applyBorder="1" applyAlignment="1">
      <alignment horizontal="center" vertical="center" wrapText="1"/>
    </xf>
    <xf numFmtId="0" fontId="37" fillId="0" borderId="45" xfId="8" applyFont="1" applyFill="1" applyBorder="1" applyAlignment="1">
      <alignment horizontal="center" vertical="center" wrapText="1"/>
    </xf>
    <xf numFmtId="0" fontId="37" fillId="0" borderId="48" xfId="8" applyFont="1" applyFill="1" applyBorder="1" applyAlignment="1">
      <alignment horizontal="center" vertical="center" wrapText="1"/>
    </xf>
    <xf numFmtId="0" fontId="35" fillId="0" borderId="0" xfId="12" quotePrefix="1" applyFont="1" applyBorder="1" applyAlignment="1">
      <alignment horizontal="left" vertical="center"/>
    </xf>
    <xf numFmtId="0" fontId="37" fillId="0" borderId="0" xfId="8" applyFont="1" applyBorder="1" applyAlignment="1">
      <alignment vertical="center"/>
    </xf>
    <xf numFmtId="166" fontId="31" fillId="0" borderId="41" xfId="6" applyNumberFormat="1" applyFont="1" applyFill="1" applyBorder="1" applyAlignment="1">
      <alignment horizontal="right" vertical="center"/>
    </xf>
    <xf numFmtId="166" fontId="31" fillId="0" borderId="44" xfId="6" applyNumberFormat="1" applyFont="1" applyFill="1" applyBorder="1" applyAlignment="1">
      <alignment horizontal="right" vertical="center"/>
    </xf>
    <xf numFmtId="167" fontId="31" fillId="0" borderId="45" xfId="28" applyNumberFormat="1" applyFont="1" applyBorder="1" applyAlignment="1">
      <alignment horizontal="right" vertical="center"/>
    </xf>
    <xf numFmtId="166" fontId="31" fillId="0" borderId="41" xfId="6" applyNumberFormat="1" applyFont="1" applyBorder="1" applyAlignment="1">
      <alignment horizontal="right" vertical="center"/>
    </xf>
    <xf numFmtId="166" fontId="31" fillId="0" borderId="44" xfId="6" applyNumberFormat="1" applyFont="1" applyBorder="1" applyAlignment="1">
      <alignment horizontal="right" vertical="center"/>
    </xf>
    <xf numFmtId="167" fontId="31" fillId="0" borderId="48" xfId="28" applyNumberFormat="1" applyFont="1" applyBorder="1" applyAlignment="1">
      <alignment horizontal="right" vertical="center"/>
    </xf>
    <xf numFmtId="0" fontId="37" fillId="0" borderId="0" xfId="12" applyFont="1" applyBorder="1" applyAlignment="1">
      <alignment horizontal="left" vertical="center"/>
    </xf>
    <xf numFmtId="167" fontId="22" fillId="0" borderId="45" xfId="28" applyNumberFormat="1" applyFont="1" applyBorder="1" applyAlignment="1">
      <alignment horizontal="right" vertical="center"/>
    </xf>
    <xf numFmtId="0" fontId="37" fillId="0" borderId="0" xfId="12" quotePrefix="1" applyFont="1" applyBorder="1" applyAlignment="1">
      <alignment horizontal="left" vertical="center"/>
    </xf>
    <xf numFmtId="166" fontId="37" fillId="0" borderId="41" xfId="8" applyNumberFormat="1" applyFont="1" applyFill="1" applyBorder="1" applyAlignment="1">
      <alignment horizontal="right" vertical="center"/>
    </xf>
    <xf numFmtId="166" fontId="37" fillId="0" borderId="44" xfId="8" applyNumberFormat="1" applyFont="1" applyFill="1" applyBorder="1" applyAlignment="1">
      <alignment horizontal="right" vertical="center"/>
    </xf>
    <xf numFmtId="167" fontId="22" fillId="0" borderId="48" xfId="28" applyNumberFormat="1" applyFont="1" applyBorder="1" applyAlignment="1">
      <alignment horizontal="right" vertical="center"/>
    </xf>
    <xf numFmtId="166" fontId="22" fillId="0" borderId="41" xfId="6" applyNumberFormat="1" applyFont="1" applyFill="1" applyBorder="1" applyAlignment="1">
      <alignment horizontal="right" vertical="center"/>
    </xf>
    <xf numFmtId="166" fontId="22" fillId="0" borderId="44" xfId="6" applyNumberFormat="1" applyFont="1" applyFill="1" applyBorder="1" applyAlignment="1">
      <alignment horizontal="right" vertical="center"/>
    </xf>
    <xf numFmtId="166" fontId="22" fillId="0" borderId="41" xfId="6" applyNumberFormat="1" applyFont="1" applyBorder="1" applyAlignment="1">
      <alignment horizontal="right" vertical="center"/>
    </xf>
    <xf numFmtId="166" fontId="22" fillId="0" borderId="44" xfId="6" applyNumberFormat="1" applyFont="1" applyBorder="1" applyAlignment="1">
      <alignment horizontal="right" vertical="center"/>
    </xf>
    <xf numFmtId="166" fontId="22" fillId="0" borderId="40" xfId="6" applyNumberFormat="1" applyFont="1" applyFill="1" applyBorder="1" applyAlignment="1">
      <alignment horizontal="right" vertical="center"/>
    </xf>
    <xf numFmtId="166" fontId="22" fillId="0" borderId="46" xfId="6" applyNumberFormat="1" applyFont="1" applyFill="1" applyBorder="1" applyAlignment="1">
      <alignment horizontal="right" vertical="center"/>
    </xf>
    <xf numFmtId="167" fontId="22" fillId="0" borderId="47" xfId="28" applyNumberFormat="1" applyFont="1" applyBorder="1" applyAlignment="1">
      <alignment horizontal="right" vertical="center"/>
    </xf>
    <xf numFmtId="166" fontId="22" fillId="0" borderId="40" xfId="6" applyNumberFormat="1" applyFont="1" applyBorder="1" applyAlignment="1">
      <alignment horizontal="right" vertical="center"/>
    </xf>
    <xf numFmtId="166" fontId="22" fillId="0" borderId="46" xfId="6" applyNumberFormat="1" applyFont="1" applyBorder="1" applyAlignment="1">
      <alignment horizontal="right" vertical="center"/>
    </xf>
    <xf numFmtId="167" fontId="22" fillId="0" borderId="49" xfId="28" applyNumberFormat="1" applyFont="1" applyBorder="1" applyAlignment="1">
      <alignment horizontal="right" vertical="center"/>
    </xf>
    <xf numFmtId="0" fontId="37" fillId="0" borderId="43" xfId="12" applyFont="1" applyBorder="1" applyAlignment="1">
      <alignment horizontal="left" vertical="center"/>
    </xf>
    <xf numFmtId="0" fontId="40" fillId="0" borderId="0" xfId="0" applyFont="1"/>
    <xf numFmtId="0" fontId="4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55" fillId="2" borderId="0" xfId="0" applyFont="1" applyFill="1"/>
    <xf numFmtId="0" fontId="71" fillId="0" borderId="0" xfId="0" applyFont="1"/>
    <xf numFmtId="0" fontId="72" fillId="0" borderId="0" xfId="4" applyFont="1" applyAlignment="1" applyProtection="1"/>
    <xf numFmtId="0" fontId="73" fillId="0" borderId="0" xfId="0" applyFont="1"/>
    <xf numFmtId="0" fontId="57" fillId="2" borderId="24" xfId="0" applyFont="1" applyFill="1" applyBorder="1" applyAlignment="1">
      <alignment horizontal="center" vertical="center" wrapText="1"/>
    </xf>
    <xf numFmtId="0" fontId="57" fillId="2" borderId="32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 wrapText="1"/>
    </xf>
    <xf numFmtId="0" fontId="57" fillId="2" borderId="31" xfId="0" applyFont="1" applyFill="1" applyBorder="1" applyAlignment="1">
      <alignment horizontal="center" vertical="center" wrapText="1"/>
    </xf>
    <xf numFmtId="0" fontId="31" fillId="0" borderId="4" xfId="41" applyFont="1" applyFill="1" applyBorder="1" applyAlignment="1">
      <alignment horizontal="center" wrapText="1"/>
    </xf>
    <xf numFmtId="0" fontId="26" fillId="2" borderId="34" xfId="0" applyFont="1" applyFill="1" applyBorder="1" applyAlignment="1">
      <alignment horizontal="center" vertical="center"/>
    </xf>
    <xf numFmtId="0" fontId="57" fillId="2" borderId="33" xfId="0" applyFont="1" applyFill="1" applyBorder="1" applyAlignment="1">
      <alignment horizontal="center" vertical="center" wrapText="1"/>
    </xf>
    <xf numFmtId="0" fontId="57" fillId="2" borderId="35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</cellXfs>
  <cellStyles count="44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Hyperlink" xfId="4" builtinId="8"/>
    <cellStyle name="Normal" xfId="0" builtinId="0"/>
    <cellStyle name="Normal 10" xfId="5" xr:uid="{00000000-0005-0000-0000-000005000000}"/>
    <cellStyle name="Normal 11" xfId="42" xr:uid="{00000000-0005-0000-0000-000006000000}"/>
    <cellStyle name="Normal 2" xfId="6" xr:uid="{00000000-0005-0000-0000-000007000000}"/>
    <cellStyle name="Normal 2 2" xfId="7" xr:uid="{00000000-0005-0000-0000-000008000000}"/>
    <cellStyle name="Normal 2 2 2" xfId="8" xr:uid="{00000000-0005-0000-0000-000009000000}"/>
    <cellStyle name="Normal 2 2 2 2" xfId="9" xr:uid="{00000000-0005-0000-0000-00000A000000}"/>
    <cellStyle name="Normal 2 3" xfId="10" xr:uid="{00000000-0005-0000-0000-00000B000000}"/>
    <cellStyle name="Normal 2 4" xfId="11" xr:uid="{00000000-0005-0000-0000-00000C000000}"/>
    <cellStyle name="Normal 3" xfId="12" xr:uid="{00000000-0005-0000-0000-00000D000000}"/>
    <cellStyle name="Normal 3 2" xfId="13" xr:uid="{00000000-0005-0000-0000-00000E000000}"/>
    <cellStyle name="Normal 3 3" xfId="14" xr:uid="{00000000-0005-0000-0000-00000F000000}"/>
    <cellStyle name="Normal 4" xfId="15" xr:uid="{00000000-0005-0000-0000-000010000000}"/>
    <cellStyle name="Normal 4 2" xfId="16" xr:uid="{00000000-0005-0000-0000-000011000000}"/>
    <cellStyle name="Normal 4 2 2" xfId="17" xr:uid="{00000000-0005-0000-0000-000012000000}"/>
    <cellStyle name="Normal 4 3" xfId="18" xr:uid="{00000000-0005-0000-0000-000013000000}"/>
    <cellStyle name="Normal 4 3 2" xfId="19" xr:uid="{00000000-0005-0000-0000-000014000000}"/>
    <cellStyle name="Normal 5" xfId="20" xr:uid="{00000000-0005-0000-0000-000015000000}"/>
    <cellStyle name="Normal 5 2" xfId="21" xr:uid="{00000000-0005-0000-0000-000016000000}"/>
    <cellStyle name="Normal 6" xfId="22" xr:uid="{00000000-0005-0000-0000-000017000000}"/>
    <cellStyle name="Normal 7" xfId="23" xr:uid="{00000000-0005-0000-0000-000018000000}"/>
    <cellStyle name="Normal 7 2" xfId="24" xr:uid="{00000000-0005-0000-0000-000019000000}"/>
    <cellStyle name="Normal 7 3" xfId="25" xr:uid="{00000000-0005-0000-0000-00001A000000}"/>
    <cellStyle name="Normal 8" xfId="26" xr:uid="{00000000-0005-0000-0000-00001B000000}"/>
    <cellStyle name="Normal 9" xfId="27" xr:uid="{00000000-0005-0000-0000-00001C000000}"/>
    <cellStyle name="Normal 92" xfId="41" xr:uid="{00000000-0005-0000-0000-00001D000000}"/>
    <cellStyle name="Normal_EMBARCAÇÕES ENTR. número e dim._1" xfId="43" xr:uid="{00000000-0005-0000-0000-00001E000000}"/>
    <cellStyle name="Percent" xfId="28" builtinId="5"/>
    <cellStyle name="Percent 2" xfId="29" xr:uid="{00000000-0005-0000-0000-000020000000}"/>
    <cellStyle name="Percent 2 2" xfId="30" xr:uid="{00000000-0005-0000-0000-000021000000}"/>
    <cellStyle name="Percent 3" xfId="31" xr:uid="{00000000-0005-0000-0000-000022000000}"/>
    <cellStyle name="Percent 4" xfId="32" xr:uid="{00000000-0005-0000-0000-000023000000}"/>
    <cellStyle name="Percent 4 2" xfId="33" xr:uid="{00000000-0005-0000-0000-000024000000}"/>
    <cellStyle name="Percent 5" xfId="34" xr:uid="{00000000-0005-0000-0000-000025000000}"/>
    <cellStyle name="Percent 6" xfId="35" xr:uid="{00000000-0005-0000-0000-000026000000}"/>
    <cellStyle name="Percentagem 2" xfId="36" xr:uid="{00000000-0005-0000-0000-000027000000}"/>
    <cellStyle name="Percentagem 3" xfId="37" xr:uid="{00000000-0005-0000-0000-000028000000}"/>
    <cellStyle name="Percentagem 3 2" xfId="38" xr:uid="{00000000-0005-0000-0000-000029000000}"/>
    <cellStyle name="Vírgula 2" xfId="39" xr:uid="{00000000-0005-0000-0000-00002A000000}"/>
    <cellStyle name="Vírgula 2 2" xfId="40" xr:uid="{00000000-0005-0000-0000-00002B000000}"/>
  </cellStyles>
  <dxfs count="17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9B8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1971675</xdr:colOff>
      <xdr:row>6</xdr:row>
      <xdr:rowOff>0</xdr:rowOff>
    </xdr:to>
    <xdr:pic>
      <xdr:nvPicPr>
        <xdr:cNvPr id="1287" name="Picture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524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nsportes">
      <a:dk1>
        <a:srgbClr val="000000"/>
      </a:dk1>
      <a:lt1>
        <a:sysClr val="window" lastClr="FFFFFF"/>
      </a:lt1>
      <a:dk2>
        <a:srgbClr val="637052"/>
      </a:dk2>
      <a:lt2>
        <a:srgbClr val="D4EAF9"/>
      </a:lt2>
      <a:accent1>
        <a:srgbClr val="ACC8DD"/>
      </a:accent1>
      <a:accent2>
        <a:srgbClr val="3F739B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34"/>
  <sheetViews>
    <sheetView showGridLines="0" tabSelected="1" workbookViewId="0">
      <selection activeCell="B12" sqref="B12"/>
    </sheetView>
  </sheetViews>
  <sheetFormatPr defaultColWidth="9.140625" defaultRowHeight="15" x14ac:dyDescent="0.25"/>
  <cols>
    <col min="1" max="1" width="2.42578125" style="76" customWidth="1"/>
    <col min="2" max="2" width="137" style="76" customWidth="1"/>
    <col min="3" max="16384" width="9.140625" style="76"/>
  </cols>
  <sheetData>
    <row r="1" spans="1:2" x14ac:dyDescent="0.25">
      <c r="A1" s="76" t="s">
        <v>117</v>
      </c>
    </row>
    <row r="7" spans="1:2" x14ac:dyDescent="0.25">
      <c r="A7" s="76" t="s">
        <v>117</v>
      </c>
    </row>
    <row r="8" spans="1:2" x14ac:dyDescent="0.25">
      <c r="B8" s="528" t="s">
        <v>160</v>
      </c>
    </row>
    <row r="9" spans="1:2" x14ac:dyDescent="0.25">
      <c r="B9" s="76" t="s">
        <v>117</v>
      </c>
    </row>
    <row r="10" spans="1:2" x14ac:dyDescent="0.25">
      <c r="B10" s="529" t="s">
        <v>116</v>
      </c>
    </row>
    <row r="11" spans="1:2" x14ac:dyDescent="0.25">
      <c r="B11" s="76" t="s">
        <v>117</v>
      </c>
    </row>
    <row r="12" spans="1:2" s="398" customFormat="1" x14ac:dyDescent="0.25">
      <c r="B12" s="530" t="str">
        <f>'Q01'!B2</f>
        <v>Quadro 01 - Transporte marítimo - Embarcações entradas (número e dimensão) nos portos nacionais</v>
      </c>
    </row>
    <row r="13" spans="1:2" s="398" customFormat="1" x14ac:dyDescent="0.25">
      <c r="B13" s="530" t="str">
        <f>'Q02'!B2</f>
        <v>Quadro 02 - Transporte marítimo - Movimento de mercadorias nos portos nacionais por tipo de tráfego</v>
      </c>
    </row>
    <row r="14" spans="1:2" s="398" customFormat="1" x14ac:dyDescent="0.25">
      <c r="B14" s="530" t="str">
        <f>'Q03'!B2</f>
        <v>Quadro 03 - Transporte marítimo - Movimento de mercadorias carregadas e descarregadas nos portos nacionais</v>
      </c>
    </row>
    <row r="15" spans="1:2" s="398" customFormat="1" x14ac:dyDescent="0.25">
      <c r="B15" s="530" t="str">
        <f>'Q04'!B2</f>
        <v>Quadro 04 - Transporte marítimo - Movimento de mercadorias por tipo de carga nos principais portos nacionais</v>
      </c>
    </row>
    <row r="16" spans="1:2" s="398" customFormat="1" x14ac:dyDescent="0.25">
      <c r="B16" s="530"/>
    </row>
    <row r="17" spans="2:4" s="398" customFormat="1" x14ac:dyDescent="0.25">
      <c r="B17" s="530" t="str">
        <f>'Q05'!B2</f>
        <v>Quadro 05 - Transporte fluvial - Movimento de passageiros em vias navegáveis interiores, por travessia fluvial</v>
      </c>
    </row>
    <row r="18" spans="2:4" s="398" customFormat="1" x14ac:dyDescent="0.25">
      <c r="B18" s="530" t="str">
        <f>'Q06'!B2</f>
        <v>Quadro 06 - Transporte fluvial - Movimento de veículos em vias navegáveis interiores, por travessia fluvial</v>
      </c>
    </row>
    <row r="19" spans="2:4" s="398" customFormat="1" x14ac:dyDescent="0.25">
      <c r="B19" s="530"/>
    </row>
    <row r="20" spans="2:4" s="398" customFormat="1" x14ac:dyDescent="0.25">
      <c r="B20" s="530" t="str">
        <f>'Q07'!B2</f>
        <v xml:space="preserve">Quadro 07 - Transporte aéreo - Aeronaves aterradas nas infraestruturas aeroportuárias nacionais, em voos comerciais </v>
      </c>
    </row>
    <row r="21" spans="2:4" s="398" customFormat="1" x14ac:dyDescent="0.25">
      <c r="B21" s="530" t="str">
        <f>'Q08'!B2</f>
        <v>Quadro 08 - Transporte aéreo - Passageiros  movimentados nas infraestruturas aeroportuárias nacionais, em voos comerciais</v>
      </c>
    </row>
    <row r="22" spans="2:4" s="398" customFormat="1" x14ac:dyDescent="0.25">
      <c r="B22" s="530" t="str">
        <f>'Q09'!B2</f>
        <v>Quadro 09 - Transporte aéreo - Movimento de passageiros, carga e correio nas infraestruturas aeroportuárias nacionais, em tráfego comercial, por sentido</v>
      </c>
    </row>
    <row r="23" spans="2:4" s="398" customFormat="1" x14ac:dyDescent="0.25">
      <c r="B23" s="530"/>
    </row>
    <row r="24" spans="2:4" s="398" customFormat="1" x14ac:dyDescent="0.25">
      <c r="B24" s="530" t="str">
        <f>'Q10'!B2</f>
        <v>Quadro 10 - Transporte ferroviário - Movimento de passageiros e mercadorias em transporte ferroviário pesado</v>
      </c>
    </row>
    <row r="25" spans="2:4" s="398" customFormat="1" x14ac:dyDescent="0.25">
      <c r="B25" s="530" t="str">
        <f>'Q11'!B2</f>
        <v>Quadro 11 - Transporte ferroviário - Movimento de passageiros nos sistemas ferroviários ligeiros</v>
      </c>
    </row>
    <row r="26" spans="2:4" s="398" customFormat="1" x14ac:dyDescent="0.25">
      <c r="B26" s="530"/>
    </row>
    <row r="27" spans="2:4" s="398" customFormat="1" x14ac:dyDescent="0.25">
      <c r="B27" s="530" t="str">
        <f>'Q12'!B2</f>
        <v>Quadro 12 - Transporte rodoviário - Principais indicadores da atividade do transporte rodoviário de mercadorias</v>
      </c>
    </row>
    <row r="28" spans="2:4" s="398" customFormat="1" x14ac:dyDescent="0.25">
      <c r="B28" s="530" t="str">
        <f>'Q13'!B2</f>
        <v>Quadro 13 - Transporte rodoviário - Mercadorias transportadas por tipo de transporte e de viagem</v>
      </c>
      <c r="D28" s="399"/>
    </row>
    <row r="29" spans="2:4" s="398" customFormat="1" x14ac:dyDescent="0.25">
      <c r="B29" s="530" t="str">
        <f>'Q14'!B2</f>
        <v>Quadro 14 - Transporte rodoviário - Transporte nacional de mercadorias, segundo os principais grupos de mercadorias (NST)</v>
      </c>
    </row>
    <row r="30" spans="2:4" s="398" customFormat="1" x14ac:dyDescent="0.25">
      <c r="B30" s="530" t="str">
        <f>'Q15'!B2</f>
        <v>Quadro 15 - Transporte rodoviário - Transporte internacional (a) de mercadorias por Origem/Destino</v>
      </c>
    </row>
    <row r="31" spans="2:4" s="398" customFormat="1" x14ac:dyDescent="0.25">
      <c r="B31" s="531"/>
    </row>
    <row r="32" spans="2:4" s="398" customFormat="1" x14ac:dyDescent="0.25">
      <c r="B32" s="530" t="str">
        <f>'Q16'!B2</f>
        <v>Quadro 16 - Transporte por conduta - Transporte de gás por gasoluto, segundo o sentido e a via</v>
      </c>
    </row>
    <row r="33" spans="2:2" s="398" customFormat="1" x14ac:dyDescent="0.25">
      <c r="B33" s="530" t="str">
        <f>'Q17'!B2</f>
        <v>Quadro 17 - Transporte por conduta - Transporte nacional de mercadorias no oleoduto multiproduto Aveiras-Sines, segundo a mercadoria</v>
      </c>
    </row>
    <row r="34" spans="2:2" x14ac:dyDescent="0.25">
      <c r="B34" s="531"/>
    </row>
  </sheetData>
  <hyperlinks>
    <hyperlink ref="B15" location="'Q04'!A1" display="'Q04'!A1" xr:uid="{00000000-0004-0000-0000-000000000000}"/>
    <hyperlink ref="B22" location="'Q09'!A1" display="'Q09'!A1" xr:uid="{00000000-0004-0000-0000-000001000000}"/>
    <hyperlink ref="B24" location="'Q10'!A1" display="'Q10'!A1" xr:uid="{00000000-0004-0000-0000-000002000000}"/>
    <hyperlink ref="B25" location="'Q11'!A1" display="'Q11'!A1" xr:uid="{00000000-0004-0000-0000-000003000000}"/>
    <hyperlink ref="B27" location="'Q12'!A1" display="'Q12'!A1" xr:uid="{00000000-0004-0000-0000-000004000000}"/>
    <hyperlink ref="B28:B29" location="Quadro06!A1" display="Quadro06!A1" xr:uid="{00000000-0004-0000-0000-000005000000}"/>
    <hyperlink ref="B28" location="'Q13'!A1" display="'Q13'!A1" xr:uid="{00000000-0004-0000-0000-000006000000}"/>
    <hyperlink ref="B29" location="'Q14'!A1" display="'Q14'!A1" xr:uid="{00000000-0004-0000-0000-000007000000}"/>
    <hyperlink ref="B18" location="'Q06'!A1" display="'Q06'!A1" xr:uid="{00000000-0004-0000-0000-000008000000}"/>
    <hyperlink ref="B20" location="'Q07'!A1" display="'Q07'!A1" xr:uid="{00000000-0004-0000-0000-000009000000}"/>
    <hyperlink ref="B21" location="'Q08'!A1" display="'Q08'!A1" xr:uid="{00000000-0004-0000-0000-00000A000000}"/>
    <hyperlink ref="B17" location="'Q05'!A1" display="'Q05'!A1" xr:uid="{00000000-0004-0000-0000-00000B000000}"/>
    <hyperlink ref="B30" location="'Q15'!A1" display="'Q15'!A1" xr:uid="{00000000-0004-0000-0000-00000C000000}"/>
    <hyperlink ref="B13" location="'Q02'!A1" display="'Q02'!A1" xr:uid="{00000000-0004-0000-0000-00000D000000}"/>
    <hyperlink ref="B14" location="'Q03'!A1" display="'Q03'!A1" xr:uid="{00000000-0004-0000-0000-00000E000000}"/>
    <hyperlink ref="B12" location="'Q01'!A1" display="'Q01'!A1" xr:uid="{00000000-0004-0000-0000-00000F000000}"/>
    <hyperlink ref="B32" location="'Q05'!A1" display="'Q05'!A1" xr:uid="{00000000-0004-0000-0000-000010000000}"/>
    <hyperlink ref="B33" location="'Q05'!A1" display="'Q05'!A1" xr:uid="{00000000-0004-0000-0000-000011000000}"/>
  </hyperlinks>
  <pageMargins left="0.28999999999999998" right="0.32" top="0.74803149606299213" bottom="0.74803149606299213" header="0.31496062992125984" footer="0.31496062992125984"/>
  <pageSetup paperSize="9"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B1:AT27"/>
  <sheetViews>
    <sheetView showGridLines="0" workbookViewId="0">
      <selection activeCell="B2" sqref="B2"/>
    </sheetView>
  </sheetViews>
  <sheetFormatPr defaultColWidth="9.140625" defaultRowHeight="12" x14ac:dyDescent="0.25"/>
  <cols>
    <col min="1" max="1" width="1.28515625" style="122" customWidth="1"/>
    <col min="2" max="2" width="33.28515625" style="122" customWidth="1"/>
    <col min="3" max="3" width="8.7109375" style="122" customWidth="1"/>
    <col min="4" max="4" width="10.5703125" style="123" customWidth="1"/>
    <col min="5" max="7" width="10.28515625" style="123" customWidth="1"/>
    <col min="8" max="8" width="10.5703125" style="123" customWidth="1"/>
    <col min="9" max="11" width="10.28515625" style="123" customWidth="1"/>
    <col min="12" max="15" width="7.5703125" style="122" customWidth="1"/>
    <col min="16" max="16" width="2" style="122" customWidth="1"/>
    <col min="17" max="46" width="5.7109375" style="124" customWidth="1"/>
    <col min="47" max="16384" width="9.140625" style="122"/>
  </cols>
  <sheetData>
    <row r="1" spans="2:46" ht="6.75" customHeight="1" x14ac:dyDescent="0.25"/>
    <row r="2" spans="2:46" ht="13.7" customHeight="1" x14ac:dyDescent="0.25">
      <c r="B2" s="129" t="s">
        <v>131</v>
      </c>
      <c r="C2" s="125"/>
    </row>
    <row r="3" spans="2:46" ht="8.25" customHeight="1" x14ac:dyDescent="0.25"/>
    <row r="4" spans="2:46" ht="8.25" customHeight="1" x14ac:dyDescent="0.25">
      <c r="J4" s="551"/>
      <c r="K4" s="551"/>
    </row>
    <row r="5" spans="2:46" ht="20.100000000000001" customHeight="1" thickBot="1" x14ac:dyDescent="0.3">
      <c r="B5" s="549"/>
      <c r="C5" s="549" t="s">
        <v>3</v>
      </c>
      <c r="D5" s="546" t="s">
        <v>179</v>
      </c>
      <c r="E5" s="547"/>
      <c r="F5" s="547"/>
      <c r="G5" s="548"/>
      <c r="H5" s="546" t="s">
        <v>170</v>
      </c>
      <c r="I5" s="547"/>
      <c r="J5" s="547"/>
      <c r="K5" s="548"/>
      <c r="L5" s="546" t="s">
        <v>51</v>
      </c>
      <c r="M5" s="547"/>
      <c r="N5" s="547"/>
      <c r="O5" s="548"/>
    </row>
    <row r="6" spans="2:46" ht="20.100000000000001" customHeight="1" x14ac:dyDescent="0.25">
      <c r="B6" s="549"/>
      <c r="C6" s="549"/>
      <c r="D6" s="114" t="s">
        <v>0</v>
      </c>
      <c r="E6" s="121" t="s">
        <v>161</v>
      </c>
      <c r="F6" s="114" t="s">
        <v>162</v>
      </c>
      <c r="G6" s="121" t="s">
        <v>163</v>
      </c>
      <c r="H6" s="114" t="s">
        <v>0</v>
      </c>
      <c r="I6" s="121" t="s">
        <v>164</v>
      </c>
      <c r="J6" s="114" t="s">
        <v>165</v>
      </c>
      <c r="K6" s="121" t="s">
        <v>166</v>
      </c>
      <c r="L6" s="114" t="s">
        <v>0</v>
      </c>
      <c r="M6" s="203" t="str">
        <f>E6</f>
        <v>Jul.21</v>
      </c>
      <c r="N6" s="203" t="str">
        <f>F6</f>
        <v>Ago.21</v>
      </c>
      <c r="O6" s="204" t="str">
        <f>G6</f>
        <v>Set.21</v>
      </c>
    </row>
    <row r="7" spans="2:46" ht="6.95" customHeight="1" x14ac:dyDescent="0.25">
      <c r="B7" s="131"/>
      <c r="C7" s="191"/>
      <c r="D7" s="132"/>
      <c r="E7" s="133"/>
      <c r="F7" s="133"/>
      <c r="G7" s="133"/>
      <c r="H7" s="145"/>
      <c r="I7" s="133"/>
      <c r="J7" s="133"/>
      <c r="K7" s="133"/>
      <c r="L7" s="194"/>
      <c r="M7" s="73"/>
      <c r="N7" s="73"/>
      <c r="O7" s="73"/>
    </row>
    <row r="8" spans="2:46" s="125" customFormat="1" ht="15" customHeight="1" x14ac:dyDescent="0.25">
      <c r="B8" s="135" t="s">
        <v>44</v>
      </c>
      <c r="C8" s="144" t="s">
        <v>16</v>
      </c>
      <c r="D8" s="136">
        <v>10319785</v>
      </c>
      <c r="E8" s="136">
        <v>2803250</v>
      </c>
      <c r="F8" s="136">
        <v>3889728</v>
      </c>
      <c r="G8" s="136">
        <v>3626807</v>
      </c>
      <c r="H8" s="153">
        <v>5355754</v>
      </c>
      <c r="I8" s="136">
        <v>1297090</v>
      </c>
      <c r="J8" s="136">
        <v>2206438</v>
      </c>
      <c r="K8" s="136">
        <v>1852226</v>
      </c>
      <c r="L8" s="195">
        <v>92.685941139193474</v>
      </c>
      <c r="M8" s="188">
        <v>116.11838808409594</v>
      </c>
      <c r="N8" s="188">
        <v>76.289929741964201</v>
      </c>
      <c r="O8" s="188">
        <v>95.808016948255769</v>
      </c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</row>
    <row r="9" spans="2:46" ht="15" customHeight="1" x14ac:dyDescent="0.25">
      <c r="B9" s="168" t="s">
        <v>46</v>
      </c>
      <c r="C9" s="144" t="s">
        <v>16</v>
      </c>
      <c r="D9" s="139">
        <v>5187273</v>
      </c>
      <c r="E9" s="139">
        <v>1518060</v>
      </c>
      <c r="F9" s="139">
        <v>1885103</v>
      </c>
      <c r="G9" s="139">
        <v>1784110</v>
      </c>
      <c r="H9" s="154">
        <v>2685102</v>
      </c>
      <c r="I9" s="139">
        <v>738937</v>
      </c>
      <c r="J9" s="139">
        <v>1077765</v>
      </c>
      <c r="K9" s="139">
        <v>868400</v>
      </c>
      <c r="L9" s="196">
        <v>93.187186185105816</v>
      </c>
      <c r="M9" s="189">
        <v>105.43835266064632</v>
      </c>
      <c r="N9" s="189">
        <v>74.908537575445479</v>
      </c>
      <c r="O9" s="189">
        <v>105.44795025333949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</row>
    <row r="10" spans="2:46" ht="15" customHeight="1" x14ac:dyDescent="0.25">
      <c r="B10" s="168" t="s">
        <v>54</v>
      </c>
      <c r="C10" s="144" t="s">
        <v>16</v>
      </c>
      <c r="D10" s="139">
        <v>5070646</v>
      </c>
      <c r="E10" s="139">
        <v>1265094</v>
      </c>
      <c r="F10" s="139">
        <v>1981576</v>
      </c>
      <c r="G10" s="139">
        <v>1823976</v>
      </c>
      <c r="H10" s="154">
        <v>2645067</v>
      </c>
      <c r="I10" s="139">
        <v>551894</v>
      </c>
      <c r="J10" s="139">
        <v>1118266</v>
      </c>
      <c r="K10" s="139">
        <v>974907</v>
      </c>
      <c r="L10" s="196">
        <v>91.701987133029135</v>
      </c>
      <c r="M10" s="189">
        <v>129.22771401754684</v>
      </c>
      <c r="N10" s="189">
        <v>77.200773340153418</v>
      </c>
      <c r="O10" s="189">
        <v>87.092307266231543</v>
      </c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</row>
    <row r="11" spans="2:46" ht="15" customHeight="1" x14ac:dyDescent="0.25">
      <c r="B11" s="168" t="s">
        <v>43</v>
      </c>
      <c r="C11" s="144" t="s">
        <v>16</v>
      </c>
      <c r="D11" s="139">
        <v>61866</v>
      </c>
      <c r="E11" s="139">
        <v>20096</v>
      </c>
      <c r="F11" s="139">
        <v>23049</v>
      </c>
      <c r="G11" s="139">
        <v>18721</v>
      </c>
      <c r="H11" s="154">
        <v>25585</v>
      </c>
      <c r="I11" s="139">
        <v>6259</v>
      </c>
      <c r="J11" s="139">
        <v>10407</v>
      </c>
      <c r="K11" s="139">
        <v>8919</v>
      </c>
      <c r="L11" s="196">
        <v>141.80574555403558</v>
      </c>
      <c r="M11" s="189">
        <v>221.07365393832882</v>
      </c>
      <c r="N11" s="189">
        <v>121.475929662727</v>
      </c>
      <c r="O11" s="189">
        <v>109.90021302836641</v>
      </c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</row>
    <row r="12" spans="2:46" ht="13.7" customHeight="1" x14ac:dyDescent="0.25">
      <c r="B12" s="168"/>
      <c r="C12" s="144"/>
      <c r="D12" s="190"/>
      <c r="E12" s="190"/>
      <c r="F12" s="190"/>
      <c r="G12" s="190"/>
      <c r="H12" s="193"/>
      <c r="I12" s="190"/>
      <c r="J12" s="190"/>
      <c r="K12" s="190"/>
      <c r="L12" s="196"/>
      <c r="M12" s="189"/>
      <c r="N12" s="189"/>
      <c r="O12" s="189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</row>
    <row r="13" spans="2:46" s="125" customFormat="1" ht="15" customHeight="1" x14ac:dyDescent="0.25">
      <c r="B13" s="135" t="s">
        <v>45</v>
      </c>
      <c r="C13" s="144" t="s">
        <v>5</v>
      </c>
      <c r="D13" s="136">
        <v>49356.453999999998</v>
      </c>
      <c r="E13" s="136">
        <v>16499.650000000001</v>
      </c>
      <c r="F13" s="136">
        <v>16086.556</v>
      </c>
      <c r="G13" s="192">
        <v>16770.248</v>
      </c>
      <c r="H13" s="153">
        <v>32371.9</v>
      </c>
      <c r="I13" s="136">
        <v>9597.1090000000004</v>
      </c>
      <c r="J13" s="136">
        <v>10355.435000000001</v>
      </c>
      <c r="K13" s="192">
        <v>12419.356</v>
      </c>
      <c r="L13" s="195">
        <v>52.466966721137766</v>
      </c>
      <c r="M13" s="188">
        <v>71.923128100347739</v>
      </c>
      <c r="N13" s="188">
        <v>55.344087428485608</v>
      </c>
      <c r="O13" s="188">
        <v>35.033153087809062</v>
      </c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</row>
    <row r="14" spans="2:46" ht="15" customHeight="1" x14ac:dyDescent="0.25">
      <c r="B14" s="168" t="s">
        <v>47</v>
      </c>
      <c r="C14" s="144" t="s">
        <v>5</v>
      </c>
      <c r="D14" s="139">
        <v>23414.97</v>
      </c>
      <c r="E14" s="139">
        <v>8116.5519999999997</v>
      </c>
      <c r="F14" s="139">
        <v>7314.92</v>
      </c>
      <c r="G14" s="139">
        <v>7983.4979999999996</v>
      </c>
      <c r="H14" s="154">
        <v>16073.032000000003</v>
      </c>
      <c r="I14" s="139">
        <v>4853.1540000000005</v>
      </c>
      <c r="J14" s="139">
        <v>5066.0150000000003</v>
      </c>
      <c r="K14" s="139">
        <v>6153.8630000000003</v>
      </c>
      <c r="L14" s="196">
        <v>45.678612473365305</v>
      </c>
      <c r="M14" s="189">
        <v>67.242828066037035</v>
      </c>
      <c r="N14" s="189">
        <v>44.391992522722482</v>
      </c>
      <c r="O14" s="189">
        <v>29.73148736005334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2:46" ht="15" customHeight="1" thickBot="1" x14ac:dyDescent="0.3">
      <c r="B15" s="197" t="s">
        <v>48</v>
      </c>
      <c r="C15" s="198" t="s">
        <v>5</v>
      </c>
      <c r="D15" s="142">
        <v>25941.484</v>
      </c>
      <c r="E15" s="142">
        <v>8383.098</v>
      </c>
      <c r="F15" s="142">
        <v>8771.6360000000004</v>
      </c>
      <c r="G15" s="142">
        <v>8786.75</v>
      </c>
      <c r="H15" s="155">
        <v>16298.868</v>
      </c>
      <c r="I15" s="142">
        <v>4743.9549999999999</v>
      </c>
      <c r="J15" s="142">
        <v>5289.42</v>
      </c>
      <c r="K15" s="142">
        <v>6265.4930000000004</v>
      </c>
      <c r="L15" s="199">
        <v>59.161261996845425</v>
      </c>
      <c r="M15" s="200">
        <v>76.711161889183188</v>
      </c>
      <c r="N15" s="200">
        <v>65.833607465468816</v>
      </c>
      <c r="O15" s="200">
        <v>40.240360973988793</v>
      </c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</row>
    <row r="16" spans="2:46" ht="13.7" customHeight="1" thickTop="1" x14ac:dyDescent="0.25">
      <c r="B16" s="124" t="s">
        <v>175</v>
      </c>
      <c r="C16" s="123"/>
      <c r="K16" s="122"/>
      <c r="O16" s="84" t="s">
        <v>122</v>
      </c>
    </row>
    <row r="17" spans="3:15" ht="13.7" customHeight="1" x14ac:dyDescent="0.25">
      <c r="C17" s="123"/>
      <c r="K17" s="122"/>
      <c r="O17" s="84"/>
    </row>
    <row r="18" spans="3:15" x14ac:dyDescent="0.25">
      <c r="L18" s="123"/>
      <c r="M18" s="123"/>
      <c r="N18" s="185"/>
      <c r="O18" s="185"/>
    </row>
    <row r="19" spans="3:15" ht="15" customHeight="1" x14ac:dyDescent="0.25"/>
    <row r="20" spans="3:15" ht="15" customHeight="1" x14ac:dyDescent="0.25"/>
    <row r="21" spans="3:15" ht="15" customHeight="1" x14ac:dyDescent="0.2">
      <c r="L21" s="186"/>
      <c r="M21" s="186"/>
      <c r="N21" s="186"/>
      <c r="O21" s="186"/>
    </row>
    <row r="22" spans="3:15" x14ac:dyDescent="0.2">
      <c r="L22" s="187"/>
      <c r="M22" s="187"/>
      <c r="N22" s="187"/>
      <c r="O22" s="187"/>
    </row>
    <row r="23" spans="3:15" x14ac:dyDescent="0.2">
      <c r="L23" s="187"/>
      <c r="M23" s="187"/>
      <c r="N23" s="187"/>
      <c r="O23" s="187"/>
    </row>
    <row r="24" spans="3:15" x14ac:dyDescent="0.2">
      <c r="L24" s="187"/>
      <c r="M24" s="187"/>
      <c r="N24" s="187"/>
      <c r="O24" s="187"/>
    </row>
    <row r="25" spans="3:15" x14ac:dyDescent="0.2">
      <c r="L25" s="187"/>
      <c r="M25" s="187"/>
      <c r="N25" s="187"/>
    </row>
    <row r="26" spans="3:15" x14ac:dyDescent="0.2">
      <c r="L26" s="187"/>
      <c r="M26" s="187"/>
      <c r="N26" s="187"/>
    </row>
    <row r="27" spans="3:15" x14ac:dyDescent="0.2">
      <c r="L27" s="187"/>
      <c r="M27" s="187"/>
      <c r="N27" s="187"/>
    </row>
  </sheetData>
  <mergeCells count="6">
    <mergeCell ref="L5:O5"/>
    <mergeCell ref="B5:B6"/>
    <mergeCell ref="J4:K4"/>
    <mergeCell ref="C5:C6"/>
    <mergeCell ref="D5:G5"/>
    <mergeCell ref="H5:K5"/>
  </mergeCells>
  <pageMargins left="0.28999999999999998" right="0.3" top="0.74803149606299213" bottom="0.74803149606299213" header="0.31496062992125984" footer="0.31496062992125984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T32"/>
  <sheetViews>
    <sheetView showGridLines="0" zoomScalePageLayoutView="53" workbookViewId="0">
      <selection activeCell="L10" sqref="L10"/>
    </sheetView>
  </sheetViews>
  <sheetFormatPr defaultColWidth="9.140625" defaultRowHeight="12.75" x14ac:dyDescent="0.25"/>
  <cols>
    <col min="1" max="1" width="1" style="207" customWidth="1"/>
    <col min="2" max="2" width="25.42578125" style="207" customWidth="1"/>
    <col min="3" max="3" width="7.28515625" style="208" customWidth="1"/>
    <col min="4" max="4" width="11.140625" style="208" customWidth="1"/>
    <col min="5" max="7" width="9.28515625" style="208" customWidth="1"/>
    <col min="8" max="8" width="10.28515625" style="208" customWidth="1"/>
    <col min="9" max="11" width="9.28515625" style="208" customWidth="1"/>
    <col min="12" max="13" width="7.42578125" style="208" customWidth="1"/>
    <col min="14" max="15" width="7.42578125" style="207" customWidth="1"/>
    <col min="16" max="16" width="1.42578125" style="207" customWidth="1"/>
    <col min="17" max="28" width="5.7109375" style="207" customWidth="1"/>
    <col min="29" max="29" width="1.85546875" style="207" customWidth="1"/>
    <col min="30" max="16384" width="9.140625" style="207"/>
  </cols>
  <sheetData>
    <row r="1" spans="1:46" ht="6.75" customHeight="1" x14ac:dyDescent="0.25">
      <c r="A1" s="207" t="s">
        <v>180</v>
      </c>
    </row>
    <row r="2" spans="1:46" ht="13.7" customHeight="1" x14ac:dyDescent="0.25">
      <c r="B2" s="209" t="s">
        <v>102</v>
      </c>
      <c r="C2" s="210"/>
    </row>
    <row r="3" spans="1:46" ht="4.7" customHeight="1" x14ac:dyDescent="0.25">
      <c r="B3" s="209"/>
      <c r="C3" s="210"/>
    </row>
    <row r="4" spans="1:46" ht="7.5" customHeight="1" x14ac:dyDescent="0.25"/>
    <row r="5" spans="1:46" s="122" customFormat="1" ht="20.100000000000001" customHeight="1" thickBot="1" x14ac:dyDescent="0.3">
      <c r="B5" s="549"/>
      <c r="C5" s="549" t="s">
        <v>3</v>
      </c>
      <c r="D5" s="546" t="s">
        <v>181</v>
      </c>
      <c r="E5" s="547"/>
      <c r="F5" s="547"/>
      <c r="G5" s="548"/>
      <c r="H5" s="546" t="s">
        <v>170</v>
      </c>
      <c r="I5" s="547"/>
      <c r="J5" s="547"/>
      <c r="K5" s="548"/>
      <c r="L5" s="546" t="s">
        <v>51</v>
      </c>
      <c r="M5" s="547"/>
      <c r="N5" s="547"/>
      <c r="O5" s="548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</row>
    <row r="6" spans="1:46" s="122" customFormat="1" ht="20.100000000000001" customHeight="1" x14ac:dyDescent="0.25">
      <c r="B6" s="549"/>
      <c r="C6" s="549"/>
      <c r="D6" s="114" t="s">
        <v>0</v>
      </c>
      <c r="E6" s="205" t="s">
        <v>161</v>
      </c>
      <c r="F6" s="114" t="s">
        <v>162</v>
      </c>
      <c r="G6" s="205" t="s">
        <v>163</v>
      </c>
      <c r="H6" s="114" t="s">
        <v>0</v>
      </c>
      <c r="I6" s="205" t="s">
        <v>164</v>
      </c>
      <c r="J6" s="114" t="s">
        <v>165</v>
      </c>
      <c r="K6" s="205" t="s">
        <v>166</v>
      </c>
      <c r="L6" s="114" t="s">
        <v>0</v>
      </c>
      <c r="M6" s="203" t="str">
        <f>E6</f>
        <v>Jul.21</v>
      </c>
      <c r="N6" s="203" t="str">
        <f>F6</f>
        <v>Ago.21</v>
      </c>
      <c r="O6" s="204" t="str">
        <f>G6</f>
        <v>Set.21</v>
      </c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</row>
    <row r="7" spans="1:46" s="122" customFormat="1" ht="6.95" customHeight="1" x14ac:dyDescent="0.25">
      <c r="B7" s="131"/>
      <c r="C7" s="191"/>
      <c r="D7" s="132"/>
      <c r="E7" s="133"/>
      <c r="F7" s="133"/>
      <c r="G7" s="133"/>
      <c r="H7" s="145"/>
      <c r="I7" s="133"/>
      <c r="J7" s="133"/>
      <c r="K7" s="133"/>
      <c r="L7" s="194"/>
      <c r="M7" s="73"/>
      <c r="N7" s="73"/>
      <c r="O7" s="73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</row>
    <row r="8" spans="1:46" s="125" customFormat="1" ht="15" customHeight="1" x14ac:dyDescent="0.25">
      <c r="B8" s="135" t="s">
        <v>1</v>
      </c>
      <c r="C8" s="228" t="s">
        <v>185</v>
      </c>
      <c r="D8" s="136">
        <f>SUM(D9:D11)</f>
        <v>32838.921997684804</v>
      </c>
      <c r="E8" s="136">
        <f t="shared" ref="E8:K8" si="0">SUM(E9:E11)</f>
        <v>10468.338441309912</v>
      </c>
      <c r="F8" s="136">
        <f t="shared" si="0"/>
        <v>10319.103667866399</v>
      </c>
      <c r="G8" s="136">
        <f t="shared" si="0"/>
        <v>12051.479888508495</v>
      </c>
      <c r="H8" s="153">
        <f t="shared" si="0"/>
        <v>27567.00495647897</v>
      </c>
      <c r="I8" s="136">
        <f t="shared" si="0"/>
        <v>8904.7474592504241</v>
      </c>
      <c r="J8" s="136">
        <f t="shared" si="0"/>
        <v>8542.6152753581991</v>
      </c>
      <c r="K8" s="136">
        <f t="shared" si="0"/>
        <v>10119.642221870348</v>
      </c>
      <c r="L8" s="195">
        <f t="shared" ref="L8:L16" si="1">(D8-H8)/H8*100</f>
        <v>19.124010930925579</v>
      </c>
      <c r="M8" s="188">
        <f t="shared" ref="M8:O10" si="2">(E8-I8)/I8*100</f>
        <v>17.559071598770601</v>
      </c>
      <c r="N8" s="188">
        <f t="shared" si="2"/>
        <v>20.795603398324758</v>
      </c>
      <c r="O8" s="188">
        <f t="shared" si="2"/>
        <v>19.089979905249034</v>
      </c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</row>
    <row r="9" spans="1:46" s="122" customFormat="1" ht="15" customHeight="1" x14ac:dyDescent="0.25">
      <c r="B9" s="138" t="s">
        <v>90</v>
      </c>
      <c r="C9" s="228" t="s">
        <v>185</v>
      </c>
      <c r="D9" s="139">
        <f>SUM(E9:G9)</f>
        <v>29740.486747684725</v>
      </c>
      <c r="E9" s="139">
        <v>9565.9401913099537</v>
      </c>
      <c r="F9" s="139">
        <v>9241.2554178663395</v>
      </c>
      <c r="G9" s="139">
        <v>10933.291138508434</v>
      </c>
      <c r="H9" s="154">
        <f>SUM(I9:K9)</f>
        <v>25173.067206476229</v>
      </c>
      <c r="I9" s="139">
        <v>8227.6689592490238</v>
      </c>
      <c r="J9" s="139">
        <v>7703.241775356857</v>
      </c>
      <c r="K9" s="139">
        <v>9242.1564718703485</v>
      </c>
      <c r="L9" s="196">
        <f t="shared" si="1"/>
        <v>18.14407240780513</v>
      </c>
      <c r="M9" s="189">
        <f t="shared" si="2"/>
        <v>16.265496809476396</v>
      </c>
      <c r="N9" s="189">
        <f t="shared" si="2"/>
        <v>19.965797353390652</v>
      </c>
      <c r="O9" s="189">
        <f t="shared" si="2"/>
        <v>18.298052751922818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</row>
    <row r="10" spans="1:46" s="122" customFormat="1" ht="15" customHeight="1" x14ac:dyDescent="0.25">
      <c r="B10" s="138" t="s">
        <v>91</v>
      </c>
      <c r="C10" s="228" t="s">
        <v>185</v>
      </c>
      <c r="D10" s="139">
        <f>SUM(E10:G10)</f>
        <v>3090.8382500000789</v>
      </c>
      <c r="E10" s="139">
        <v>900.2952499999584</v>
      </c>
      <c r="F10" s="139">
        <v>1074.6662500000591</v>
      </c>
      <c r="G10" s="139">
        <v>1115.8767500000613</v>
      </c>
      <c r="H10" s="154">
        <f>SUM(I10:K10)</f>
        <v>2392.213750002742</v>
      </c>
      <c r="I10" s="139">
        <v>677.0785000014007</v>
      </c>
      <c r="J10" s="139">
        <v>838.59250000134102</v>
      </c>
      <c r="K10" s="139">
        <v>876.54275000000007</v>
      </c>
      <c r="L10" s="196">
        <f t="shared" si="1"/>
        <v>29.20410017694013</v>
      </c>
      <c r="M10" s="189">
        <f t="shared" si="2"/>
        <v>32.967632260970618</v>
      </c>
      <c r="N10" s="189">
        <f t="shared" si="2"/>
        <v>28.151187853258953</v>
      </c>
      <c r="O10" s="189">
        <f t="shared" si="2"/>
        <v>27.304315733609251</v>
      </c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</row>
    <row r="11" spans="1:46" s="122" customFormat="1" ht="15" customHeight="1" x14ac:dyDescent="0.25">
      <c r="B11" s="138" t="s">
        <v>18</v>
      </c>
      <c r="C11" s="228" t="s">
        <v>185</v>
      </c>
      <c r="D11" s="139">
        <f>SUM(E11:G11)</f>
        <v>7.5970000000000004</v>
      </c>
      <c r="E11" s="139">
        <v>2.1029999999999998</v>
      </c>
      <c r="F11" s="139">
        <v>3.1819999999999999</v>
      </c>
      <c r="G11" s="139">
        <v>2.3120000000000003</v>
      </c>
      <c r="H11" s="154">
        <f>SUM(I11:K11)</f>
        <v>1.7239999999999998</v>
      </c>
      <c r="I11" s="139">
        <v>0</v>
      </c>
      <c r="J11" s="139">
        <v>0.78099999999999992</v>
      </c>
      <c r="K11" s="139">
        <v>0.94299999999999995</v>
      </c>
      <c r="L11" s="177" t="s">
        <v>138</v>
      </c>
      <c r="M11" s="161" t="s">
        <v>138</v>
      </c>
      <c r="N11" s="161" t="s">
        <v>138</v>
      </c>
      <c r="O11" s="161" t="s">
        <v>138</v>
      </c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</row>
    <row r="12" spans="1:46" s="125" customFormat="1" ht="19.899999999999999" customHeight="1" x14ac:dyDescent="0.25">
      <c r="B12" s="135" t="s">
        <v>103</v>
      </c>
      <c r="C12" s="228" t="s">
        <v>185</v>
      </c>
      <c r="D12" s="136">
        <f t="shared" ref="D12:K12" si="3">SUM(D13:D15)</f>
        <v>844227.46038604213</v>
      </c>
      <c r="E12" s="136">
        <f t="shared" si="3"/>
        <v>259888.68928261218</v>
      </c>
      <c r="F12" s="136">
        <f t="shared" si="3"/>
        <v>280993.39965223288</v>
      </c>
      <c r="G12" s="136">
        <f t="shared" si="3"/>
        <v>303345.37145119702</v>
      </c>
      <c r="H12" s="153">
        <f t="shared" si="3"/>
        <v>668163.06015929219</v>
      </c>
      <c r="I12" s="136">
        <f t="shared" si="3"/>
        <v>208430.79313472979</v>
      </c>
      <c r="J12" s="136">
        <f t="shared" si="3"/>
        <v>221231.27145764173</v>
      </c>
      <c r="K12" s="136">
        <f t="shared" si="3"/>
        <v>238500.99556692067</v>
      </c>
      <c r="L12" s="195">
        <f t="shared" si="1"/>
        <v>26.350513927659456</v>
      </c>
      <c r="M12" s="188">
        <f t="shared" ref="M12:O16" si="4">(E12-I12)/I12*100</f>
        <v>24.688240817958206</v>
      </c>
      <c r="N12" s="188">
        <f t="shared" si="4"/>
        <v>27.013418040240104</v>
      </c>
      <c r="O12" s="188">
        <f t="shared" si="4"/>
        <v>27.188304069817498</v>
      </c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</row>
    <row r="13" spans="1:46" s="122" customFormat="1" ht="15" customHeight="1" x14ac:dyDescent="0.25">
      <c r="B13" s="138" t="s">
        <v>90</v>
      </c>
      <c r="C13" s="228" t="s">
        <v>185</v>
      </c>
      <c r="D13" s="139">
        <f>SUM(E13:G13)</f>
        <v>509331.98428627942</v>
      </c>
      <c r="E13" s="139">
        <v>162779.424662362</v>
      </c>
      <c r="F13" s="139">
        <v>159919.10222997685</v>
      </c>
      <c r="G13" s="139">
        <v>186633.45739394057</v>
      </c>
      <c r="H13" s="154">
        <f>SUM(I13:K13)</f>
        <v>428878.23821697081</v>
      </c>
      <c r="I13" s="139">
        <v>138434.90668868783</v>
      </c>
      <c r="J13" s="139">
        <v>133368.46160911216</v>
      </c>
      <c r="K13" s="139">
        <v>157074.86991917089</v>
      </c>
      <c r="L13" s="196">
        <f t="shared" si="1"/>
        <v>18.759111304828391</v>
      </c>
      <c r="M13" s="189">
        <f t="shared" si="4"/>
        <v>17.585534281769032</v>
      </c>
      <c r="N13" s="189">
        <f t="shared" si="4"/>
        <v>19.907735532469147</v>
      </c>
      <c r="O13" s="189">
        <f t="shared" si="4"/>
        <v>18.818151808739504</v>
      </c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</row>
    <row r="14" spans="1:46" s="122" customFormat="1" ht="15" customHeight="1" x14ac:dyDescent="0.25">
      <c r="B14" s="138" t="s">
        <v>91</v>
      </c>
      <c r="C14" s="228" t="s">
        <v>185</v>
      </c>
      <c r="D14" s="139">
        <f>SUM(E14:G14)</f>
        <v>333544.55681976269</v>
      </c>
      <c r="E14" s="139">
        <v>96733.840718250183</v>
      </c>
      <c r="F14" s="139">
        <v>120498.55216525609</v>
      </c>
      <c r="G14" s="139">
        <v>116312.16393625645</v>
      </c>
      <c r="H14" s="154">
        <f>SUM(I14:K14)</f>
        <v>239103.37165632134</v>
      </c>
      <c r="I14" s="139">
        <v>69995.886446041972</v>
      </c>
      <c r="J14" s="139">
        <v>87792.321104529576</v>
      </c>
      <c r="K14" s="139">
        <v>81315.164105749791</v>
      </c>
      <c r="L14" s="196">
        <f t="shared" si="1"/>
        <v>39.498056639363391</v>
      </c>
      <c r="M14" s="189">
        <f t="shared" si="4"/>
        <v>38.199322317061892</v>
      </c>
      <c r="N14" s="189">
        <f t="shared" si="4"/>
        <v>37.254090846721056</v>
      </c>
      <c r="O14" s="189">
        <f t="shared" si="4"/>
        <v>43.03871266249098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</row>
    <row r="15" spans="1:46" s="122" customFormat="1" ht="15" customHeight="1" x14ac:dyDescent="0.25">
      <c r="B15" s="138" t="s">
        <v>18</v>
      </c>
      <c r="C15" s="228" t="s">
        <v>185</v>
      </c>
      <c r="D15" s="139">
        <f>SUM(E15:G15)</f>
        <v>1350.9192799999989</v>
      </c>
      <c r="E15" s="139">
        <v>375.42390199999994</v>
      </c>
      <c r="F15" s="139">
        <v>575.74525699999901</v>
      </c>
      <c r="G15" s="139">
        <v>399.75012099999998</v>
      </c>
      <c r="H15" s="154">
        <f>SUM(I15:K15)</f>
        <v>181.45028600000001</v>
      </c>
      <c r="I15" s="139">
        <v>0</v>
      </c>
      <c r="J15" s="139">
        <v>70.488743999999997</v>
      </c>
      <c r="K15" s="139">
        <v>110.96154199999999</v>
      </c>
      <c r="L15" s="177" t="s">
        <v>138</v>
      </c>
      <c r="M15" s="161" t="s">
        <v>138</v>
      </c>
      <c r="N15" s="161" t="s">
        <v>138</v>
      </c>
      <c r="O15" s="161" t="s">
        <v>138</v>
      </c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</row>
    <row r="16" spans="1:46" ht="24.6" customHeight="1" x14ac:dyDescent="0.2">
      <c r="B16" s="218" t="s">
        <v>4</v>
      </c>
      <c r="C16" s="228" t="s">
        <v>5</v>
      </c>
      <c r="D16" s="153">
        <f>SUM(D17:D18)</f>
        <v>2537165.2230000002</v>
      </c>
      <c r="E16" s="136">
        <f t="shared" ref="E16:K16" si="5">SUM(E17:E18)</f>
        <v>874707.05</v>
      </c>
      <c r="F16" s="136">
        <f t="shared" si="5"/>
        <v>804082.21</v>
      </c>
      <c r="G16" s="148">
        <f t="shared" si="5"/>
        <v>858375.96300000022</v>
      </c>
      <c r="H16" s="153">
        <f t="shared" si="5"/>
        <v>2178117.3332581171</v>
      </c>
      <c r="I16" s="136">
        <f t="shared" si="5"/>
        <v>818134.28300000005</v>
      </c>
      <c r="J16" s="136">
        <f t="shared" si="5"/>
        <v>653761.86725811684</v>
      </c>
      <c r="K16" s="148">
        <f t="shared" si="5"/>
        <v>706221.18299999996</v>
      </c>
      <c r="L16" s="220">
        <f t="shared" si="1"/>
        <v>16.484322688199935</v>
      </c>
      <c r="M16" s="188">
        <f t="shared" si="4"/>
        <v>6.9148510428574701</v>
      </c>
      <c r="N16" s="188">
        <f t="shared" si="4"/>
        <v>22.993134086013306</v>
      </c>
      <c r="O16" s="188">
        <f t="shared" si="4"/>
        <v>21.544918739714479</v>
      </c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</row>
    <row r="17" spans="2:28" ht="15" customHeight="1" x14ac:dyDescent="0.25">
      <c r="B17" s="219" t="s">
        <v>17</v>
      </c>
      <c r="C17" s="228" t="s">
        <v>5</v>
      </c>
      <c r="D17" s="154">
        <f>SUM(E17:G17)</f>
        <v>1916889.2270000004</v>
      </c>
      <c r="E17" s="139">
        <v>656964.79</v>
      </c>
      <c r="F17" s="139">
        <v>612132.78</v>
      </c>
      <c r="G17" s="150">
        <v>647791.65700000024</v>
      </c>
      <c r="H17" s="154">
        <f>SUM(I17:K17)</f>
        <v>1754097.5550000002</v>
      </c>
      <c r="I17" s="139">
        <v>662868.174</v>
      </c>
      <c r="J17" s="139">
        <v>556543.93999999994</v>
      </c>
      <c r="K17" s="150">
        <v>534685.44099999999</v>
      </c>
      <c r="L17" s="217">
        <f t="shared" ref="L17:O18" si="6">(D17-H17)/H17*100</f>
        <v>9.2806509840896645</v>
      </c>
      <c r="M17" s="189">
        <f t="shared" si="6"/>
        <v>-0.89058190324279496</v>
      </c>
      <c r="N17" s="189">
        <f t="shared" si="6"/>
        <v>9.9882212355056978</v>
      </c>
      <c r="O17" s="189">
        <f t="shared" si="6"/>
        <v>21.153786381103323</v>
      </c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</row>
    <row r="18" spans="2:28" ht="15" customHeight="1" x14ac:dyDescent="0.25">
      <c r="B18" s="219" t="s">
        <v>18</v>
      </c>
      <c r="C18" s="228" t="s">
        <v>5</v>
      </c>
      <c r="D18" s="154">
        <f>SUM(E18:G18)</f>
        <v>620275.99600000004</v>
      </c>
      <c r="E18" s="139">
        <v>217742.26</v>
      </c>
      <c r="F18" s="139">
        <v>191949.43</v>
      </c>
      <c r="G18" s="150">
        <v>210584.30599999998</v>
      </c>
      <c r="H18" s="154">
        <f>SUM(I18:K18)</f>
        <v>424019.77825811686</v>
      </c>
      <c r="I18" s="139">
        <v>155266.109</v>
      </c>
      <c r="J18" s="139">
        <v>97217.927258116906</v>
      </c>
      <c r="K18" s="150">
        <v>171535.74199999997</v>
      </c>
      <c r="L18" s="217">
        <f t="shared" si="6"/>
        <v>46.284684772985898</v>
      </c>
      <c r="M18" s="189">
        <f t="shared" si="6"/>
        <v>40.238112104683459</v>
      </c>
      <c r="N18" s="189">
        <f t="shared" si="6"/>
        <v>97.442421797749006</v>
      </c>
      <c r="O18" s="189">
        <f t="shared" si="6"/>
        <v>22.764097758705017</v>
      </c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</row>
    <row r="19" spans="2:28" ht="24.6" customHeight="1" x14ac:dyDescent="0.2">
      <c r="B19" s="218" t="s">
        <v>105</v>
      </c>
      <c r="C19" s="228" t="s">
        <v>186</v>
      </c>
      <c r="D19" s="153">
        <f>SUM(D20:D22)</f>
        <v>704195.85194800003</v>
      </c>
      <c r="E19" s="136">
        <f t="shared" ref="E19:K19" si="7">SUM(E20:E22)</f>
        <v>248450</v>
      </c>
      <c r="F19" s="136">
        <f t="shared" si="7"/>
        <v>225037</v>
      </c>
      <c r="G19" s="148">
        <f t="shared" si="7"/>
        <v>230708.85194800003</v>
      </c>
      <c r="H19" s="153">
        <f t="shared" si="7"/>
        <v>637883.24143294455</v>
      </c>
      <c r="I19" s="136">
        <f t="shared" si="7"/>
        <v>233205.30274409696</v>
      </c>
      <c r="J19" s="136">
        <f t="shared" si="7"/>
        <v>189359.31974761427</v>
      </c>
      <c r="K19" s="148">
        <f t="shared" si="7"/>
        <v>215318.61894123332</v>
      </c>
      <c r="L19" s="220">
        <f>(D19-H19)/H19*100</f>
        <v>10.395728592287586</v>
      </c>
      <c r="M19" s="188">
        <f>(E19-I19)/I19*100</f>
        <v>6.5370285651829692</v>
      </c>
      <c r="N19" s="188">
        <f>(F19-J19)/J19*100</f>
        <v>18.841259199673075</v>
      </c>
      <c r="O19" s="188">
        <f>(G19-K19)/K19*100</f>
        <v>7.1476554523912981</v>
      </c>
      <c r="P19" s="212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</row>
    <row r="20" spans="2:28" ht="16.5" customHeight="1" x14ac:dyDescent="0.25">
      <c r="B20" s="219" t="s">
        <v>17</v>
      </c>
      <c r="C20" s="228" t="s">
        <v>186</v>
      </c>
      <c r="D20" s="154">
        <f>SUM(E20:G20)</f>
        <v>466564.98716300004</v>
      </c>
      <c r="E20" s="139">
        <v>162408</v>
      </c>
      <c r="F20" s="139">
        <v>151886</v>
      </c>
      <c r="G20" s="150">
        <v>152270.98716300004</v>
      </c>
      <c r="H20" s="154">
        <f>SUM(I20:K20)</f>
        <v>455601.41992776003</v>
      </c>
      <c r="I20" s="139">
        <v>154186.19983076002</v>
      </c>
      <c r="J20" s="139">
        <v>152386.06022806998</v>
      </c>
      <c r="K20" s="150">
        <v>149029.15986893</v>
      </c>
      <c r="L20" s="217">
        <f>(D20-H20)/H20*100</f>
        <v>2.4063944394594716</v>
      </c>
      <c r="M20" s="217">
        <f>(E20-I20)/I20*100</f>
        <v>5.3323839476324792</v>
      </c>
      <c r="N20" s="217">
        <f t="shared" ref="L20:O21" si="8">(F20-J20)/J20*100</f>
        <v>-0.32815352488381322</v>
      </c>
      <c r="O20" s="217">
        <f t="shared" si="8"/>
        <v>2.1752973021663702</v>
      </c>
      <c r="P20" s="212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</row>
    <row r="21" spans="2:28" ht="16.5" customHeight="1" x14ac:dyDescent="0.25">
      <c r="B21" s="219" t="s">
        <v>18</v>
      </c>
      <c r="C21" s="228" t="s">
        <v>186</v>
      </c>
      <c r="D21" s="154">
        <f>SUM(E21:G21)</f>
        <v>237630.86478499998</v>
      </c>
      <c r="E21" s="139">
        <v>86042</v>
      </c>
      <c r="F21" s="139">
        <v>73151</v>
      </c>
      <c r="G21" s="150">
        <v>78437.864784999998</v>
      </c>
      <c r="H21" s="154">
        <f>SUM(I21:K21)</f>
        <v>182281.82150518455</v>
      </c>
      <c r="I21" s="139">
        <v>79019.102913336959</v>
      </c>
      <c r="J21" s="139">
        <v>36973.259519544285</v>
      </c>
      <c r="K21" s="150">
        <v>66289.459072303303</v>
      </c>
      <c r="L21" s="217">
        <f t="shared" si="8"/>
        <v>30.364543662540243</v>
      </c>
      <c r="M21" s="217">
        <f t="shared" si="8"/>
        <v>8.8875940471828692</v>
      </c>
      <c r="N21" s="217">
        <f t="shared" si="8"/>
        <v>97.848393543263199</v>
      </c>
      <c r="O21" s="217">
        <f t="shared" si="8"/>
        <v>18.326300866999343</v>
      </c>
      <c r="P21" s="212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</row>
    <row r="22" spans="2:28" ht="6.95" customHeight="1" thickBot="1" x14ac:dyDescent="0.3">
      <c r="B22" s="221"/>
      <c r="C22" s="222"/>
      <c r="D22" s="223"/>
      <c r="E22" s="224"/>
      <c r="F22" s="224"/>
      <c r="G22" s="225"/>
      <c r="H22" s="223"/>
      <c r="I22" s="224"/>
      <c r="J22" s="224"/>
      <c r="K22" s="225"/>
      <c r="L22" s="224"/>
      <c r="M22" s="224"/>
      <c r="N22" s="224"/>
      <c r="O22" s="224"/>
    </row>
    <row r="23" spans="2:28" ht="13.7" customHeight="1" thickTop="1" x14ac:dyDescent="0.25">
      <c r="B23" s="124" t="s">
        <v>183</v>
      </c>
      <c r="C23" s="123"/>
      <c r="D23" s="123"/>
      <c r="E23" s="123"/>
      <c r="F23" s="123"/>
      <c r="G23" s="123"/>
      <c r="H23" s="123"/>
      <c r="I23" s="123"/>
      <c r="J23" s="123"/>
      <c r="K23" s="122"/>
      <c r="L23" s="122"/>
      <c r="M23" s="122"/>
      <c r="N23" s="122"/>
      <c r="O23" s="84" t="s">
        <v>122</v>
      </c>
    </row>
    <row r="24" spans="2:28" ht="13.7" customHeight="1" x14ac:dyDescent="0.2"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4"/>
      <c r="M24" s="214"/>
      <c r="N24" s="215"/>
      <c r="O24" s="215"/>
    </row>
    <row r="25" spans="2:28" ht="13.7" customHeight="1" x14ac:dyDescent="0.2">
      <c r="B25" s="213"/>
      <c r="C25" s="213"/>
      <c r="D25" s="213"/>
      <c r="E25" s="206"/>
      <c r="F25" s="206"/>
      <c r="G25" s="213"/>
      <c r="H25" s="213"/>
      <c r="I25" s="206"/>
      <c r="J25" s="206"/>
      <c r="K25" s="213"/>
      <c r="L25" s="214"/>
      <c r="M25" s="214"/>
      <c r="N25" s="215"/>
      <c r="O25" s="215"/>
    </row>
    <row r="26" spans="2:28" x14ac:dyDescent="0.2">
      <c r="B26" s="216"/>
      <c r="C26" s="216"/>
      <c r="D26" s="216"/>
      <c r="E26" s="206"/>
      <c r="F26" s="206"/>
      <c r="G26" s="216"/>
      <c r="H26" s="216"/>
      <c r="I26" s="206"/>
      <c r="J26" s="206"/>
      <c r="K26" s="216"/>
      <c r="L26" s="216"/>
      <c r="M26" s="216"/>
      <c r="N26" s="216"/>
      <c r="O26" s="216"/>
    </row>
    <row r="27" spans="2:28" x14ac:dyDescent="0.2">
      <c r="E27" s="206"/>
      <c r="F27" s="206"/>
      <c r="L27" s="214"/>
      <c r="M27" s="214"/>
      <c r="N27" s="215"/>
      <c r="O27" s="215"/>
    </row>
    <row r="28" spans="2:28" x14ac:dyDescent="0.2">
      <c r="E28" s="206"/>
      <c r="F28" s="206"/>
      <c r="L28" s="214"/>
      <c r="M28" s="214"/>
      <c r="N28" s="215"/>
      <c r="O28" s="215"/>
    </row>
    <row r="30" spans="2:28" x14ac:dyDescent="0.25">
      <c r="L30" s="214"/>
      <c r="M30" s="214"/>
      <c r="N30" s="214"/>
      <c r="O30" s="214"/>
    </row>
    <row r="31" spans="2:28" x14ac:dyDescent="0.25">
      <c r="L31" s="214"/>
      <c r="M31" s="214"/>
      <c r="N31" s="214"/>
      <c r="O31" s="214"/>
    </row>
    <row r="32" spans="2:28" x14ac:dyDescent="0.25">
      <c r="L32" s="214"/>
      <c r="M32" s="214"/>
      <c r="N32" s="214"/>
      <c r="O32" s="214"/>
    </row>
  </sheetData>
  <mergeCells count="5">
    <mergeCell ref="C5:C6"/>
    <mergeCell ref="D5:G5"/>
    <mergeCell ref="H5:K5"/>
    <mergeCell ref="L5:O5"/>
    <mergeCell ref="B5:B6"/>
  </mergeCells>
  <conditionalFormatting sqref="Q8:Q11 S9:AB11 S8:AC8 Q16:AB21">
    <cfRule type="cellIs" dxfId="9" priority="2" operator="notEqual">
      <formula>0</formula>
    </cfRule>
  </conditionalFormatting>
  <conditionalFormatting sqref="Q12:Q15 S13:AB15 S12:AC12">
    <cfRule type="cellIs" dxfId="8" priority="1" operator="not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portrait" r:id="rId1"/>
  <ignoredErrors>
    <ignoredError sqref="C8:C15" numberStoredAsText="1"/>
    <ignoredError sqref="D12:D19 H12:H1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1:AB62"/>
  <sheetViews>
    <sheetView showGridLines="0" zoomScalePageLayoutView="51" workbookViewId="0">
      <selection activeCell="B2" sqref="B2"/>
    </sheetView>
  </sheetViews>
  <sheetFormatPr defaultColWidth="9.140625" defaultRowHeight="12" x14ac:dyDescent="0.25"/>
  <cols>
    <col min="1" max="1" width="1.140625" style="42" customWidth="1"/>
    <col min="2" max="2" width="25.7109375" style="42" customWidth="1"/>
    <col min="3" max="3" width="7.42578125" style="43" customWidth="1"/>
    <col min="4" max="8" width="11" style="6" customWidth="1"/>
    <col min="9" max="9" width="10.28515625" style="6" customWidth="1"/>
    <col min="10" max="10" width="10.42578125" style="6" customWidth="1"/>
    <col min="11" max="11" width="10.5703125" style="6" customWidth="1"/>
    <col min="12" max="13" width="7.28515625" style="6" customWidth="1"/>
    <col min="14" max="15" width="7.28515625" style="14" customWidth="1"/>
    <col min="16" max="16" width="1.42578125" style="42" customWidth="1"/>
    <col min="17" max="28" width="5.7109375" style="42" customWidth="1"/>
    <col min="29" max="29" width="1.5703125" style="42" customWidth="1"/>
    <col min="30" max="39" width="5.7109375" style="42" customWidth="1"/>
    <col min="40" max="16384" width="9.140625" style="42"/>
  </cols>
  <sheetData>
    <row r="1" spans="2:28" ht="6" customHeight="1" x14ac:dyDescent="0.25"/>
    <row r="2" spans="2:28" ht="13.7" customHeight="1" x14ac:dyDescent="0.25">
      <c r="B2" s="209" t="s">
        <v>104</v>
      </c>
      <c r="C2" s="45"/>
    </row>
    <row r="3" spans="2:28" ht="6" customHeight="1" x14ac:dyDescent="0.25">
      <c r="B3" s="44"/>
      <c r="C3" s="45"/>
    </row>
    <row r="4" spans="2:28" ht="6" customHeight="1" x14ac:dyDescent="0.25">
      <c r="K4" s="27"/>
      <c r="L4" s="27"/>
      <c r="M4" s="27"/>
      <c r="N4" s="27"/>
      <c r="O4" s="27"/>
    </row>
    <row r="5" spans="2:28" ht="30.75" customHeight="1" thickBot="1" x14ac:dyDescent="0.3">
      <c r="B5" s="549"/>
      <c r="C5" s="549" t="s">
        <v>3</v>
      </c>
      <c r="D5" s="546" t="s">
        <v>182</v>
      </c>
      <c r="E5" s="547"/>
      <c r="F5" s="547"/>
      <c r="G5" s="548"/>
      <c r="H5" s="546" t="s">
        <v>170</v>
      </c>
      <c r="I5" s="547"/>
      <c r="J5" s="547"/>
      <c r="K5" s="548"/>
      <c r="L5" s="552" t="s">
        <v>76</v>
      </c>
      <c r="M5" s="553"/>
      <c r="N5" s="553"/>
      <c r="O5" s="554"/>
    </row>
    <row r="6" spans="2:28" ht="20.100000000000001" customHeight="1" x14ac:dyDescent="0.25">
      <c r="B6" s="549"/>
      <c r="C6" s="549"/>
      <c r="D6" s="114" t="s">
        <v>0</v>
      </c>
      <c r="E6" s="205" t="s">
        <v>161</v>
      </c>
      <c r="F6" s="114" t="s">
        <v>162</v>
      </c>
      <c r="G6" s="205" t="s">
        <v>163</v>
      </c>
      <c r="H6" s="114" t="s">
        <v>0</v>
      </c>
      <c r="I6" s="205" t="s">
        <v>164</v>
      </c>
      <c r="J6" s="114" t="s">
        <v>165</v>
      </c>
      <c r="K6" s="205" t="s">
        <v>166</v>
      </c>
      <c r="L6" s="114" t="s">
        <v>0</v>
      </c>
      <c r="M6" s="203" t="str">
        <f>E6</f>
        <v>Jul.21</v>
      </c>
      <c r="N6" s="203" t="str">
        <f>F6</f>
        <v>Ago.21</v>
      </c>
      <c r="O6" s="204" t="str">
        <f>G6</f>
        <v>Set.21</v>
      </c>
    </row>
    <row r="7" spans="2:28" ht="6.95" customHeight="1" x14ac:dyDescent="0.25">
      <c r="B7" s="131"/>
      <c r="C7" s="191"/>
      <c r="D7" s="132"/>
      <c r="E7" s="133"/>
      <c r="F7" s="133"/>
      <c r="G7" s="133"/>
      <c r="H7" s="145"/>
      <c r="I7" s="133"/>
      <c r="J7" s="133"/>
      <c r="K7" s="133"/>
      <c r="L7" s="194"/>
      <c r="M7" s="73"/>
      <c r="N7" s="73"/>
      <c r="O7" s="73"/>
    </row>
    <row r="8" spans="2:28" ht="15.75" customHeight="1" x14ac:dyDescent="0.25">
      <c r="B8" s="135" t="s">
        <v>1</v>
      </c>
      <c r="C8" s="228" t="s">
        <v>187</v>
      </c>
      <c r="D8" s="136">
        <f t="shared" ref="D8:K8" si="0">SUM(D9:D11)</f>
        <v>35538</v>
      </c>
      <c r="E8" s="136">
        <f t="shared" si="0"/>
        <v>11425</v>
      </c>
      <c r="F8" s="136">
        <f t="shared" si="0"/>
        <v>10677</v>
      </c>
      <c r="G8" s="136">
        <f t="shared" si="0"/>
        <v>13436</v>
      </c>
      <c r="H8" s="153">
        <f t="shared" si="0"/>
        <v>31602</v>
      </c>
      <c r="I8" s="136">
        <f t="shared" si="0"/>
        <v>10286</v>
      </c>
      <c r="J8" s="136">
        <f t="shared" si="0"/>
        <v>10024</v>
      </c>
      <c r="K8" s="136">
        <f t="shared" si="0"/>
        <v>11292</v>
      </c>
      <c r="L8" s="195">
        <f>(D8-H8)/H8*100</f>
        <v>12.454907917220428</v>
      </c>
      <c r="M8" s="188">
        <f t="shared" ref="M8:O9" si="1">(E8-I8)/I8*100</f>
        <v>11.073303519346684</v>
      </c>
      <c r="N8" s="188">
        <f t="shared" si="1"/>
        <v>6.5143655227454103</v>
      </c>
      <c r="O8" s="188">
        <f t="shared" si="1"/>
        <v>18.986893375841305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2:28" ht="15.75" customHeight="1" x14ac:dyDescent="0.25">
      <c r="B9" s="138" t="s">
        <v>136</v>
      </c>
      <c r="C9" s="228" t="s">
        <v>187</v>
      </c>
      <c r="D9" s="139">
        <f>SUM(E9:G9)</f>
        <v>22194</v>
      </c>
      <c r="E9" s="139">
        <v>6840</v>
      </c>
      <c r="F9" s="139">
        <v>6719</v>
      </c>
      <c r="G9" s="139">
        <v>8635</v>
      </c>
      <c r="H9" s="154">
        <f>SUM(I9:K9)</f>
        <v>19441</v>
      </c>
      <c r="I9" s="139">
        <v>6096</v>
      </c>
      <c r="J9" s="139">
        <v>6080</v>
      </c>
      <c r="K9" s="139">
        <v>7265</v>
      </c>
      <c r="L9" s="196">
        <f>(D9-H9)/H9*100</f>
        <v>14.160794197829329</v>
      </c>
      <c r="M9" s="189">
        <f t="shared" si="1"/>
        <v>12.204724409448819</v>
      </c>
      <c r="N9" s="189">
        <f t="shared" si="1"/>
        <v>10.509868421052632</v>
      </c>
      <c r="O9" s="189">
        <f t="shared" si="1"/>
        <v>18.8575361321404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2:28" ht="15.6" customHeight="1" x14ac:dyDescent="0.25">
      <c r="B10" s="138" t="s">
        <v>39</v>
      </c>
      <c r="C10" s="228" t="s">
        <v>187</v>
      </c>
      <c r="D10" s="139">
        <f>SUM(E10:G10)</f>
        <v>10238</v>
      </c>
      <c r="E10" s="139">
        <v>3482</v>
      </c>
      <c r="F10" s="139">
        <v>3084</v>
      </c>
      <c r="G10" s="139">
        <v>3672</v>
      </c>
      <c r="H10" s="154">
        <f>SUM(I10:K10)</f>
        <v>9418</v>
      </c>
      <c r="I10" s="139">
        <v>3249</v>
      </c>
      <c r="J10" s="139">
        <v>3084</v>
      </c>
      <c r="K10" s="139">
        <v>3085</v>
      </c>
      <c r="L10" s="196">
        <f t="shared" ref="L10:L11" si="2">(D10-H10)/H10*100</f>
        <v>8.706731790189</v>
      </c>
      <c r="M10" s="189">
        <f t="shared" ref="M10:M11" si="3">(E10-I10)/I10*100</f>
        <v>7.1714373653431824</v>
      </c>
      <c r="N10" s="189">
        <f t="shared" ref="N10:N11" si="4">(F10-J10)/J10*100</f>
        <v>0</v>
      </c>
      <c r="O10" s="189">
        <f t="shared" ref="O10:O11" si="5">(G10-K10)/K10*100</f>
        <v>19.027552674230147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2:28" ht="13.7" customHeight="1" x14ac:dyDescent="0.25">
      <c r="B11" s="138" t="s">
        <v>80</v>
      </c>
      <c r="C11" s="228" t="s">
        <v>187</v>
      </c>
      <c r="D11" s="139">
        <f>SUM(E11:G11)</f>
        <v>3106</v>
      </c>
      <c r="E11" s="139">
        <v>1103</v>
      </c>
      <c r="F11" s="139">
        <v>874</v>
      </c>
      <c r="G11" s="139">
        <v>1129</v>
      </c>
      <c r="H11" s="154">
        <f>SUM(I11:K11)</f>
        <v>2743</v>
      </c>
      <c r="I11" s="139">
        <v>941</v>
      </c>
      <c r="J11" s="139">
        <v>860</v>
      </c>
      <c r="K11" s="139">
        <v>942</v>
      </c>
      <c r="L11" s="196">
        <f t="shared" si="2"/>
        <v>13.233685745534087</v>
      </c>
      <c r="M11" s="189">
        <f t="shared" si="3"/>
        <v>17.215727948990438</v>
      </c>
      <c r="N11" s="189">
        <f t="shared" si="4"/>
        <v>1.6279069767441861</v>
      </c>
      <c r="O11" s="189">
        <f t="shared" si="5"/>
        <v>19.851380042462846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2:28" ht="6.95" customHeight="1" x14ac:dyDescent="0.25">
      <c r="B12" s="131"/>
      <c r="C12" s="229"/>
      <c r="D12" s="132"/>
      <c r="E12" s="133"/>
      <c r="F12" s="133"/>
      <c r="G12" s="133"/>
      <c r="H12" s="145"/>
      <c r="I12" s="133"/>
      <c r="J12" s="133"/>
      <c r="K12" s="133"/>
      <c r="L12" s="194"/>
      <c r="M12" s="73"/>
      <c r="N12" s="73"/>
      <c r="O12" s="73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2:28" ht="15.75" customHeight="1" x14ac:dyDescent="0.25">
      <c r="B13" s="135" t="s">
        <v>106</v>
      </c>
      <c r="C13" s="228" t="s">
        <v>187</v>
      </c>
      <c r="D13" s="136">
        <f t="shared" ref="D13:K13" si="6">SUM(D14:D16)</f>
        <v>170656</v>
      </c>
      <c r="E13" s="136">
        <f t="shared" si="6"/>
        <v>54937</v>
      </c>
      <c r="F13" s="136">
        <f t="shared" si="6"/>
        <v>51578</v>
      </c>
      <c r="G13" s="136">
        <f t="shared" si="6"/>
        <v>64141</v>
      </c>
      <c r="H13" s="153">
        <f t="shared" si="6"/>
        <v>151885</v>
      </c>
      <c r="I13" s="136">
        <f t="shared" si="6"/>
        <v>49536</v>
      </c>
      <c r="J13" s="136">
        <f t="shared" si="6"/>
        <v>48592</v>
      </c>
      <c r="K13" s="136">
        <f t="shared" si="6"/>
        <v>53757</v>
      </c>
      <c r="L13" s="195">
        <f t="shared" ref="L13:O14" si="7">(D13-H13)/H13*100</f>
        <v>12.358692431774038</v>
      </c>
      <c r="M13" s="188">
        <f t="shared" si="7"/>
        <v>10.903181524547803</v>
      </c>
      <c r="N13" s="188">
        <f t="shared" si="7"/>
        <v>6.1450444517616072</v>
      </c>
      <c r="O13" s="188">
        <f t="shared" si="7"/>
        <v>19.316554123183955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2:28" ht="15.75" customHeight="1" x14ac:dyDescent="0.25">
      <c r="B14" s="138" t="s">
        <v>136</v>
      </c>
      <c r="C14" s="228" t="s">
        <v>187</v>
      </c>
      <c r="D14" s="139">
        <f>SUM(E14:G14)</f>
        <v>107706</v>
      </c>
      <c r="E14" s="139">
        <v>33331</v>
      </c>
      <c r="F14" s="139">
        <v>32862</v>
      </c>
      <c r="G14" s="139">
        <v>41513</v>
      </c>
      <c r="H14" s="154">
        <f>SUM(I14:K14)</f>
        <v>94338</v>
      </c>
      <c r="I14" s="139">
        <v>29735</v>
      </c>
      <c r="J14" s="139">
        <v>29664</v>
      </c>
      <c r="K14" s="139">
        <v>34939</v>
      </c>
      <c r="L14" s="196">
        <f t="shared" si="7"/>
        <v>14.17032372956815</v>
      </c>
      <c r="M14" s="189">
        <f t="shared" si="7"/>
        <v>12.09349251723558</v>
      </c>
      <c r="N14" s="189">
        <f t="shared" si="7"/>
        <v>10.78074433656958</v>
      </c>
      <c r="O14" s="189">
        <f t="shared" si="7"/>
        <v>18.815650133089097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2:28" ht="15.75" customHeight="1" x14ac:dyDescent="0.25">
      <c r="B15" s="138" t="s">
        <v>39</v>
      </c>
      <c r="C15" s="228" t="s">
        <v>187</v>
      </c>
      <c r="D15" s="139">
        <f>SUM(E15:G15)</f>
        <v>54520</v>
      </c>
      <c r="E15" s="139">
        <v>18541</v>
      </c>
      <c r="F15" s="139">
        <v>16427</v>
      </c>
      <c r="G15" s="139">
        <v>19552</v>
      </c>
      <c r="H15" s="154">
        <f>SUM(I15:K15)</f>
        <v>50144</v>
      </c>
      <c r="I15" s="139">
        <v>17298</v>
      </c>
      <c r="J15" s="139">
        <v>16529</v>
      </c>
      <c r="K15" s="139">
        <v>16317</v>
      </c>
      <c r="L15" s="196">
        <f t="shared" ref="L15:L16" si="8">(D15-H15)/H15*100</f>
        <v>8.7268666241225272</v>
      </c>
      <c r="M15" s="189">
        <f t="shared" ref="M15:M16" si="9">(E15-I15)/I15*100</f>
        <v>7.1858018268007857</v>
      </c>
      <c r="N15" s="189">
        <f t="shared" ref="N15:N16" si="10">(F15-J15)/J15*100</f>
        <v>-0.61709722306249626</v>
      </c>
      <c r="O15" s="189">
        <f t="shared" ref="O15:O16" si="11">(G15-K15)/K15*100</f>
        <v>19.825948397376969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2:28" ht="15.75" customHeight="1" x14ac:dyDescent="0.25">
      <c r="B16" s="138" t="s">
        <v>80</v>
      </c>
      <c r="C16" s="228" t="s">
        <v>187</v>
      </c>
      <c r="D16" s="139">
        <f>SUM(E16:G16)</f>
        <v>8430</v>
      </c>
      <c r="E16" s="139">
        <v>3065</v>
      </c>
      <c r="F16" s="139">
        <v>2289</v>
      </c>
      <c r="G16" s="139">
        <v>3076</v>
      </c>
      <c r="H16" s="154">
        <f>SUM(I16:K16)</f>
        <v>7403</v>
      </c>
      <c r="I16" s="139">
        <v>2503</v>
      </c>
      <c r="J16" s="139">
        <v>2399</v>
      </c>
      <c r="K16" s="139">
        <v>2501</v>
      </c>
      <c r="L16" s="196">
        <f t="shared" si="8"/>
        <v>13.872754288801836</v>
      </c>
      <c r="M16" s="189">
        <f t="shared" si="9"/>
        <v>22.453056332401118</v>
      </c>
      <c r="N16" s="189">
        <f t="shared" si="10"/>
        <v>-4.5852438516048348</v>
      </c>
      <c r="O16" s="189">
        <f t="shared" si="11"/>
        <v>22.990803678528586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2:28" ht="6.95" customHeight="1" x14ac:dyDescent="0.25">
      <c r="B17" s="131"/>
      <c r="C17" s="229"/>
      <c r="D17" s="132"/>
      <c r="E17" s="133"/>
      <c r="F17" s="133"/>
      <c r="G17" s="133"/>
      <c r="H17" s="145"/>
      <c r="I17" s="133"/>
      <c r="J17" s="133"/>
      <c r="K17" s="133"/>
      <c r="L17" s="194"/>
      <c r="M17" s="73"/>
      <c r="N17" s="73"/>
      <c r="O17" s="73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2:28" ht="15.75" customHeight="1" x14ac:dyDescent="0.25">
      <c r="B18" s="135" t="s">
        <v>73</v>
      </c>
      <c r="C18" s="228" t="s">
        <v>187</v>
      </c>
      <c r="D18" s="136">
        <f t="shared" ref="D18:K18" si="12">SUM(D19:D21)</f>
        <v>1297944</v>
      </c>
      <c r="E18" s="136">
        <f t="shared" si="12"/>
        <v>421191</v>
      </c>
      <c r="F18" s="136">
        <f t="shared" si="12"/>
        <v>433660</v>
      </c>
      <c r="G18" s="136">
        <f t="shared" si="12"/>
        <v>443093</v>
      </c>
      <c r="H18" s="153">
        <f t="shared" si="12"/>
        <v>1401156</v>
      </c>
      <c r="I18" s="136">
        <f t="shared" si="12"/>
        <v>473636</v>
      </c>
      <c r="J18" s="136">
        <f t="shared" si="12"/>
        <v>458543</v>
      </c>
      <c r="K18" s="136">
        <f t="shared" si="12"/>
        <v>468977</v>
      </c>
      <c r="L18" s="195">
        <f t="shared" ref="L18:O21" si="13">(D18-H18)/H18*100</f>
        <v>-7.3662033349605611</v>
      </c>
      <c r="M18" s="188">
        <f t="shared" si="13"/>
        <v>-11.072849192206673</v>
      </c>
      <c r="N18" s="188">
        <f t="shared" si="13"/>
        <v>-5.4265357883557268</v>
      </c>
      <c r="O18" s="188">
        <f t="shared" si="13"/>
        <v>-5.5192472125498693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2:28" ht="15.75" customHeight="1" x14ac:dyDescent="0.25">
      <c r="B19" s="138" t="s">
        <v>136</v>
      </c>
      <c r="C19" s="228" t="s">
        <v>187</v>
      </c>
      <c r="D19" s="139">
        <f>SUM(E19:G19)</f>
        <v>789360</v>
      </c>
      <c r="E19" s="139">
        <v>258491</v>
      </c>
      <c r="F19" s="139">
        <v>262822</v>
      </c>
      <c r="G19" s="139">
        <v>268047</v>
      </c>
      <c r="H19" s="154">
        <f>SUM(I19:K19)</f>
        <v>859866</v>
      </c>
      <c r="I19" s="139">
        <v>293257</v>
      </c>
      <c r="J19" s="139">
        <v>279363</v>
      </c>
      <c r="K19" s="139">
        <v>287246</v>
      </c>
      <c r="L19" s="196">
        <f t="shared" si="13"/>
        <v>-8.1996497128622359</v>
      </c>
      <c r="M19" s="189">
        <f t="shared" si="13"/>
        <v>-11.855130482818826</v>
      </c>
      <c r="N19" s="189">
        <f t="shared" si="13"/>
        <v>-5.920970207221429</v>
      </c>
      <c r="O19" s="189">
        <f t="shared" si="13"/>
        <v>-6.6838180514263028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2:28" ht="15.75" customHeight="1" x14ac:dyDescent="0.25">
      <c r="B20" s="138" t="s">
        <v>39</v>
      </c>
      <c r="C20" s="228" t="s">
        <v>187</v>
      </c>
      <c r="D20" s="139">
        <f>SUM(E20:G20)</f>
        <v>433541</v>
      </c>
      <c r="E20" s="139">
        <v>137562</v>
      </c>
      <c r="F20" s="139">
        <v>147103</v>
      </c>
      <c r="G20" s="139">
        <v>148876</v>
      </c>
      <c r="H20" s="154">
        <f>SUM(I20:K20)</f>
        <v>468259</v>
      </c>
      <c r="I20" s="139">
        <v>155863</v>
      </c>
      <c r="J20" s="139">
        <v>156082</v>
      </c>
      <c r="K20" s="139">
        <v>156314</v>
      </c>
      <c r="L20" s="196">
        <f t="shared" si="13"/>
        <v>-7.4142728703559353</v>
      </c>
      <c r="M20" s="189">
        <f t="shared" si="13"/>
        <v>-11.74172189679398</v>
      </c>
      <c r="N20" s="189">
        <f t="shared" si="13"/>
        <v>-5.7527453518022575</v>
      </c>
      <c r="O20" s="189">
        <f t="shared" si="13"/>
        <v>-4.7583709712501765</v>
      </c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2:28" ht="15.75" customHeight="1" x14ac:dyDescent="0.25">
      <c r="B21" s="138" t="s">
        <v>80</v>
      </c>
      <c r="C21" s="228" t="s">
        <v>187</v>
      </c>
      <c r="D21" s="139">
        <f>SUM(E21:G21)</f>
        <v>75043</v>
      </c>
      <c r="E21" s="139">
        <v>25138</v>
      </c>
      <c r="F21" s="139">
        <v>23735</v>
      </c>
      <c r="G21" s="139">
        <v>26170</v>
      </c>
      <c r="H21" s="154">
        <f>SUM(I21:K21)</f>
        <v>73031</v>
      </c>
      <c r="I21" s="139">
        <v>24516</v>
      </c>
      <c r="J21" s="139">
        <v>23098</v>
      </c>
      <c r="K21" s="139">
        <v>25417</v>
      </c>
      <c r="L21" s="196">
        <f t="shared" si="13"/>
        <v>2.7549944544097711</v>
      </c>
      <c r="M21" s="189">
        <f t="shared" si="13"/>
        <v>2.5371186164137707</v>
      </c>
      <c r="N21" s="189">
        <f t="shared" si="13"/>
        <v>2.7578145293964842</v>
      </c>
      <c r="O21" s="189">
        <f t="shared" si="13"/>
        <v>2.9625840972577406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2:28" ht="6.95" customHeight="1" x14ac:dyDescent="0.25">
      <c r="B22" s="131"/>
      <c r="C22" s="229"/>
      <c r="D22" s="132"/>
      <c r="E22" s="133"/>
      <c r="F22" s="133"/>
      <c r="G22" s="133"/>
      <c r="H22" s="145"/>
      <c r="I22" s="133"/>
      <c r="J22" s="133"/>
      <c r="K22" s="133"/>
      <c r="L22" s="194"/>
      <c r="M22" s="73"/>
      <c r="N22" s="73"/>
      <c r="O22" s="73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2:28" ht="15.75" customHeight="1" x14ac:dyDescent="0.25">
      <c r="B23" s="135" t="s">
        <v>74</v>
      </c>
      <c r="C23" s="228" t="s">
        <v>75</v>
      </c>
      <c r="D23" s="226">
        <f t="shared" ref="D23:K26" si="14">D13/D18*100</f>
        <v>13.148178966118722</v>
      </c>
      <c r="E23" s="226">
        <f t="shared" si="14"/>
        <v>13.043251161587024</v>
      </c>
      <c r="F23" s="226">
        <f t="shared" si="14"/>
        <v>11.893649402757921</v>
      </c>
      <c r="G23" s="226">
        <f t="shared" si="14"/>
        <v>14.475742112829588</v>
      </c>
      <c r="H23" s="176">
        <f t="shared" si="14"/>
        <v>10.83997784686359</v>
      </c>
      <c r="I23" s="226">
        <f t="shared" si="14"/>
        <v>10.458664459627224</v>
      </c>
      <c r="J23" s="226">
        <f t="shared" si="14"/>
        <v>10.597043243490797</v>
      </c>
      <c r="K23" s="226">
        <f t="shared" si="14"/>
        <v>11.46260904052864</v>
      </c>
      <c r="L23" s="195">
        <f>D23-H23</f>
        <v>2.3082011192551324</v>
      </c>
      <c r="M23" s="188">
        <f t="shared" ref="M23:O26" si="15">E23-I23</f>
        <v>2.5845867019598003</v>
      </c>
      <c r="N23" s="188">
        <f t="shared" si="15"/>
        <v>1.2966061592671245</v>
      </c>
      <c r="O23" s="188">
        <f t="shared" si="15"/>
        <v>3.0131330723009473</v>
      </c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2:28" ht="15.75" customHeight="1" x14ac:dyDescent="0.25">
      <c r="B24" s="138" t="s">
        <v>136</v>
      </c>
      <c r="C24" s="228" t="s">
        <v>75</v>
      </c>
      <c r="D24" s="227">
        <f t="shared" si="14"/>
        <v>13.644724840377014</v>
      </c>
      <c r="E24" s="227">
        <f t="shared" si="14"/>
        <v>12.894452804933248</v>
      </c>
      <c r="F24" s="227">
        <f t="shared" si="14"/>
        <v>12.503519492279946</v>
      </c>
      <c r="G24" s="227">
        <f t="shared" si="14"/>
        <v>15.487209332691654</v>
      </c>
      <c r="H24" s="177">
        <f t="shared" si="14"/>
        <v>10.971244356678831</v>
      </c>
      <c r="I24" s="227">
        <f t="shared" si="14"/>
        <v>10.139570410936482</v>
      </c>
      <c r="J24" s="227">
        <f t="shared" si="14"/>
        <v>10.618442671363065</v>
      </c>
      <c r="K24" s="227">
        <f>K14/K19*100</f>
        <v>12.163441788571468</v>
      </c>
      <c r="L24" s="196">
        <f>D24-H24</f>
        <v>2.6734804836981834</v>
      </c>
      <c r="M24" s="189">
        <f t="shared" si="15"/>
        <v>2.7548823939967662</v>
      </c>
      <c r="N24" s="189">
        <f t="shared" si="15"/>
        <v>1.8850768209168809</v>
      </c>
      <c r="O24" s="189">
        <f t="shared" si="15"/>
        <v>3.3237675441201855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2:28" ht="15.75" customHeight="1" x14ac:dyDescent="0.25">
      <c r="B25" s="138" t="s">
        <v>39</v>
      </c>
      <c r="C25" s="228" t="s">
        <v>75</v>
      </c>
      <c r="D25" s="227">
        <f t="shared" si="14"/>
        <v>12.575511889302279</v>
      </c>
      <c r="E25" s="227">
        <f>E15/E20*100</f>
        <v>13.47828615460665</v>
      </c>
      <c r="F25" s="227">
        <f>F15/F20*100</f>
        <v>11.167005431568358</v>
      </c>
      <c r="G25" s="227">
        <f t="shared" si="14"/>
        <v>13.133077191756898</v>
      </c>
      <c r="H25" s="177">
        <f t="shared" si="14"/>
        <v>10.708603571954837</v>
      </c>
      <c r="I25" s="227">
        <f t="shared" si="14"/>
        <v>11.098208041677628</v>
      </c>
      <c r="J25" s="227">
        <f t="shared" si="14"/>
        <v>10.589946310272804</v>
      </c>
      <c r="K25" s="227">
        <f t="shared" si="14"/>
        <v>10.438604347659199</v>
      </c>
      <c r="L25" s="196">
        <f>D25-H25</f>
        <v>1.8669083173474412</v>
      </c>
      <c r="M25" s="189">
        <f t="shared" si="15"/>
        <v>2.3800781129290218</v>
      </c>
      <c r="N25" s="189">
        <f t="shared" si="15"/>
        <v>0.57705912129555337</v>
      </c>
      <c r="O25" s="189">
        <f t="shared" si="15"/>
        <v>2.6944728440976995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2:28" ht="15.75" customHeight="1" x14ac:dyDescent="0.25">
      <c r="B26" s="138" t="s">
        <v>80</v>
      </c>
      <c r="C26" s="228" t="s">
        <v>75</v>
      </c>
      <c r="D26" s="227">
        <f t="shared" si="14"/>
        <v>11.233559425929133</v>
      </c>
      <c r="E26" s="227">
        <f t="shared" si="14"/>
        <v>12.192696316333837</v>
      </c>
      <c r="F26" s="227">
        <f t="shared" si="14"/>
        <v>9.6439856751632611</v>
      </c>
      <c r="G26" s="227">
        <f t="shared" si="14"/>
        <v>11.753916698509743</v>
      </c>
      <c r="H26" s="177">
        <f t="shared" si="14"/>
        <v>10.136791225643904</v>
      </c>
      <c r="I26" s="227">
        <f t="shared" si="14"/>
        <v>10.209658998205255</v>
      </c>
      <c r="J26" s="227">
        <f t="shared" si="14"/>
        <v>10.386180621698848</v>
      </c>
      <c r="K26" s="227">
        <f t="shared" si="14"/>
        <v>9.8398709525120971</v>
      </c>
      <c r="L26" s="196">
        <f>D26-H26</f>
        <v>1.0967682002852293</v>
      </c>
      <c r="M26" s="189">
        <f t="shared" si="15"/>
        <v>1.9830373181285825</v>
      </c>
      <c r="N26" s="189">
        <f t="shared" si="15"/>
        <v>-0.74219494653558726</v>
      </c>
      <c r="O26" s="189">
        <f t="shared" si="15"/>
        <v>1.9140457459976457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2:28" ht="6.95" customHeight="1" thickBot="1" x14ac:dyDescent="0.3">
      <c r="B27" s="221"/>
      <c r="C27" s="222"/>
      <c r="D27" s="223"/>
      <c r="E27" s="224"/>
      <c r="F27" s="224"/>
      <c r="G27" s="225"/>
      <c r="H27" s="223"/>
      <c r="I27" s="224"/>
      <c r="J27" s="224"/>
      <c r="K27" s="225"/>
      <c r="L27" s="224"/>
      <c r="M27" s="224"/>
      <c r="N27" s="224"/>
      <c r="O27" s="224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2:28" ht="16.5" customHeight="1" thickTop="1" x14ac:dyDescent="0.25">
      <c r="B28" s="124" t="s">
        <v>184</v>
      </c>
      <c r="C28" s="123"/>
      <c r="D28" s="123"/>
      <c r="E28" s="123"/>
      <c r="F28" s="123"/>
      <c r="G28" s="123"/>
      <c r="H28" s="123"/>
      <c r="I28" s="123"/>
      <c r="J28" s="123"/>
      <c r="K28" s="122"/>
      <c r="L28" s="124"/>
      <c r="M28" s="124"/>
      <c r="N28" s="124"/>
      <c r="O28" s="84" t="s">
        <v>122</v>
      </c>
    </row>
    <row r="29" spans="2:28" ht="13.7" customHeight="1" x14ac:dyDescent="0.2">
      <c r="C29" s="6"/>
      <c r="D29" s="65"/>
      <c r="N29" s="6"/>
      <c r="O29" s="2"/>
    </row>
    <row r="30" spans="2:28" ht="13.7" customHeight="1" x14ac:dyDescent="0.25">
      <c r="C30" s="6"/>
      <c r="D30" s="69"/>
      <c r="E30" s="67"/>
      <c r="F30" s="67"/>
      <c r="G30" s="67"/>
      <c r="H30" s="67"/>
      <c r="I30" s="69"/>
      <c r="J30" s="71"/>
      <c r="K30" s="70"/>
      <c r="L30" s="69"/>
      <c r="M30" s="26"/>
      <c r="N30" s="26"/>
      <c r="O30" s="26"/>
    </row>
    <row r="31" spans="2:28" ht="15" x14ac:dyDescent="0.25">
      <c r="B31" s="14"/>
      <c r="C31" s="6"/>
      <c r="D31" s="69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2:28" ht="15" x14ac:dyDescent="0.25">
      <c r="B32" s="14"/>
      <c r="C32" s="2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2:19" ht="15" x14ac:dyDescent="0.25">
      <c r="B33" s="14"/>
      <c r="C33" s="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2:19" ht="15" x14ac:dyDescent="0.25">
      <c r="B34" s="14"/>
      <c r="C34" s="6"/>
      <c r="D34"/>
      <c r="E34"/>
      <c r="F34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2:19" ht="15" x14ac:dyDescent="0.25">
      <c r="B35" s="14"/>
      <c r="C35" s="6"/>
      <c r="D35"/>
      <c r="E35"/>
      <c r="F35"/>
      <c r="G35"/>
      <c r="H35"/>
      <c r="I35"/>
      <c r="J35"/>
      <c r="K35"/>
    </row>
    <row r="36" spans="2:19" ht="15" x14ac:dyDescent="0.25">
      <c r="B36" s="14"/>
      <c r="C36" s="6"/>
      <c r="D36"/>
      <c r="E36"/>
      <c r="F36"/>
      <c r="G36"/>
      <c r="H36"/>
      <c r="I36"/>
      <c r="J36"/>
      <c r="K36"/>
    </row>
    <row r="37" spans="2:19" ht="15" x14ac:dyDescent="0.25">
      <c r="D37"/>
      <c r="E37"/>
      <c r="F37"/>
      <c r="G37"/>
      <c r="H37"/>
      <c r="I37"/>
      <c r="J37"/>
      <c r="K37"/>
    </row>
    <row r="38" spans="2:19" ht="15" x14ac:dyDescent="0.25">
      <c r="D38"/>
      <c r="E38"/>
      <c r="F38"/>
      <c r="G38"/>
      <c r="H38"/>
      <c r="I38"/>
      <c r="J38"/>
      <c r="K38"/>
    </row>
    <row r="39" spans="2:19" ht="15" x14ac:dyDescent="0.25">
      <c r="D39"/>
      <c r="E39"/>
      <c r="F39"/>
      <c r="G39"/>
      <c r="H39"/>
      <c r="I39"/>
      <c r="J39"/>
      <c r="K39"/>
    </row>
    <row r="40" spans="2:19" ht="15" x14ac:dyDescent="0.25">
      <c r="D40"/>
      <c r="E40"/>
      <c r="F40"/>
      <c r="G40"/>
      <c r="H40"/>
      <c r="I40"/>
      <c r="J40"/>
      <c r="K40"/>
    </row>
    <row r="41" spans="2:19" ht="15" x14ac:dyDescent="0.25">
      <c r="C41" s="42"/>
      <c r="D41"/>
      <c r="E41"/>
      <c r="F41"/>
      <c r="G41"/>
      <c r="H41"/>
      <c r="I41"/>
      <c r="J41"/>
      <c r="K41"/>
      <c r="L41" s="42"/>
      <c r="M41" s="42"/>
      <c r="N41" s="42"/>
      <c r="O41" s="42"/>
    </row>
    <row r="42" spans="2:19" ht="15" x14ac:dyDescent="0.25">
      <c r="C42" s="42"/>
      <c r="D42"/>
      <c r="E42"/>
      <c r="F42"/>
      <c r="G42"/>
      <c r="H42"/>
      <c r="I42"/>
      <c r="J42"/>
      <c r="K42"/>
      <c r="L42" s="42"/>
      <c r="M42" s="42"/>
      <c r="N42" s="42"/>
      <c r="O42" s="42"/>
    </row>
    <row r="43" spans="2:19" ht="15" x14ac:dyDescent="0.25">
      <c r="C43" s="42"/>
      <c r="D43"/>
      <c r="E43"/>
      <c r="F43"/>
      <c r="G43"/>
      <c r="H43"/>
      <c r="I43"/>
      <c r="J43"/>
      <c r="K43"/>
      <c r="L43" s="42"/>
      <c r="M43" s="42"/>
      <c r="N43" s="42"/>
      <c r="O43" s="42"/>
    </row>
    <row r="44" spans="2:19" ht="15" x14ac:dyDescent="0.25">
      <c r="C44" s="42"/>
      <c r="D44"/>
      <c r="E44"/>
      <c r="F44"/>
      <c r="G44"/>
      <c r="H44"/>
      <c r="I44"/>
      <c r="J44"/>
      <c r="K44"/>
      <c r="L44" s="42"/>
      <c r="M44" s="42"/>
      <c r="N44" s="42"/>
      <c r="O44" s="42"/>
    </row>
    <row r="45" spans="2:19" ht="15" x14ac:dyDescent="0.25">
      <c r="C45" s="42"/>
      <c r="D45"/>
      <c r="E45"/>
      <c r="F45"/>
      <c r="G45"/>
      <c r="H45"/>
      <c r="I45"/>
      <c r="J45"/>
      <c r="K45"/>
      <c r="L45" s="42"/>
      <c r="M45" s="42"/>
      <c r="N45" s="42"/>
      <c r="O45" s="42"/>
    </row>
    <row r="46" spans="2:19" ht="15" x14ac:dyDescent="0.25">
      <c r="C46" s="42"/>
      <c r="D46"/>
      <c r="E46"/>
      <c r="F46"/>
      <c r="G46"/>
      <c r="H46"/>
      <c r="I46"/>
      <c r="J46"/>
      <c r="K46"/>
      <c r="L46" s="42"/>
      <c r="M46" s="42"/>
      <c r="N46" s="42"/>
      <c r="O46" s="42"/>
    </row>
    <row r="47" spans="2:19" ht="15" x14ac:dyDescent="0.25">
      <c r="C47" s="42"/>
      <c r="D47"/>
      <c r="E47"/>
      <c r="F47"/>
      <c r="G47"/>
      <c r="H47"/>
      <c r="I47"/>
      <c r="J47"/>
      <c r="K47"/>
      <c r="L47" s="42"/>
      <c r="M47" s="42"/>
      <c r="N47" s="42"/>
      <c r="O47" s="42"/>
    </row>
    <row r="48" spans="2:19" ht="15" x14ac:dyDescent="0.25">
      <c r="C48" s="42"/>
      <c r="D48"/>
      <c r="E48"/>
      <c r="F48"/>
      <c r="G48"/>
      <c r="H48"/>
      <c r="I48"/>
      <c r="J48"/>
      <c r="K48"/>
      <c r="L48" s="42"/>
      <c r="M48" s="42"/>
      <c r="N48" s="42"/>
      <c r="O48" s="42"/>
    </row>
    <row r="49" spans="3:15" ht="15" x14ac:dyDescent="0.25">
      <c r="C49" s="42"/>
      <c r="D49"/>
      <c r="E49"/>
      <c r="F49"/>
      <c r="G49"/>
      <c r="H49"/>
      <c r="I49"/>
      <c r="J49"/>
      <c r="K49"/>
      <c r="L49" s="42"/>
      <c r="M49" s="42"/>
      <c r="N49" s="42"/>
      <c r="O49" s="42"/>
    </row>
    <row r="50" spans="3:15" ht="15" x14ac:dyDescent="0.25">
      <c r="C50" s="42"/>
      <c r="D50"/>
      <c r="E50"/>
      <c r="F50"/>
      <c r="G50"/>
      <c r="H50"/>
      <c r="I50"/>
      <c r="J50"/>
      <c r="K50"/>
      <c r="L50" s="42"/>
      <c r="M50" s="42"/>
      <c r="N50" s="42"/>
      <c r="O50" s="42"/>
    </row>
    <row r="51" spans="3:15" ht="15" x14ac:dyDescent="0.25">
      <c r="C51" s="42"/>
      <c r="D51"/>
      <c r="E51"/>
      <c r="F51"/>
      <c r="G51"/>
      <c r="H51"/>
      <c r="I51"/>
      <c r="J51"/>
      <c r="K51"/>
      <c r="L51" s="42"/>
      <c r="M51" s="42"/>
      <c r="N51" s="42"/>
      <c r="O51" s="42"/>
    </row>
    <row r="52" spans="3:15" ht="15" x14ac:dyDescent="0.25">
      <c r="C52" s="42"/>
      <c r="D52"/>
      <c r="E52"/>
      <c r="F52"/>
      <c r="G52"/>
      <c r="H52"/>
      <c r="I52"/>
      <c r="J52"/>
      <c r="K52"/>
      <c r="L52" s="42"/>
      <c r="M52" s="42"/>
      <c r="N52" s="42"/>
      <c r="O52" s="42"/>
    </row>
    <row r="53" spans="3:15" ht="15" x14ac:dyDescent="0.25">
      <c r="C53" s="42"/>
      <c r="D53"/>
      <c r="E53"/>
      <c r="F53"/>
      <c r="G53"/>
      <c r="H53"/>
      <c r="I53"/>
      <c r="J53"/>
      <c r="K53"/>
      <c r="L53" s="42"/>
      <c r="M53" s="42"/>
      <c r="N53" s="42"/>
      <c r="O53" s="42"/>
    </row>
    <row r="54" spans="3:15" ht="15" x14ac:dyDescent="0.25">
      <c r="C54" s="42"/>
      <c r="D54"/>
      <c r="E54"/>
      <c r="F54"/>
      <c r="G54"/>
      <c r="H54"/>
      <c r="I54"/>
      <c r="J54"/>
      <c r="K54"/>
      <c r="L54" s="42"/>
      <c r="M54" s="42"/>
      <c r="N54" s="42"/>
      <c r="O54" s="42"/>
    </row>
    <row r="55" spans="3:15" ht="15" x14ac:dyDescent="0.25">
      <c r="C55" s="42"/>
      <c r="D55"/>
      <c r="E55"/>
      <c r="F55"/>
      <c r="G55"/>
      <c r="H55"/>
      <c r="I55"/>
      <c r="J55"/>
      <c r="K55"/>
      <c r="L55" s="42"/>
      <c r="M55" s="42"/>
      <c r="N55" s="42"/>
      <c r="O55" s="42"/>
    </row>
    <row r="56" spans="3:15" ht="15" x14ac:dyDescent="0.25">
      <c r="C56" s="42"/>
      <c r="D56"/>
      <c r="E56"/>
      <c r="F56"/>
      <c r="G56"/>
      <c r="H56"/>
      <c r="I56"/>
      <c r="J56"/>
      <c r="K56"/>
      <c r="L56" s="42"/>
      <c r="M56" s="42"/>
      <c r="N56" s="42"/>
      <c r="O56" s="42"/>
    </row>
    <row r="57" spans="3:15" ht="15" x14ac:dyDescent="0.25">
      <c r="C57" s="42"/>
      <c r="D57"/>
      <c r="E57"/>
      <c r="F57"/>
      <c r="G57"/>
      <c r="H57"/>
      <c r="I57"/>
      <c r="J57"/>
      <c r="K57"/>
      <c r="L57" s="42"/>
      <c r="M57" s="42"/>
      <c r="N57" s="42"/>
      <c r="O57" s="42"/>
    </row>
    <row r="58" spans="3:15" ht="15" x14ac:dyDescent="0.25">
      <c r="C58" s="42"/>
      <c r="D58"/>
      <c r="E58"/>
      <c r="F58"/>
      <c r="G58"/>
      <c r="H58"/>
      <c r="I58"/>
      <c r="J58"/>
      <c r="K58"/>
      <c r="L58" s="42"/>
      <c r="M58" s="42"/>
      <c r="N58" s="42"/>
      <c r="O58" s="42"/>
    </row>
    <row r="59" spans="3:15" ht="15" x14ac:dyDescent="0.25">
      <c r="C59" s="42"/>
      <c r="D59"/>
      <c r="E59"/>
      <c r="F59"/>
      <c r="G59"/>
      <c r="H59"/>
      <c r="I59"/>
      <c r="J59"/>
      <c r="K59"/>
      <c r="L59" s="42"/>
      <c r="M59" s="42"/>
      <c r="N59" s="42"/>
      <c r="O59" s="42"/>
    </row>
    <row r="60" spans="3:15" ht="15" x14ac:dyDescent="0.25">
      <c r="C60" s="42"/>
      <c r="D60"/>
      <c r="E60"/>
      <c r="F60"/>
      <c r="G60"/>
      <c r="H60"/>
      <c r="I60"/>
      <c r="J60"/>
      <c r="K60"/>
      <c r="L60" s="42"/>
      <c r="M60" s="42"/>
      <c r="N60" s="42"/>
      <c r="O60" s="42"/>
    </row>
    <row r="61" spans="3:15" ht="15" x14ac:dyDescent="0.25">
      <c r="C61" s="42"/>
      <c r="D61"/>
      <c r="E61"/>
      <c r="F61"/>
      <c r="G61"/>
      <c r="H61"/>
      <c r="I61"/>
      <c r="J61"/>
      <c r="K61"/>
      <c r="L61" s="42"/>
      <c r="M61" s="42"/>
      <c r="N61" s="42"/>
      <c r="O61" s="42"/>
    </row>
    <row r="62" spans="3:15" ht="15" x14ac:dyDescent="0.25">
      <c r="C62" s="42"/>
      <c r="D62"/>
      <c r="E62"/>
      <c r="F62"/>
      <c r="G62"/>
      <c r="H62"/>
      <c r="I62"/>
      <c r="J62"/>
      <c r="K62"/>
      <c r="L62" s="42"/>
      <c r="M62" s="42"/>
      <c r="N62" s="42"/>
      <c r="O62" s="42"/>
    </row>
  </sheetData>
  <mergeCells count="5">
    <mergeCell ref="C5:C6"/>
    <mergeCell ref="L5:O5"/>
    <mergeCell ref="D5:G5"/>
    <mergeCell ref="H5:K5"/>
    <mergeCell ref="B5:B6"/>
  </mergeCells>
  <conditionalFormatting sqref="Q8:AB11 Q13:AB21 Q23:AB26">
    <cfRule type="cellIs" dxfId="7" priority="5" operator="notEqual">
      <formula>0</formula>
    </cfRule>
  </conditionalFormatting>
  <conditionalFormatting sqref="Q12:AB12">
    <cfRule type="cellIs" dxfId="6" priority="3" operator="notEqual">
      <formula>0</formula>
    </cfRule>
  </conditionalFormatting>
  <conditionalFormatting sqref="Q22:AB22">
    <cfRule type="cellIs" dxfId="5" priority="2" operator="notEqual">
      <formula>0</formula>
    </cfRule>
  </conditionalFormatting>
  <conditionalFormatting sqref="Q27:AB27">
    <cfRule type="cellIs" dxfId="4" priority="1" operator="notEqual">
      <formula>0</formula>
    </cfRule>
  </conditionalFormatting>
  <pageMargins left="0.35433070866141736" right="0.35433070866141736" top="0.74803149606299213" bottom="0.74803149606299213" header="0.31496062992125984" footer="0.31496062992125984"/>
  <pageSetup scale="66" orientation="portrait" r:id="rId1"/>
  <ignoredErrors>
    <ignoredError sqref="C8:C2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B1:U31"/>
  <sheetViews>
    <sheetView showGridLines="0" workbookViewId="0">
      <selection activeCell="B2" sqref="B2"/>
    </sheetView>
  </sheetViews>
  <sheetFormatPr defaultColWidth="9.140625" defaultRowHeight="12" x14ac:dyDescent="0.25"/>
  <cols>
    <col min="1" max="1" width="1.42578125" style="20" customWidth="1"/>
    <col min="2" max="2" width="3.42578125" style="20" customWidth="1"/>
    <col min="3" max="3" width="2.85546875" style="20" customWidth="1"/>
    <col min="4" max="4" width="21" style="20" customWidth="1"/>
    <col min="5" max="5" width="9.5703125" style="20" customWidth="1"/>
    <col min="6" max="9" width="16.5703125" style="21" customWidth="1"/>
    <col min="10" max="10" width="1.7109375" style="21" customWidth="1"/>
    <col min="11" max="11" width="6.140625" style="20" customWidth="1"/>
    <col min="12" max="12" width="12.7109375" style="20" customWidth="1"/>
    <col min="13" max="18" width="6.5703125" style="20" customWidth="1"/>
    <col min="19" max="19" width="1.42578125" style="20" customWidth="1"/>
    <col min="20" max="22" width="6.5703125" style="20" customWidth="1"/>
    <col min="23" max="16384" width="9.140625" style="20"/>
  </cols>
  <sheetData>
    <row r="1" spans="2:21" ht="6" customHeight="1" x14ac:dyDescent="0.25"/>
    <row r="2" spans="2:21" ht="13.7" customHeight="1" x14ac:dyDescent="0.25">
      <c r="B2" s="436" t="s">
        <v>107</v>
      </c>
      <c r="C2" s="22"/>
      <c r="D2" s="22"/>
      <c r="E2" s="22"/>
    </row>
    <row r="3" spans="2:21" ht="5.25" customHeight="1" x14ac:dyDescent="0.25"/>
    <row r="4" spans="2:21" ht="13.7" customHeight="1" x14ac:dyDescent="0.25">
      <c r="B4" s="20" t="s">
        <v>117</v>
      </c>
    </row>
    <row r="5" spans="2:21" ht="24" customHeight="1" thickBot="1" x14ac:dyDescent="0.3">
      <c r="B5" s="555"/>
      <c r="C5" s="555"/>
      <c r="D5" s="549"/>
      <c r="E5" s="555" t="s">
        <v>3</v>
      </c>
      <c r="F5" s="546" t="s">
        <v>28</v>
      </c>
      <c r="G5" s="548"/>
      <c r="H5" s="546" t="s">
        <v>51</v>
      </c>
      <c r="I5" s="548"/>
      <c r="J5" s="20"/>
    </row>
    <row r="6" spans="2:21" ht="21.75" customHeight="1" x14ac:dyDescent="0.25">
      <c r="B6" s="555"/>
      <c r="C6" s="555"/>
      <c r="D6" s="549"/>
      <c r="E6" s="549"/>
      <c r="F6" s="114" t="s">
        <v>195</v>
      </c>
      <c r="G6" s="400" t="s">
        <v>196</v>
      </c>
      <c r="H6" s="114" t="s">
        <v>159</v>
      </c>
      <c r="I6" s="114" t="s">
        <v>197</v>
      </c>
      <c r="J6" s="20"/>
    </row>
    <row r="7" spans="2:21" ht="15.75" customHeight="1" x14ac:dyDescent="0.25">
      <c r="B7" s="135" t="s">
        <v>4</v>
      </c>
      <c r="C7" s="135"/>
      <c r="D7" s="135"/>
      <c r="E7" s="405"/>
      <c r="F7" s="407"/>
      <c r="G7" s="416"/>
      <c r="H7" s="417"/>
      <c r="I7" s="408"/>
      <c r="J7" s="13"/>
    </row>
    <row r="8" spans="2:21" ht="20.25" customHeight="1" x14ac:dyDescent="0.25">
      <c r="B8" s="11"/>
      <c r="C8" s="135" t="s">
        <v>0</v>
      </c>
      <c r="D8" s="401"/>
      <c r="E8" s="405" t="s">
        <v>193</v>
      </c>
      <c r="F8" s="136">
        <v>40342.370978969702</v>
      </c>
      <c r="G8" s="418">
        <v>35497.595754823102</v>
      </c>
      <c r="H8" s="419">
        <v>38.754231324120603</v>
      </c>
      <c r="I8" s="414">
        <v>0.19023946713744599</v>
      </c>
      <c r="J8" s="13"/>
      <c r="K8" s="56"/>
      <c r="M8" s="56"/>
      <c r="N8" s="56"/>
      <c r="S8" s="56"/>
      <c r="T8" s="56"/>
      <c r="U8" s="56"/>
    </row>
    <row r="9" spans="2:21" ht="15" customHeight="1" x14ac:dyDescent="0.25">
      <c r="B9" s="10"/>
      <c r="C9" s="23"/>
      <c r="D9" s="138" t="s">
        <v>17</v>
      </c>
      <c r="E9" s="405" t="s">
        <v>193</v>
      </c>
      <c r="F9" s="139">
        <v>34073.198921775802</v>
      </c>
      <c r="G9" s="420">
        <v>30279.2834184737</v>
      </c>
      <c r="H9" s="421">
        <v>33.745705096084798</v>
      </c>
      <c r="I9" s="415">
        <v>-1.94330891950302</v>
      </c>
      <c r="J9" s="13"/>
      <c r="K9" s="56"/>
      <c r="M9" s="56"/>
      <c r="N9" s="56"/>
    </row>
    <row r="10" spans="2:21" ht="15" customHeight="1" x14ac:dyDescent="0.25">
      <c r="B10" s="10"/>
      <c r="C10" s="23"/>
      <c r="D10" s="138" t="s">
        <v>18</v>
      </c>
      <c r="E10" s="405" t="s">
        <v>193</v>
      </c>
      <c r="F10" s="410">
        <v>6269.1720571938804</v>
      </c>
      <c r="G10" s="420">
        <v>5218.3123363493496</v>
      </c>
      <c r="H10" s="421">
        <v>74.211947869040401</v>
      </c>
      <c r="I10" s="415">
        <v>14.667299324033699</v>
      </c>
      <c r="J10" s="13"/>
      <c r="K10" s="56"/>
      <c r="M10" s="56"/>
      <c r="N10" s="56"/>
    </row>
    <row r="11" spans="2:21" ht="7.5" customHeight="1" x14ac:dyDescent="0.25">
      <c r="B11" s="10"/>
      <c r="C11" s="23"/>
      <c r="D11" s="10"/>
      <c r="E11" s="405"/>
      <c r="F11" s="411"/>
      <c r="G11" s="422"/>
      <c r="H11" s="421"/>
      <c r="I11" s="415"/>
      <c r="J11" s="13"/>
      <c r="K11" s="56"/>
      <c r="M11" s="56"/>
      <c r="N11" s="56"/>
    </row>
    <row r="12" spans="2:21" ht="13.7" customHeight="1" x14ac:dyDescent="0.25">
      <c r="B12" s="10"/>
      <c r="C12" s="23"/>
      <c r="D12" s="10"/>
      <c r="E12" s="405"/>
      <c r="F12" s="411"/>
      <c r="G12" s="422"/>
      <c r="H12" s="421"/>
      <c r="I12" s="415"/>
      <c r="J12" s="24"/>
      <c r="K12" s="56"/>
      <c r="M12" s="56"/>
      <c r="N12" s="56"/>
    </row>
    <row r="13" spans="2:21" ht="13.7" customHeight="1" x14ac:dyDescent="0.25">
      <c r="B13" s="135" t="s">
        <v>53</v>
      </c>
      <c r="C13" s="7"/>
      <c r="D13" s="401"/>
      <c r="E13" s="405"/>
      <c r="F13" s="411"/>
      <c r="G13" s="422"/>
      <c r="H13" s="421"/>
      <c r="I13" s="415"/>
      <c r="J13" s="8"/>
      <c r="K13" s="56"/>
      <c r="M13" s="56"/>
      <c r="N13" s="56"/>
    </row>
    <row r="14" spans="2:21" ht="24" customHeight="1" x14ac:dyDescent="0.25">
      <c r="B14" s="11"/>
      <c r="C14" s="135" t="s">
        <v>0</v>
      </c>
      <c r="D14" s="401"/>
      <c r="E14" s="405" t="s">
        <v>194</v>
      </c>
      <c r="F14" s="412">
        <v>9132.6153962390399</v>
      </c>
      <c r="G14" s="418">
        <v>7259.3037621125304</v>
      </c>
      <c r="H14" s="419">
        <v>68.609306231353997</v>
      </c>
      <c r="I14" s="414">
        <v>12.9883447598005</v>
      </c>
      <c r="J14" s="8"/>
      <c r="K14" s="56"/>
      <c r="M14" s="56"/>
      <c r="N14" s="56"/>
    </row>
    <row r="15" spans="2:21" ht="15" customHeight="1" x14ac:dyDescent="0.25">
      <c r="B15" s="10"/>
      <c r="C15" s="23"/>
      <c r="D15" s="138" t="s">
        <v>17</v>
      </c>
      <c r="E15" s="405" t="s">
        <v>194</v>
      </c>
      <c r="F15" s="413">
        <v>2645.3899442174902</v>
      </c>
      <c r="G15" s="423">
        <v>2165.5759239153899</v>
      </c>
      <c r="H15" s="421">
        <v>32.986579097887301</v>
      </c>
      <c r="I15" s="415">
        <v>-6.0273140376571499</v>
      </c>
      <c r="J15" s="8"/>
      <c r="K15" s="56"/>
      <c r="M15" s="56"/>
      <c r="N15" s="56"/>
      <c r="O15" s="56"/>
      <c r="P15" s="56"/>
      <c r="Q15" s="56"/>
      <c r="R15" s="56"/>
    </row>
    <row r="16" spans="2:21" ht="15" customHeight="1" x14ac:dyDescent="0.25">
      <c r="B16" s="10"/>
      <c r="C16" s="10"/>
      <c r="D16" s="138" t="s">
        <v>18</v>
      </c>
      <c r="E16" s="405" t="s">
        <v>194</v>
      </c>
      <c r="F16" s="413">
        <v>6487.2254520216002</v>
      </c>
      <c r="G16" s="423">
        <v>5093.7278381972101</v>
      </c>
      <c r="H16" s="421">
        <v>89.285329495641392</v>
      </c>
      <c r="I16" s="415">
        <v>23.623623659660801</v>
      </c>
      <c r="J16" s="8"/>
      <c r="K16" s="56"/>
      <c r="M16" s="56"/>
      <c r="N16" s="56"/>
      <c r="O16" s="56"/>
      <c r="P16" s="56"/>
      <c r="Q16" s="56"/>
      <c r="R16" s="56"/>
    </row>
    <row r="17" spans="2:18" ht="7.5" customHeight="1" thickBot="1" x14ac:dyDescent="0.3">
      <c r="B17" s="402"/>
      <c r="C17" s="402"/>
      <c r="D17" s="402"/>
      <c r="E17" s="406"/>
      <c r="F17" s="409"/>
      <c r="G17" s="424"/>
      <c r="H17" s="425"/>
      <c r="I17" s="403"/>
      <c r="J17" s="8"/>
      <c r="K17" s="56"/>
      <c r="M17" s="56"/>
      <c r="N17" s="56"/>
      <c r="O17" s="56"/>
      <c r="P17" s="56"/>
      <c r="Q17" s="56"/>
      <c r="R17" s="56"/>
    </row>
    <row r="18" spans="2:18" ht="13.7" customHeight="1" thickTop="1" x14ac:dyDescent="0.25">
      <c r="B18" s="429" t="s">
        <v>192</v>
      </c>
      <c r="C18" s="404"/>
      <c r="D18" s="404"/>
      <c r="E18" s="404"/>
      <c r="F18" s="430"/>
      <c r="G18" s="430"/>
      <c r="H18" s="431"/>
      <c r="I18" s="426" t="s">
        <v>122</v>
      </c>
      <c r="J18" s="8"/>
      <c r="M18" s="56"/>
    </row>
    <row r="19" spans="2:18" ht="13.7" customHeight="1" x14ac:dyDescent="0.25">
      <c r="B19" s="432"/>
      <c r="C19" s="12"/>
      <c r="D19" s="433"/>
      <c r="E19" s="12"/>
      <c r="F19" s="434"/>
      <c r="G19" s="434"/>
      <c r="H19" s="435"/>
      <c r="I19" s="428" t="s">
        <v>123</v>
      </c>
      <c r="J19" s="8"/>
      <c r="M19" s="56"/>
    </row>
    <row r="20" spans="2:18" x14ac:dyDescent="0.25">
      <c r="B20" s="25"/>
    </row>
    <row r="21" spans="2:18" x14ac:dyDescent="0.25">
      <c r="B21" s="25"/>
      <c r="I21" s="20"/>
      <c r="J21" s="20"/>
    </row>
    <row r="22" spans="2:18" x14ac:dyDescent="0.25">
      <c r="I22" s="20"/>
      <c r="J22" s="20"/>
    </row>
    <row r="23" spans="2:18" x14ac:dyDescent="0.25">
      <c r="I23" s="20"/>
      <c r="J23" s="20"/>
    </row>
    <row r="24" spans="2:18" x14ac:dyDescent="0.25">
      <c r="I24" s="20"/>
      <c r="J24" s="20"/>
    </row>
    <row r="25" spans="2:18" ht="12.75" x14ac:dyDescent="0.25">
      <c r="H25" s="135"/>
      <c r="I25" s="20"/>
      <c r="J25" s="20"/>
    </row>
    <row r="26" spans="2:18" x14ac:dyDescent="0.25">
      <c r="I26" s="20"/>
      <c r="J26" s="20"/>
    </row>
    <row r="27" spans="2:18" x14ac:dyDescent="0.25">
      <c r="I27" s="20"/>
      <c r="J27" s="20"/>
    </row>
    <row r="28" spans="2:18" x14ac:dyDescent="0.25">
      <c r="I28" s="20"/>
      <c r="J28" s="20"/>
    </row>
    <row r="29" spans="2:18" x14ac:dyDescent="0.25">
      <c r="I29" s="20"/>
      <c r="J29" s="20"/>
    </row>
    <row r="30" spans="2:18" x14ac:dyDescent="0.25">
      <c r="I30" s="20"/>
      <c r="J30" s="20"/>
    </row>
    <row r="31" spans="2:18" x14ac:dyDescent="0.25">
      <c r="I31" s="20"/>
      <c r="J31" s="20"/>
    </row>
  </sheetData>
  <mergeCells count="4">
    <mergeCell ref="E5:E6"/>
    <mergeCell ref="F5:G5"/>
    <mergeCell ref="H5:I5"/>
    <mergeCell ref="B5:D6"/>
  </mergeCells>
  <conditionalFormatting sqref="O15:R17 K8:K17 M12:M19 S8:U8 M8:N17 L16:L17">
    <cfRule type="cellIs" dxfId="3" priority="1" operator="not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B1:R38"/>
  <sheetViews>
    <sheetView showGridLines="0" workbookViewId="0">
      <selection activeCell="B2" sqref="B2"/>
    </sheetView>
  </sheetViews>
  <sheetFormatPr defaultColWidth="9.140625" defaultRowHeight="15" x14ac:dyDescent="0.25"/>
  <cols>
    <col min="1" max="2" width="2.140625" style="7" customWidth="1"/>
    <col min="3" max="3" width="1.85546875" style="7" customWidth="1"/>
    <col min="4" max="4" width="24.140625" style="7" customWidth="1"/>
    <col min="5" max="8" width="12.28515625" style="8" customWidth="1"/>
    <col min="9" max="10" width="14.28515625" style="8" customWidth="1"/>
    <col min="11" max="11" width="1.85546875" customWidth="1"/>
    <col min="12" max="12" width="6.140625" style="7" customWidth="1"/>
    <col min="13" max="13" width="7.5703125" style="7" customWidth="1"/>
    <col min="14" max="20" width="6.140625" style="7" customWidth="1"/>
    <col min="21" max="16384" width="9.140625" style="7"/>
  </cols>
  <sheetData>
    <row r="1" spans="2:18" ht="13.7" customHeight="1" x14ac:dyDescent="0.25"/>
    <row r="2" spans="2:18" ht="13.7" customHeight="1" x14ac:dyDescent="0.25">
      <c r="B2" s="464" t="s">
        <v>125</v>
      </c>
      <c r="C2" s="9"/>
      <c r="D2" s="9"/>
    </row>
    <row r="3" spans="2:18" ht="13.7" customHeight="1" x14ac:dyDescent="0.25"/>
    <row r="4" spans="2:18" ht="22.7" customHeight="1" thickBot="1" x14ac:dyDescent="0.3">
      <c r="B4" s="555"/>
      <c r="C4" s="555"/>
      <c r="D4" s="549"/>
      <c r="E4" s="546" t="s">
        <v>206</v>
      </c>
      <c r="F4" s="548"/>
      <c r="G4" s="546" t="s">
        <v>200</v>
      </c>
      <c r="H4" s="548"/>
      <c r="I4" s="546" t="s">
        <v>51</v>
      </c>
      <c r="J4" s="548"/>
    </row>
    <row r="5" spans="2:18" ht="16.5" customHeight="1" x14ac:dyDescent="0.25">
      <c r="B5" s="555"/>
      <c r="C5" s="555"/>
      <c r="D5" s="549"/>
      <c r="E5" s="114" t="s">
        <v>34</v>
      </c>
      <c r="F5" s="400" t="s">
        <v>35</v>
      </c>
      <c r="G5" s="114" t="s">
        <v>34</v>
      </c>
      <c r="H5" s="114" t="s">
        <v>35</v>
      </c>
      <c r="I5" s="556" t="s">
        <v>34</v>
      </c>
      <c r="J5" s="556" t="s">
        <v>35</v>
      </c>
    </row>
    <row r="6" spans="2:18" ht="22.7" customHeight="1" x14ac:dyDescent="0.25">
      <c r="B6" s="465" t="s">
        <v>124</v>
      </c>
      <c r="C6" s="466"/>
      <c r="D6" s="467"/>
      <c r="E6" s="438" t="s">
        <v>201</v>
      </c>
      <c r="F6" s="438" t="s">
        <v>202</v>
      </c>
      <c r="G6" s="437" t="s">
        <v>201</v>
      </c>
      <c r="H6" s="437" t="s">
        <v>202</v>
      </c>
      <c r="I6" s="557"/>
      <c r="J6" s="557"/>
    </row>
    <row r="7" spans="2:18" s="54" customFormat="1" ht="6" customHeight="1" x14ac:dyDescent="0.2">
      <c r="B7" s="439"/>
      <c r="C7" s="440"/>
      <c r="D7" s="440"/>
      <c r="E7" s="441"/>
      <c r="F7" s="442"/>
      <c r="G7" s="443"/>
      <c r="H7" s="442"/>
      <c r="I7" s="441"/>
      <c r="J7" s="443"/>
      <c r="K7" s="55"/>
      <c r="L7" s="7"/>
      <c r="M7" s="7"/>
      <c r="N7" s="7"/>
    </row>
    <row r="8" spans="2:18" s="9" customFormat="1" ht="15.75" customHeight="1" x14ac:dyDescent="0.25">
      <c r="B8" s="448" t="s">
        <v>56</v>
      </c>
      <c r="C8" s="448"/>
      <c r="D8" s="449"/>
      <c r="E8" s="444">
        <v>35497.595754823102</v>
      </c>
      <c r="F8" s="445">
        <v>7259.3037621125304</v>
      </c>
      <c r="G8" s="136">
        <v>35430.193543420297</v>
      </c>
      <c r="H8" s="445">
        <v>6424.8253017113702</v>
      </c>
      <c r="I8" s="459">
        <v>0.19023946713744599</v>
      </c>
      <c r="J8" s="220">
        <v>12.9883447598005</v>
      </c>
      <c r="L8" s="7"/>
      <c r="M8" s="7"/>
      <c r="N8" s="7"/>
      <c r="O8" s="53"/>
      <c r="P8" s="53"/>
      <c r="Q8" s="53"/>
      <c r="R8" s="53"/>
    </row>
    <row r="9" spans="2:18" s="9" customFormat="1" ht="6.75" customHeight="1" x14ac:dyDescent="0.25">
      <c r="B9" s="448"/>
      <c r="C9" s="448"/>
      <c r="D9" s="449"/>
      <c r="E9" s="446"/>
      <c r="F9" s="447"/>
      <c r="G9" s="139"/>
      <c r="H9" s="447"/>
      <c r="I9" s="459"/>
      <c r="J9" s="450"/>
      <c r="L9" s="7"/>
      <c r="M9" s="7"/>
      <c r="N9" s="7"/>
      <c r="O9" s="53"/>
      <c r="P9" s="53"/>
      <c r="Q9" s="53"/>
    </row>
    <row r="10" spans="2:18" ht="18.75" customHeight="1" x14ac:dyDescent="0.25">
      <c r="B10" s="448"/>
      <c r="C10" s="451" t="s">
        <v>19</v>
      </c>
      <c r="D10" s="452"/>
      <c r="E10" s="444">
        <v>30279.2834184737</v>
      </c>
      <c r="F10" s="445">
        <v>2165.5759239153899</v>
      </c>
      <c r="G10" s="136">
        <v>30879.3648702838</v>
      </c>
      <c r="H10" s="445">
        <v>2304.4737965489098</v>
      </c>
      <c r="I10" s="459">
        <v>-1.94330891950302</v>
      </c>
      <c r="J10" s="450">
        <v>-6.0273140376571499</v>
      </c>
      <c r="O10" s="53"/>
      <c r="P10" s="53"/>
      <c r="Q10" s="53"/>
    </row>
    <row r="11" spans="2:18" ht="18.75" customHeight="1" x14ac:dyDescent="0.25">
      <c r="B11" s="448"/>
      <c r="C11" s="451" t="s">
        <v>2</v>
      </c>
      <c r="D11" s="452"/>
      <c r="E11" s="444">
        <v>5218.3123363493496</v>
      </c>
      <c r="F11" s="445">
        <v>5093.7278381972101</v>
      </c>
      <c r="G11" s="136">
        <v>4550.8286731364697</v>
      </c>
      <c r="H11" s="445">
        <v>4120.3515051624599</v>
      </c>
      <c r="I11" s="459">
        <v>14.667299324033699</v>
      </c>
      <c r="J11" s="450">
        <v>23.623623659660801</v>
      </c>
      <c r="O11" s="53"/>
      <c r="P11" s="53"/>
      <c r="Q11" s="53"/>
    </row>
    <row r="12" spans="2:18" ht="15.75" customHeight="1" x14ac:dyDescent="0.25">
      <c r="B12" s="448"/>
      <c r="C12" s="452"/>
      <c r="D12" s="452" t="s">
        <v>20</v>
      </c>
      <c r="E12" s="446">
        <v>1842.70356377027</v>
      </c>
      <c r="F12" s="447">
        <v>1924.8896658159799</v>
      </c>
      <c r="G12" s="139">
        <v>1345.65605138923</v>
      </c>
      <c r="H12" s="447">
        <v>1441.0605817645601</v>
      </c>
      <c r="I12" s="460">
        <v>36.9371885087496</v>
      </c>
      <c r="J12" s="453">
        <v>33.5745138111389</v>
      </c>
      <c r="O12" s="53"/>
      <c r="P12" s="53"/>
      <c r="Q12" s="53"/>
    </row>
    <row r="13" spans="2:18" ht="15.75" customHeight="1" x14ac:dyDescent="0.25">
      <c r="B13" s="448"/>
      <c r="C13" s="452"/>
      <c r="D13" s="452" t="s">
        <v>21</v>
      </c>
      <c r="E13" s="446">
        <v>1694.9722729305299</v>
      </c>
      <c r="F13" s="447">
        <v>1640.93964758722</v>
      </c>
      <c r="G13" s="139">
        <v>1650.81648648583</v>
      </c>
      <c r="H13" s="447">
        <v>1549.5116580146901</v>
      </c>
      <c r="I13" s="460">
        <v>2.6747846781378102</v>
      </c>
      <c r="J13" s="453">
        <v>5.9004389608574597</v>
      </c>
      <c r="O13" s="53"/>
      <c r="P13" s="53"/>
      <c r="Q13" s="53"/>
    </row>
    <row r="14" spans="2:18" ht="15.75" customHeight="1" x14ac:dyDescent="0.25">
      <c r="B14" s="448"/>
      <c r="C14" s="452"/>
      <c r="D14" s="452" t="s">
        <v>22</v>
      </c>
      <c r="E14" s="446">
        <v>1095.7770583086999</v>
      </c>
      <c r="F14" s="447">
        <v>1290.1452640171999</v>
      </c>
      <c r="G14" s="139">
        <v>809.410036754045</v>
      </c>
      <c r="H14" s="447">
        <v>824.97820120817903</v>
      </c>
      <c r="I14" s="460">
        <v>35.379722087838601</v>
      </c>
      <c r="J14" s="453">
        <v>56.385376259370702</v>
      </c>
      <c r="O14" s="53"/>
      <c r="P14" s="53"/>
      <c r="Q14" s="53"/>
    </row>
    <row r="15" spans="2:18" ht="15.75" customHeight="1" thickBot="1" x14ac:dyDescent="0.3">
      <c r="B15" s="454"/>
      <c r="C15" s="454"/>
      <c r="D15" s="454" t="s">
        <v>23</v>
      </c>
      <c r="E15" s="455">
        <v>584.85944133986095</v>
      </c>
      <c r="F15" s="456">
        <v>237.75326077682001</v>
      </c>
      <c r="G15" s="457">
        <v>744.94609850736697</v>
      </c>
      <c r="H15" s="456">
        <v>304.80106417502401</v>
      </c>
      <c r="I15" s="461">
        <v>-21.489696702656499</v>
      </c>
      <c r="J15" s="458">
        <v>-21.997234025306099</v>
      </c>
      <c r="M15" s="53"/>
      <c r="N15" s="53"/>
      <c r="O15" s="53"/>
      <c r="P15" s="53"/>
      <c r="Q15" s="53"/>
    </row>
    <row r="16" spans="2:18" s="20" customFormat="1" ht="13.7" customHeight="1" thickTop="1" x14ac:dyDescent="0.25">
      <c r="B16" s="462" t="s">
        <v>192</v>
      </c>
      <c r="C16" s="463"/>
      <c r="D16" s="463"/>
      <c r="E16" s="463"/>
      <c r="F16" s="463"/>
      <c r="G16" s="431"/>
      <c r="H16" s="431"/>
      <c r="I16" s="431"/>
      <c r="J16" s="426" t="s">
        <v>122</v>
      </c>
      <c r="K16" s="8"/>
      <c r="L16" s="8"/>
      <c r="M16" s="8"/>
      <c r="N16" s="8"/>
    </row>
    <row r="17" spans="3:14" s="20" customFormat="1" ht="13.7" customHeight="1" x14ac:dyDescent="0.25">
      <c r="C17" s="12"/>
      <c r="D17" s="10"/>
      <c r="E17" s="5"/>
      <c r="F17" s="10"/>
      <c r="G17" s="13"/>
      <c r="H17" s="13"/>
      <c r="I17" s="13"/>
      <c r="J17" s="60"/>
      <c r="K17" s="60"/>
      <c r="L17" s="13"/>
      <c r="M17" s="13"/>
      <c r="N17" s="8"/>
    </row>
    <row r="18" spans="3:14" x14ac:dyDescent="0.25">
      <c r="D18" s="10"/>
      <c r="E18" s="5"/>
      <c r="F18" s="10"/>
      <c r="G18" s="10"/>
      <c r="H18" s="10"/>
      <c r="I18" s="10"/>
      <c r="J18" s="60"/>
    </row>
    <row r="19" spans="3:14" x14ac:dyDescent="0.25">
      <c r="D19" s="10"/>
      <c r="E19" s="5"/>
      <c r="F19" s="10"/>
      <c r="G19" s="10"/>
      <c r="H19" s="10"/>
      <c r="I19" s="10"/>
      <c r="J19" s="60"/>
      <c r="K19" s="66"/>
    </row>
    <row r="20" spans="3:14" x14ac:dyDescent="0.25">
      <c r="D20" s="10"/>
      <c r="E20" s="5"/>
      <c r="F20" s="10"/>
      <c r="G20" s="10"/>
      <c r="H20" s="10"/>
      <c r="I20" s="10"/>
      <c r="J20" s="60"/>
      <c r="K20" s="66"/>
    </row>
    <row r="21" spans="3:14" x14ac:dyDescent="0.25">
      <c r="D21" s="10"/>
      <c r="E21" s="5"/>
      <c r="F21" s="10"/>
      <c r="G21" s="10"/>
      <c r="H21" s="10"/>
      <c r="I21" s="10"/>
      <c r="J21" s="60"/>
      <c r="K21" s="66"/>
    </row>
    <row r="22" spans="3:14" x14ac:dyDescent="0.25">
      <c r="D22" s="10"/>
      <c r="E22" s="5"/>
      <c r="F22" s="10"/>
      <c r="G22" s="10"/>
      <c r="H22" s="10"/>
      <c r="I22" s="10"/>
      <c r="J22" s="60"/>
      <c r="K22" s="66"/>
    </row>
    <row r="23" spans="3:14" x14ac:dyDescent="0.25">
      <c r="D23" s="10"/>
      <c r="E23" s="5"/>
      <c r="F23" s="10"/>
      <c r="G23" s="13"/>
      <c r="H23" s="13"/>
      <c r="I23" s="13"/>
      <c r="J23" s="60"/>
      <c r="K23" s="66"/>
    </row>
    <row r="24" spans="3:14" x14ac:dyDescent="0.25">
      <c r="D24" s="10"/>
      <c r="E24" s="5"/>
      <c r="F24" s="10"/>
      <c r="G24" s="13"/>
      <c r="H24" s="13"/>
      <c r="I24" s="13"/>
      <c r="J24" s="60"/>
      <c r="K24" s="66"/>
    </row>
    <row r="25" spans="3:14" x14ac:dyDescent="0.25">
      <c r="D25" s="10"/>
      <c r="E25" s="5"/>
      <c r="F25" s="10"/>
      <c r="G25" s="13"/>
      <c r="H25" s="13"/>
      <c r="I25" s="13"/>
      <c r="J25" s="60"/>
      <c r="K25" s="66"/>
    </row>
    <row r="26" spans="3:14" x14ac:dyDescent="0.25">
      <c r="D26" s="10"/>
      <c r="E26" s="5"/>
      <c r="F26" s="10"/>
      <c r="G26" s="13"/>
      <c r="H26" s="13"/>
      <c r="I26" s="13"/>
      <c r="J26" s="60"/>
      <c r="K26" s="66"/>
    </row>
    <row r="27" spans="3:14" x14ac:dyDescent="0.25">
      <c r="D27" s="10"/>
      <c r="E27" s="5"/>
      <c r="F27" s="10"/>
      <c r="G27" s="13"/>
      <c r="H27" s="13"/>
      <c r="I27" s="13"/>
      <c r="J27" s="60"/>
      <c r="K27" s="66"/>
    </row>
    <row r="28" spans="3:14" x14ac:dyDescent="0.25">
      <c r="D28" s="10"/>
      <c r="E28" s="5"/>
      <c r="F28" s="10"/>
      <c r="G28" s="7"/>
      <c r="H28" s="7"/>
      <c r="I28" s="13"/>
      <c r="J28" s="60"/>
    </row>
    <row r="29" spans="3:14" x14ac:dyDescent="0.25">
      <c r="E29" s="7"/>
      <c r="F29" s="7"/>
      <c r="G29" s="7"/>
      <c r="H29" s="7"/>
    </row>
    <row r="30" spans="3:14" x14ac:dyDescent="0.25">
      <c r="E30" s="7"/>
      <c r="F30" s="7"/>
      <c r="G30" s="7"/>
      <c r="H30" s="7"/>
    </row>
    <row r="31" spans="3:14" x14ac:dyDescent="0.25">
      <c r="E31" s="7"/>
      <c r="F31" s="7"/>
      <c r="G31" s="7"/>
      <c r="H31" s="7"/>
    </row>
    <row r="32" spans="3:14" x14ac:dyDescent="0.25">
      <c r="E32" s="7"/>
      <c r="F32" s="7"/>
      <c r="G32" s="7"/>
      <c r="H32" s="7"/>
    </row>
    <row r="33" spans="5:8" x14ac:dyDescent="0.25">
      <c r="E33" s="7"/>
      <c r="F33" s="7"/>
      <c r="G33" s="7"/>
      <c r="H33" s="7"/>
    </row>
    <row r="34" spans="5:8" x14ac:dyDescent="0.25">
      <c r="E34" s="7"/>
      <c r="F34" s="7"/>
      <c r="G34" s="7"/>
      <c r="H34" s="7"/>
    </row>
    <row r="35" spans="5:8" x14ac:dyDescent="0.25">
      <c r="E35" s="7"/>
      <c r="F35" s="7"/>
      <c r="G35" s="7"/>
      <c r="H35" s="7"/>
    </row>
    <row r="36" spans="5:8" x14ac:dyDescent="0.25">
      <c r="E36" s="7"/>
      <c r="F36" s="7"/>
      <c r="G36" s="7"/>
      <c r="H36" s="7"/>
    </row>
    <row r="37" spans="5:8" x14ac:dyDescent="0.25">
      <c r="E37" s="7"/>
      <c r="F37" s="7"/>
      <c r="G37" s="20"/>
    </row>
    <row r="38" spans="5:8" x14ac:dyDescent="0.25">
      <c r="E38" s="13"/>
      <c r="F38" s="13"/>
    </row>
  </sheetData>
  <mergeCells count="6">
    <mergeCell ref="B4:D5"/>
    <mergeCell ref="E4:F4"/>
    <mergeCell ref="I4:J4"/>
    <mergeCell ref="J5:J6"/>
    <mergeCell ref="I5:I6"/>
    <mergeCell ref="G4:H4"/>
  </mergeCells>
  <conditionalFormatting sqref="M15:N15 O8:R8 O9:Q15">
    <cfRule type="cellIs" dxfId="2" priority="1" operator="notEqual">
      <formula>0</formula>
    </cfRule>
  </conditionalFormatting>
  <pageMargins left="0.23622047244094491" right="0.31496062992125984" top="0.74803149606299213" bottom="0.74803149606299213" header="0.31496062992125984" footer="0.31496062992125984"/>
  <pageSetup paperSize="9"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B1:P42"/>
  <sheetViews>
    <sheetView showGridLines="0" workbookViewId="0">
      <selection activeCell="B2" sqref="B2"/>
    </sheetView>
  </sheetViews>
  <sheetFormatPr defaultColWidth="9.140625" defaultRowHeight="15" x14ac:dyDescent="0.25"/>
  <cols>
    <col min="1" max="1" width="1.5703125" style="14" customWidth="1"/>
    <col min="2" max="2" width="1.85546875" style="14" customWidth="1"/>
    <col min="3" max="3" width="60" style="14" customWidth="1"/>
    <col min="4" max="6" width="12.140625" style="6" customWidth="1"/>
    <col min="7" max="7" width="12.140625" style="14" customWidth="1"/>
    <col min="8" max="8" width="14.28515625" style="14" customWidth="1"/>
    <col min="9" max="9" width="14" style="14" customWidth="1"/>
    <col min="10" max="10" width="1.7109375" style="16" customWidth="1"/>
    <col min="11" max="16" width="6.42578125" style="14" customWidth="1"/>
    <col min="17" max="16384" width="9.140625" style="14"/>
  </cols>
  <sheetData>
    <row r="1" spans="2:16" ht="9.75" customHeight="1" x14ac:dyDescent="0.25">
      <c r="J1" s="14"/>
    </row>
    <row r="2" spans="2:16" ht="13.7" customHeight="1" x14ac:dyDescent="0.25">
      <c r="B2" s="129" t="s">
        <v>126</v>
      </c>
      <c r="C2" s="15"/>
      <c r="J2" s="14"/>
    </row>
    <row r="3" spans="2:16" ht="4.7" customHeight="1" x14ac:dyDescent="0.25">
      <c r="B3" s="15"/>
      <c r="C3" s="15"/>
      <c r="J3" s="14"/>
    </row>
    <row r="4" spans="2:16" ht="11.25" customHeight="1" x14ac:dyDescent="0.25">
      <c r="J4" s="14"/>
    </row>
    <row r="5" spans="2:16" ht="23.25" customHeight="1" thickBot="1" x14ac:dyDescent="0.3">
      <c r="B5" s="469"/>
      <c r="C5" s="468"/>
      <c r="D5" s="547" t="s">
        <v>204</v>
      </c>
      <c r="E5" s="548"/>
      <c r="F5" s="546" t="s">
        <v>200</v>
      </c>
      <c r="G5" s="548"/>
      <c r="H5" s="546" t="s">
        <v>51</v>
      </c>
      <c r="I5" s="548"/>
      <c r="J5" s="14"/>
    </row>
    <row r="6" spans="2:16" ht="13.7" customHeight="1" x14ac:dyDescent="0.25">
      <c r="B6" s="472"/>
      <c r="C6" s="471"/>
      <c r="D6" s="114" t="s">
        <v>34</v>
      </c>
      <c r="E6" s="400" t="s">
        <v>35</v>
      </c>
      <c r="F6" s="114" t="s">
        <v>34</v>
      </c>
      <c r="G6" s="114" t="s">
        <v>35</v>
      </c>
      <c r="H6" s="556" t="s">
        <v>34</v>
      </c>
      <c r="I6" s="556" t="s">
        <v>35</v>
      </c>
      <c r="J6" s="14"/>
    </row>
    <row r="7" spans="2:16" ht="17.25" customHeight="1" x14ac:dyDescent="0.25">
      <c r="B7" s="470" t="s">
        <v>203</v>
      </c>
      <c r="C7" s="467"/>
      <c r="D7" s="438" t="s">
        <v>198</v>
      </c>
      <c r="E7" s="438" t="s">
        <v>199</v>
      </c>
      <c r="F7" s="437" t="s">
        <v>198</v>
      </c>
      <c r="G7" s="437" t="s">
        <v>199</v>
      </c>
      <c r="H7" s="557"/>
      <c r="I7" s="557"/>
      <c r="J7" s="14"/>
    </row>
    <row r="8" spans="2:16" ht="22.5" customHeight="1" x14ac:dyDescent="0.25">
      <c r="B8" s="473" t="s">
        <v>0</v>
      </c>
      <c r="C8" s="474"/>
      <c r="D8" s="475">
        <v>30279.2834184737</v>
      </c>
      <c r="E8" s="475">
        <v>2165.5759239153899</v>
      </c>
      <c r="F8" s="475">
        <v>30879.364870000001</v>
      </c>
      <c r="G8" s="475">
        <v>2304.4737964999999</v>
      </c>
      <c r="H8" s="476">
        <v>-1.9433089186018202</v>
      </c>
      <c r="I8" s="476">
        <v>-6.0273140356626804</v>
      </c>
      <c r="J8" s="14"/>
      <c r="M8" s="53"/>
      <c r="N8" s="53"/>
      <c r="O8" s="53"/>
      <c r="P8" s="53"/>
    </row>
    <row r="9" spans="2:16" ht="22.5" customHeight="1" x14ac:dyDescent="0.25">
      <c r="B9" s="477"/>
      <c r="C9" s="478" t="s">
        <v>29</v>
      </c>
      <c r="D9" s="479">
        <v>3960.0546322701298</v>
      </c>
      <c r="E9" s="479">
        <v>263.73947026686398</v>
      </c>
      <c r="F9" s="479">
        <v>3296.5371460000001</v>
      </c>
      <c r="G9" s="479">
        <v>304.68298012000002</v>
      </c>
      <c r="H9" s="480">
        <v>20.127711500998601</v>
      </c>
      <c r="I9" s="480">
        <v>-13.4380692472583</v>
      </c>
      <c r="J9" s="14"/>
      <c r="M9" s="53"/>
      <c r="N9" s="53"/>
      <c r="O9" s="53"/>
      <c r="P9" s="53"/>
    </row>
    <row r="10" spans="2:16" ht="22.5" customHeight="1" x14ac:dyDescent="0.25">
      <c r="B10" s="477"/>
      <c r="C10" s="478" t="s">
        <v>79</v>
      </c>
      <c r="D10" s="479">
        <v>7672.9376208200401</v>
      </c>
      <c r="E10" s="479">
        <v>385.47321976702301</v>
      </c>
      <c r="F10" s="479">
        <v>8598.6813070999997</v>
      </c>
      <c r="G10" s="479">
        <v>428.61682802000001</v>
      </c>
      <c r="H10" s="480">
        <v>-10.766112305099201</v>
      </c>
      <c r="I10" s="480">
        <v>-10.065775637480099</v>
      </c>
      <c r="J10" s="14"/>
      <c r="M10" s="53"/>
      <c r="N10" s="53"/>
      <c r="O10" s="53"/>
      <c r="P10" s="53"/>
    </row>
    <row r="11" spans="2:16" ht="22.5" customHeight="1" x14ac:dyDescent="0.25">
      <c r="B11" s="477"/>
      <c r="C11" s="478" t="s">
        <v>30</v>
      </c>
      <c r="D11" s="481">
        <v>2117.2668699154301</v>
      </c>
      <c r="E11" s="481">
        <v>161.58385317341799</v>
      </c>
      <c r="F11" s="481">
        <v>2824.4594600999999</v>
      </c>
      <c r="G11" s="481">
        <v>280.55955065000001</v>
      </c>
      <c r="H11" s="480">
        <v>-25.038156864164403</v>
      </c>
      <c r="I11" s="480">
        <v>-42.406575431468703</v>
      </c>
      <c r="J11" s="14"/>
      <c r="M11" s="53"/>
      <c r="N11" s="53"/>
      <c r="O11" s="53"/>
      <c r="P11" s="53"/>
    </row>
    <row r="12" spans="2:16" ht="22.5" customHeight="1" x14ac:dyDescent="0.25">
      <c r="B12" s="477"/>
      <c r="C12" s="478" t="s">
        <v>108</v>
      </c>
      <c r="D12" s="481">
        <v>1645.20421637816</v>
      </c>
      <c r="E12" s="481">
        <v>118.53796247136</v>
      </c>
      <c r="F12" s="481">
        <v>1444.8262729</v>
      </c>
      <c r="G12" s="481">
        <v>120.00657990000001</v>
      </c>
      <c r="H12" s="480">
        <v>13.868653085603899</v>
      </c>
      <c r="I12" s="480">
        <v>-1.22378075424201</v>
      </c>
      <c r="J12" s="14"/>
      <c r="M12" s="53"/>
      <c r="N12" s="53"/>
      <c r="O12" s="53"/>
      <c r="P12" s="53"/>
    </row>
    <row r="13" spans="2:16" ht="22.5" customHeight="1" x14ac:dyDescent="0.25">
      <c r="B13" s="477"/>
      <c r="C13" s="478" t="s">
        <v>81</v>
      </c>
      <c r="D13" s="482">
        <v>910.18470784661804</v>
      </c>
      <c r="E13" s="482">
        <v>81.937141480795702</v>
      </c>
      <c r="F13" s="482">
        <v>751.40795602000003</v>
      </c>
      <c r="G13" s="482">
        <v>86.364044450999998</v>
      </c>
      <c r="H13" s="480">
        <v>21.130565700636701</v>
      </c>
      <c r="I13" s="480">
        <v>-5.12586342886702</v>
      </c>
      <c r="J13" s="14"/>
      <c r="M13" s="53"/>
      <c r="N13" s="53"/>
      <c r="O13" s="53"/>
      <c r="P13" s="53"/>
    </row>
    <row r="14" spans="2:16" ht="22.5" customHeight="1" x14ac:dyDescent="0.25">
      <c r="B14" s="477"/>
      <c r="C14" s="478" t="s">
        <v>31</v>
      </c>
      <c r="D14" s="481">
        <v>4065.2678029816102</v>
      </c>
      <c r="E14" s="481">
        <v>200.946554459216</v>
      </c>
      <c r="F14" s="481">
        <v>4119.2846068999997</v>
      </c>
      <c r="G14" s="481">
        <v>263.55937535999999</v>
      </c>
      <c r="H14" s="480">
        <v>-1.3113151693357601</v>
      </c>
      <c r="I14" s="480">
        <v>-23.756628203895499</v>
      </c>
      <c r="J14" s="14"/>
      <c r="M14" s="53"/>
      <c r="N14" s="53"/>
      <c r="O14" s="53"/>
      <c r="P14" s="53"/>
    </row>
    <row r="15" spans="2:16" ht="22.5" customHeight="1" x14ac:dyDescent="0.25">
      <c r="B15" s="477"/>
      <c r="C15" s="478" t="s">
        <v>82</v>
      </c>
      <c r="D15" s="481">
        <v>945.69234874864196</v>
      </c>
      <c r="E15" s="481">
        <v>95.560541549417906</v>
      </c>
      <c r="F15" s="481">
        <v>893.70944815999997</v>
      </c>
      <c r="G15" s="481">
        <v>64.875174071999993</v>
      </c>
      <c r="H15" s="480">
        <v>5.81653250904602</v>
      </c>
      <c r="I15" s="480">
        <v>47.299090779105299</v>
      </c>
      <c r="J15" s="14"/>
      <c r="M15" s="53"/>
      <c r="N15" s="53"/>
      <c r="O15" s="53"/>
      <c r="P15" s="53"/>
    </row>
    <row r="16" spans="2:16" ht="22.5" customHeight="1" x14ac:dyDescent="0.25">
      <c r="B16" s="477"/>
      <c r="C16" s="478" t="s">
        <v>137</v>
      </c>
      <c r="D16" s="481">
        <v>2092.0924413328598</v>
      </c>
      <c r="E16" s="481">
        <v>142.952321128432</v>
      </c>
      <c r="F16" s="481">
        <v>1776.9786506999999</v>
      </c>
      <c r="G16" s="481">
        <v>92.831440408000006</v>
      </c>
      <c r="H16" s="480">
        <v>17.733121920667099</v>
      </c>
      <c r="I16" s="480">
        <v>53.991277631961395</v>
      </c>
      <c r="J16" s="14"/>
      <c r="M16" s="53"/>
      <c r="N16" s="53"/>
      <c r="O16" s="53"/>
      <c r="P16" s="53"/>
    </row>
    <row r="17" spans="2:16" ht="22.5" customHeight="1" thickBot="1" x14ac:dyDescent="0.3">
      <c r="B17" s="488"/>
      <c r="C17" s="489" t="s">
        <v>15</v>
      </c>
      <c r="D17" s="483">
        <v>6870.5827781799198</v>
      </c>
      <c r="E17" s="483">
        <v>714.84485961885196</v>
      </c>
      <c r="F17" s="483">
        <v>7173.4800223000002</v>
      </c>
      <c r="G17" s="483">
        <v>662.97782357999995</v>
      </c>
      <c r="H17" s="484">
        <v>-4.2224588787933799</v>
      </c>
      <c r="I17" s="484">
        <v>7.8233440386854296</v>
      </c>
      <c r="J17" s="14"/>
      <c r="M17" s="53"/>
      <c r="N17" s="53"/>
      <c r="O17" s="53"/>
      <c r="P17" s="53"/>
    </row>
    <row r="18" spans="2:16" s="20" customFormat="1" ht="13.7" customHeight="1" thickTop="1" x14ac:dyDescent="0.25">
      <c r="B18" s="124" t="s">
        <v>192</v>
      </c>
      <c r="C18" s="485"/>
      <c r="D18" s="486"/>
      <c r="E18" s="486"/>
      <c r="F18" s="486"/>
      <c r="G18" s="486"/>
      <c r="H18" s="487"/>
      <c r="I18" s="84" t="s">
        <v>122</v>
      </c>
      <c r="J18" s="8"/>
      <c r="K18" s="8"/>
      <c r="L18" s="8"/>
      <c r="M18" s="8"/>
      <c r="N18" s="8"/>
    </row>
    <row r="19" spans="2:16" s="20" customFormat="1" ht="13.7" customHeight="1" x14ac:dyDescent="0.25">
      <c r="C19" s="12"/>
      <c r="D19" s="10"/>
      <c r="E19" s="10"/>
      <c r="F19" s="10"/>
      <c r="G19" s="10"/>
      <c r="H19" s="13"/>
      <c r="I19" s="60"/>
      <c r="J19" s="13"/>
      <c r="K19" s="13"/>
      <c r="L19" s="13"/>
      <c r="M19" s="13"/>
      <c r="N19" s="8"/>
    </row>
    <row r="20" spans="2:16" ht="12" x14ac:dyDescent="0.25">
      <c r="D20" s="67"/>
      <c r="E20" s="67"/>
      <c r="F20" s="67"/>
      <c r="J20" s="14"/>
    </row>
    <row r="21" spans="2:16" ht="12" x14ac:dyDescent="0.25">
      <c r="D21" s="67"/>
      <c r="E21" s="67"/>
      <c r="F21" s="67"/>
      <c r="J21" s="14"/>
    </row>
    <row r="22" spans="2:16" ht="12" x14ac:dyDescent="0.25">
      <c r="D22" s="67"/>
      <c r="E22" s="67"/>
      <c r="F22" s="67"/>
      <c r="J22" s="14"/>
    </row>
    <row r="23" spans="2:16" ht="12" x14ac:dyDescent="0.25">
      <c r="D23" s="67"/>
      <c r="E23" s="67"/>
      <c r="F23" s="67"/>
      <c r="J23" s="14"/>
    </row>
    <row r="24" spans="2:16" ht="12" x14ac:dyDescent="0.25">
      <c r="D24" s="67"/>
      <c r="E24" s="67"/>
      <c r="F24" s="67"/>
      <c r="J24" s="14"/>
    </row>
    <row r="25" spans="2:16" ht="12" x14ac:dyDescent="0.25">
      <c r="D25" s="67"/>
      <c r="E25" s="67"/>
      <c r="F25" s="67"/>
      <c r="J25" s="14"/>
    </row>
    <row r="26" spans="2:16" ht="12" x14ac:dyDescent="0.25">
      <c r="D26" s="67"/>
      <c r="E26" s="67"/>
      <c r="F26" s="67"/>
      <c r="J26" s="14"/>
    </row>
    <row r="27" spans="2:16" ht="12" x14ac:dyDescent="0.25">
      <c r="D27" s="67"/>
      <c r="E27" s="67"/>
      <c r="F27" s="67"/>
      <c r="J27" s="14"/>
    </row>
    <row r="28" spans="2:16" ht="12" x14ac:dyDescent="0.25">
      <c r="D28" s="67"/>
      <c r="E28" s="67"/>
      <c r="F28" s="67"/>
      <c r="J28" s="14"/>
    </row>
    <row r="29" spans="2:16" ht="12" x14ac:dyDescent="0.25">
      <c r="D29" s="67"/>
      <c r="E29" s="67"/>
      <c r="F29" s="67"/>
      <c r="J29" s="14"/>
    </row>
    <row r="30" spans="2:16" ht="12" x14ac:dyDescent="0.25">
      <c r="D30" s="67"/>
      <c r="E30" s="67"/>
      <c r="F30" s="67"/>
      <c r="J30" s="14"/>
    </row>
    <row r="31" spans="2:16" ht="12" x14ac:dyDescent="0.25">
      <c r="D31" s="67"/>
      <c r="E31" s="67"/>
      <c r="F31" s="67"/>
      <c r="J31" s="14"/>
    </row>
    <row r="32" spans="2:16" ht="12" x14ac:dyDescent="0.25">
      <c r="F32" s="67"/>
      <c r="J32" s="14"/>
    </row>
    <row r="33" spans="4:10" ht="12" x14ac:dyDescent="0.25">
      <c r="D33" s="14"/>
      <c r="E33" s="14"/>
      <c r="F33" s="67"/>
      <c r="J33" s="14"/>
    </row>
    <row r="34" spans="4:10" ht="12" x14ac:dyDescent="0.25">
      <c r="D34" s="14"/>
      <c r="E34" s="14"/>
      <c r="F34" s="67"/>
      <c r="J34" s="14"/>
    </row>
    <row r="35" spans="4:10" ht="12" x14ac:dyDescent="0.25">
      <c r="D35" s="14"/>
      <c r="E35" s="14"/>
      <c r="F35" s="67"/>
      <c r="J35" s="14"/>
    </row>
    <row r="36" spans="4:10" ht="12" x14ac:dyDescent="0.25">
      <c r="D36" s="14"/>
      <c r="E36" s="14"/>
      <c r="F36" s="67"/>
      <c r="J36" s="14"/>
    </row>
    <row r="37" spans="4:10" ht="12" x14ac:dyDescent="0.25">
      <c r="D37" s="14"/>
      <c r="E37" s="14"/>
      <c r="F37" s="67"/>
      <c r="J37" s="14"/>
    </row>
    <row r="38" spans="4:10" ht="12" x14ac:dyDescent="0.25">
      <c r="D38" s="14"/>
      <c r="E38" s="14"/>
      <c r="F38" s="67"/>
      <c r="J38" s="14"/>
    </row>
    <row r="39" spans="4:10" ht="12" x14ac:dyDescent="0.25">
      <c r="D39" s="14"/>
      <c r="E39" s="14"/>
      <c r="F39" s="67"/>
      <c r="J39" s="14"/>
    </row>
    <row r="40" spans="4:10" x14ac:dyDescent="0.25">
      <c r="E40" s="10"/>
      <c r="F40" s="67"/>
    </row>
    <row r="41" spans="4:10" x14ac:dyDescent="0.25">
      <c r="F41" s="67"/>
    </row>
    <row r="42" spans="4:10" x14ac:dyDescent="0.25">
      <c r="F42" s="67"/>
    </row>
  </sheetData>
  <mergeCells count="5">
    <mergeCell ref="D5:E5"/>
    <mergeCell ref="H6:H7"/>
    <mergeCell ref="H5:I5"/>
    <mergeCell ref="F5:G5"/>
    <mergeCell ref="I6:I7"/>
  </mergeCells>
  <conditionalFormatting sqref="M8:P17">
    <cfRule type="cellIs" dxfId="1" priority="1" operator="notEqual">
      <formula>0</formula>
    </cfRule>
  </conditionalFormatting>
  <pageMargins left="0.27" right="0.3" top="0.74803149606299213" bottom="0.74803149606299213" header="0.31496062992125984" footer="0.31496062992125984"/>
  <pageSetup paperSize="9" scale="6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B1:T40"/>
  <sheetViews>
    <sheetView showGridLines="0" workbookViewId="0">
      <selection activeCell="B2" sqref="B2"/>
    </sheetView>
  </sheetViews>
  <sheetFormatPr defaultColWidth="9.140625" defaultRowHeight="12" x14ac:dyDescent="0.25"/>
  <cols>
    <col min="1" max="1" width="2.28515625" style="17" customWidth="1"/>
    <col min="2" max="2" width="2.85546875" style="17" customWidth="1"/>
    <col min="3" max="3" width="3.140625" style="17" customWidth="1"/>
    <col min="4" max="4" width="22" style="17" customWidth="1"/>
    <col min="5" max="6" width="13.140625" style="18" customWidth="1"/>
    <col min="7" max="7" width="13.5703125" style="18" customWidth="1"/>
    <col min="8" max="9" width="13.140625" style="17" customWidth="1"/>
    <col min="10" max="10" width="13.7109375" style="17" customWidth="1"/>
    <col min="11" max="11" width="2.5703125" style="17" customWidth="1"/>
    <col min="12" max="20" width="6.7109375" style="17" customWidth="1"/>
    <col min="21" max="16384" width="9.140625" style="17"/>
  </cols>
  <sheetData>
    <row r="1" spans="2:20" ht="12" customHeight="1" x14ac:dyDescent="0.25"/>
    <row r="2" spans="2:20" ht="13.7" customHeight="1" x14ac:dyDescent="0.25">
      <c r="B2" s="135" t="s">
        <v>99</v>
      </c>
      <c r="C2" s="19"/>
      <c r="D2" s="19"/>
    </row>
    <row r="3" spans="2:20" ht="4.7" customHeight="1" x14ac:dyDescent="0.25"/>
    <row r="4" spans="2:20" ht="13.7" customHeight="1" x14ac:dyDescent="0.25">
      <c r="I4" s="550" t="s">
        <v>191</v>
      </c>
      <c r="J4" s="550"/>
    </row>
    <row r="5" spans="2:20" ht="22.7" customHeight="1" thickBot="1" x14ac:dyDescent="0.3">
      <c r="B5" s="491"/>
      <c r="C5" s="491"/>
      <c r="D5" s="471"/>
      <c r="E5" s="547" t="s">
        <v>205</v>
      </c>
      <c r="F5" s="547"/>
      <c r="G5" s="548"/>
      <c r="H5" s="546" t="s">
        <v>200</v>
      </c>
      <c r="I5" s="547"/>
      <c r="J5" s="547"/>
    </row>
    <row r="6" spans="2:20" ht="51" customHeight="1" x14ac:dyDescent="0.2">
      <c r="B6" s="492" t="s">
        <v>24</v>
      </c>
      <c r="C6" s="491"/>
      <c r="D6" s="471"/>
      <c r="E6" s="490" t="s">
        <v>33</v>
      </c>
      <c r="F6" s="490" t="s">
        <v>32</v>
      </c>
      <c r="G6" s="490" t="s">
        <v>77</v>
      </c>
      <c r="H6" s="490" t="s">
        <v>33</v>
      </c>
      <c r="I6" s="490" t="s">
        <v>32</v>
      </c>
      <c r="J6" s="490" t="s">
        <v>77</v>
      </c>
    </row>
    <row r="7" spans="2:20" ht="6" customHeight="1" x14ac:dyDescent="0.2">
      <c r="B7" s="493"/>
      <c r="C7" s="477"/>
      <c r="D7" s="477"/>
      <c r="E7" s="494"/>
      <c r="F7" s="495"/>
      <c r="G7" s="496"/>
      <c r="H7" s="494"/>
      <c r="I7" s="495"/>
      <c r="J7" s="497"/>
    </row>
    <row r="8" spans="2:20" ht="15.75" customHeight="1" x14ac:dyDescent="0.25">
      <c r="B8" s="498" t="s">
        <v>0</v>
      </c>
      <c r="C8" s="477"/>
      <c r="D8" s="499"/>
      <c r="E8" s="500">
        <v>1842.70356377027</v>
      </c>
      <c r="F8" s="501">
        <v>1694.9722729305299</v>
      </c>
      <c r="G8" s="502">
        <v>1.0871585294928301</v>
      </c>
      <c r="H8" s="503">
        <v>1345.6560514</v>
      </c>
      <c r="I8" s="504">
        <v>1650.8164865000001</v>
      </c>
      <c r="J8" s="505">
        <v>0.81514575508999998</v>
      </c>
      <c r="O8" s="53"/>
      <c r="R8" s="53"/>
      <c r="S8" s="53"/>
      <c r="T8" s="53"/>
    </row>
    <row r="9" spans="2:20" ht="15.75" customHeight="1" x14ac:dyDescent="0.25">
      <c r="B9" s="506" t="s">
        <v>70</v>
      </c>
      <c r="C9" s="477"/>
      <c r="D9" s="499"/>
      <c r="E9" s="500"/>
      <c r="F9" s="501"/>
      <c r="G9" s="507"/>
      <c r="H9" s="503"/>
      <c r="I9" s="504"/>
      <c r="J9" s="505"/>
      <c r="O9" s="53"/>
    </row>
    <row r="10" spans="2:20" ht="15.75" customHeight="1" x14ac:dyDescent="0.25">
      <c r="B10" s="477"/>
      <c r="C10" s="508" t="s">
        <v>158</v>
      </c>
      <c r="D10" s="499"/>
      <c r="E10" s="509">
        <v>1782.0703266774599</v>
      </c>
      <c r="F10" s="510">
        <v>1688.8561358576301</v>
      </c>
      <c r="G10" s="507">
        <v>1.0551936833698901</v>
      </c>
      <c r="H10" s="509">
        <v>1296.0552748</v>
      </c>
      <c r="I10" s="510">
        <v>1638.1072954000001</v>
      </c>
      <c r="J10" s="511">
        <v>0.79119071047</v>
      </c>
      <c r="O10" s="53"/>
    </row>
    <row r="11" spans="2:20" ht="15.75" customHeight="1" x14ac:dyDescent="0.25">
      <c r="B11" s="477"/>
      <c r="C11" s="477"/>
      <c r="D11" s="506" t="s">
        <v>25</v>
      </c>
      <c r="E11" s="512">
        <v>1223.5070580791501</v>
      </c>
      <c r="F11" s="513">
        <v>1242.9828448877599</v>
      </c>
      <c r="G11" s="507">
        <v>0.98433141141994096</v>
      </c>
      <c r="H11" s="514">
        <v>816.21939447</v>
      </c>
      <c r="I11" s="515">
        <v>1186.8232989000001</v>
      </c>
      <c r="J11" s="511">
        <v>0.68773455598</v>
      </c>
      <c r="O11" s="53"/>
    </row>
    <row r="12" spans="2:20" ht="15.75" customHeight="1" x14ac:dyDescent="0.25">
      <c r="B12" s="477"/>
      <c r="C12" s="477"/>
      <c r="D12" s="506" t="s">
        <v>26</v>
      </c>
      <c r="E12" s="509">
        <v>215.272367874672</v>
      </c>
      <c r="F12" s="510">
        <v>136.05947822125901</v>
      </c>
      <c r="G12" s="507">
        <v>1.5821931017888899</v>
      </c>
      <c r="H12" s="509">
        <v>246.00216037999999</v>
      </c>
      <c r="I12" s="510">
        <v>169.65378770999999</v>
      </c>
      <c r="J12" s="511">
        <v>1.4500245689</v>
      </c>
      <c r="O12" s="53"/>
    </row>
    <row r="13" spans="2:20" ht="15.75" customHeight="1" x14ac:dyDescent="0.25">
      <c r="B13" s="477"/>
      <c r="C13" s="477"/>
      <c r="D13" s="506" t="s">
        <v>27</v>
      </c>
      <c r="E13" s="509">
        <v>113.900275576656</v>
      </c>
      <c r="F13" s="510">
        <v>109.20829546440601</v>
      </c>
      <c r="G13" s="507">
        <v>1.0429635870819001</v>
      </c>
      <c r="H13" s="509">
        <v>90.637127089000003</v>
      </c>
      <c r="I13" s="510">
        <v>79.499451309999998</v>
      </c>
      <c r="J13" s="511">
        <v>1.1400975176000001</v>
      </c>
      <c r="O13" s="53"/>
    </row>
    <row r="14" spans="2:20" ht="15.75" customHeight="1" thickBot="1" x14ac:dyDescent="0.3">
      <c r="B14" s="488"/>
      <c r="C14" s="488"/>
      <c r="D14" s="522" t="s">
        <v>71</v>
      </c>
      <c r="E14" s="516">
        <v>229.39062514698401</v>
      </c>
      <c r="F14" s="517">
        <v>200.60551728420199</v>
      </c>
      <c r="G14" s="518">
        <v>1.14349110758505</v>
      </c>
      <c r="H14" s="519">
        <v>143.19659289000001</v>
      </c>
      <c r="I14" s="520">
        <v>202.13075748</v>
      </c>
      <c r="J14" s="521">
        <v>0.70843544384000001</v>
      </c>
      <c r="M14" s="53"/>
      <c r="N14" s="53"/>
      <c r="O14" s="53"/>
    </row>
    <row r="15" spans="2:20" ht="12" customHeight="1" thickTop="1" x14ac:dyDescent="0.2">
      <c r="B15" s="523" t="s">
        <v>127</v>
      </c>
      <c r="C15" s="524"/>
      <c r="D15" s="524"/>
      <c r="E15" s="525"/>
      <c r="F15" s="525"/>
      <c r="G15" s="526"/>
      <c r="H15" s="527"/>
      <c r="I15" s="526"/>
      <c r="J15" s="84" t="s">
        <v>122</v>
      </c>
    </row>
    <row r="16" spans="2:20" s="20" customFormat="1" ht="13.7" customHeight="1" x14ac:dyDescent="0.25">
      <c r="B16" s="124" t="s">
        <v>192</v>
      </c>
      <c r="C16" s="485"/>
      <c r="D16" s="486"/>
      <c r="E16" s="486"/>
      <c r="F16" s="486"/>
      <c r="G16" s="487"/>
      <c r="H16" s="487"/>
      <c r="I16" s="427"/>
      <c r="J16" s="428"/>
      <c r="K16" s="8"/>
      <c r="L16" s="8"/>
      <c r="M16" s="8"/>
      <c r="N16" s="8"/>
      <c r="P16" s="17"/>
      <c r="Q16" s="17"/>
    </row>
    <row r="17" spans="3:17" s="20" customFormat="1" ht="13.7" customHeight="1" x14ac:dyDescent="0.25"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/>
      <c r="P17" s="17"/>
      <c r="Q17" s="17"/>
    </row>
    <row r="18" spans="3:17" x14ac:dyDescent="0.25">
      <c r="F18" s="17"/>
      <c r="I18" s="18"/>
      <c r="K18" s="18"/>
      <c r="M18" s="18"/>
    </row>
    <row r="19" spans="3:17" x14ac:dyDescent="0.25">
      <c r="F19" s="17"/>
      <c r="I19" s="18"/>
      <c r="K19" s="18"/>
      <c r="M19" s="18"/>
    </row>
    <row r="20" spans="3:17" x14ac:dyDescent="0.25">
      <c r="E20" s="17"/>
      <c r="F20" s="17"/>
      <c r="G20" s="17"/>
    </row>
    <row r="21" spans="3:17" x14ac:dyDescent="0.25">
      <c r="E21" s="17"/>
      <c r="F21" s="17"/>
      <c r="G21" s="17"/>
    </row>
    <row r="22" spans="3:17" x14ac:dyDescent="0.25">
      <c r="E22" s="17"/>
      <c r="F22" s="17"/>
      <c r="G22" s="17"/>
    </row>
    <row r="23" spans="3:17" x14ac:dyDescent="0.25">
      <c r="E23" s="17"/>
      <c r="F23" s="17"/>
      <c r="G23" s="17"/>
    </row>
    <row r="24" spans="3:17" x14ac:dyDescent="0.25">
      <c r="E24" s="17"/>
      <c r="F24" s="17"/>
      <c r="G24" s="17"/>
    </row>
    <row r="25" spans="3:17" x14ac:dyDescent="0.25">
      <c r="E25" s="17"/>
      <c r="F25" s="17"/>
      <c r="G25" s="17"/>
    </row>
    <row r="26" spans="3:17" x14ac:dyDescent="0.25">
      <c r="E26" s="17"/>
      <c r="F26" s="17"/>
      <c r="G26" s="17"/>
    </row>
    <row r="27" spans="3:17" x14ac:dyDescent="0.25">
      <c r="F27" s="17"/>
      <c r="I27" s="18"/>
      <c r="K27" s="18"/>
      <c r="M27" s="18"/>
    </row>
    <row r="28" spans="3:17" x14ac:dyDescent="0.25">
      <c r="F28" s="17"/>
      <c r="I28" s="18"/>
      <c r="K28" s="18"/>
      <c r="M28" s="18"/>
    </row>
    <row r="29" spans="3:17" x14ac:dyDescent="0.25">
      <c r="F29" s="17"/>
      <c r="I29" s="18"/>
      <c r="K29" s="18"/>
      <c r="M29" s="18"/>
    </row>
    <row r="30" spans="3:17" x14ac:dyDescent="0.25">
      <c r="F30" s="17"/>
      <c r="I30" s="18"/>
      <c r="K30" s="18"/>
      <c r="M30" s="18"/>
    </row>
    <row r="31" spans="3:17" x14ac:dyDescent="0.25">
      <c r="F31" s="17"/>
      <c r="I31" s="18"/>
      <c r="K31" s="18"/>
      <c r="M31" s="18"/>
    </row>
    <row r="32" spans="3:17" x14ac:dyDescent="0.25">
      <c r="F32" s="17"/>
      <c r="I32" s="18"/>
      <c r="K32" s="18"/>
      <c r="M32" s="18"/>
    </row>
    <row r="33" spans="6:13" x14ac:dyDescent="0.25">
      <c r="F33" s="17"/>
      <c r="I33" s="18"/>
      <c r="K33" s="18"/>
      <c r="M33" s="18"/>
    </row>
    <row r="34" spans="6:13" x14ac:dyDescent="0.25">
      <c r="F34" s="17"/>
      <c r="I34" s="18"/>
      <c r="K34" s="18"/>
      <c r="M34" s="18"/>
    </row>
    <row r="35" spans="6:13" x14ac:dyDescent="0.25">
      <c r="H35" s="40"/>
    </row>
    <row r="36" spans="6:13" x14ac:dyDescent="0.25">
      <c r="H36" s="40"/>
    </row>
    <row r="37" spans="6:13" x14ac:dyDescent="0.25">
      <c r="H37" s="40"/>
    </row>
    <row r="38" spans="6:13" x14ac:dyDescent="0.25">
      <c r="H38" s="40"/>
    </row>
    <row r="39" spans="6:13" x14ac:dyDescent="0.25">
      <c r="H39" s="40"/>
    </row>
    <row r="40" spans="6:13" x14ac:dyDescent="0.25">
      <c r="H40" s="40"/>
    </row>
  </sheetData>
  <mergeCells count="3">
    <mergeCell ref="I4:J4"/>
    <mergeCell ref="E5:G5"/>
    <mergeCell ref="H5:J5"/>
  </mergeCells>
  <conditionalFormatting sqref="M14:N14 R8:T8 O8:O14">
    <cfRule type="cellIs" dxfId="0" priority="1" operator="notEqual">
      <formula>0</formula>
    </cfRule>
  </conditionalFormatting>
  <pageMargins left="0.31" right="0.34" top="0.74803149606299213" bottom="0.74803149606299213" header="0.31496062992125984" footer="0.31496062992125984"/>
  <pageSetup paperSize="9"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>
    <pageSetUpPr fitToPage="1"/>
  </sheetPr>
  <dimension ref="A1:J27"/>
  <sheetViews>
    <sheetView showGridLines="0" workbookViewId="0">
      <selection activeCell="B2" sqref="B2"/>
    </sheetView>
  </sheetViews>
  <sheetFormatPr defaultColWidth="9.140625" defaultRowHeight="15" x14ac:dyDescent="0.25"/>
  <cols>
    <col min="1" max="1" width="2.140625" style="74" customWidth="1"/>
    <col min="2" max="2" width="34.140625" style="74" customWidth="1"/>
    <col min="3" max="5" width="17.7109375" style="75" customWidth="1"/>
    <col min="6" max="16384" width="9.140625" style="76"/>
  </cols>
  <sheetData>
    <row r="1" spans="1:10" ht="6.95" customHeight="1" x14ac:dyDescent="0.25"/>
    <row r="2" spans="1:10" x14ac:dyDescent="0.25">
      <c r="B2" s="88" t="s">
        <v>156</v>
      </c>
    </row>
    <row r="3" spans="1:10" ht="6.95" customHeight="1" x14ac:dyDescent="0.25"/>
    <row r="4" spans="1:10" x14ac:dyDescent="0.25">
      <c r="E4" s="112" t="s">
        <v>139</v>
      </c>
    </row>
    <row r="5" spans="1:10" ht="34.5" customHeight="1" thickBot="1" x14ac:dyDescent="0.3">
      <c r="B5" s="111" t="s">
        <v>168</v>
      </c>
      <c r="C5" s="94" t="s">
        <v>169</v>
      </c>
      <c r="D5" s="94" t="s">
        <v>170</v>
      </c>
      <c r="E5" s="95" t="s">
        <v>51</v>
      </c>
    </row>
    <row r="6" spans="1:10" ht="6.95" customHeight="1" x14ac:dyDescent="0.25">
      <c r="B6" s="79"/>
      <c r="C6" s="102"/>
      <c r="D6" s="102"/>
      <c r="E6" s="96"/>
    </row>
    <row r="7" spans="1:10" x14ac:dyDescent="0.25">
      <c r="A7" s="77"/>
      <c r="B7" s="89" t="s">
        <v>148</v>
      </c>
      <c r="C7" s="103">
        <v>17170.493512000001</v>
      </c>
      <c r="D7" s="103">
        <v>19606.362748</v>
      </c>
      <c r="E7" s="97">
        <v>-12.423871104029613</v>
      </c>
      <c r="J7" s="72"/>
    </row>
    <row r="8" spans="1:10" ht="6.95" customHeight="1" x14ac:dyDescent="0.25">
      <c r="B8" s="90"/>
      <c r="C8" s="104"/>
      <c r="D8" s="105"/>
      <c r="E8" s="97"/>
      <c r="J8" s="72"/>
    </row>
    <row r="9" spans="1:10" x14ac:dyDescent="0.25">
      <c r="B9" s="91" t="s">
        <v>140</v>
      </c>
      <c r="C9" s="106">
        <v>1282.534815</v>
      </c>
      <c r="D9" s="106">
        <v>2316.8395059999998</v>
      </c>
      <c r="E9" s="98">
        <v>-44.64291498489321</v>
      </c>
      <c r="J9" s="72"/>
    </row>
    <row r="10" spans="1:10" x14ac:dyDescent="0.25">
      <c r="B10" s="91" t="s">
        <v>142</v>
      </c>
      <c r="C10" s="106">
        <v>23.876639999999998</v>
      </c>
      <c r="D10" s="106">
        <v>16.297816000000001</v>
      </c>
      <c r="E10" s="98">
        <v>46.502083469343361</v>
      </c>
      <c r="J10" s="72"/>
    </row>
    <row r="11" spans="1:10" x14ac:dyDescent="0.25">
      <c r="B11" s="91" t="s">
        <v>12</v>
      </c>
      <c r="C11" s="106">
        <v>14258.004558000001</v>
      </c>
      <c r="D11" s="106">
        <v>16631.407813000002</v>
      </c>
      <c r="E11" s="98">
        <v>-14.270609449819524</v>
      </c>
      <c r="J11" s="72"/>
    </row>
    <row r="12" spans="1:10" x14ac:dyDescent="0.25">
      <c r="B12" s="91" t="s">
        <v>141</v>
      </c>
      <c r="C12" s="106">
        <v>209.340261</v>
      </c>
      <c r="D12" s="106">
        <v>0</v>
      </c>
      <c r="E12" s="99" t="s">
        <v>138</v>
      </c>
      <c r="J12" s="72"/>
    </row>
    <row r="13" spans="1:10" x14ac:dyDescent="0.25">
      <c r="B13" s="91" t="s">
        <v>143</v>
      </c>
      <c r="C13" s="106">
        <v>1396.7372379999999</v>
      </c>
      <c r="D13" s="106">
        <v>641.81761300000005</v>
      </c>
      <c r="E13" s="98">
        <v>117.62214213339138</v>
      </c>
      <c r="J13" s="72"/>
    </row>
    <row r="14" spans="1:10" ht="6.95" customHeight="1" x14ac:dyDescent="0.25">
      <c r="B14" s="92"/>
      <c r="C14" s="105"/>
      <c r="D14" s="105"/>
      <c r="E14" s="100"/>
      <c r="J14" s="72"/>
    </row>
    <row r="15" spans="1:10" x14ac:dyDescent="0.25">
      <c r="A15" s="77"/>
      <c r="B15" s="89" t="s">
        <v>149</v>
      </c>
      <c r="C15" s="103">
        <v>17775.238173000002</v>
      </c>
      <c r="D15" s="103">
        <v>20149.431175999998</v>
      </c>
      <c r="E15" s="97">
        <v>-11.782928174309456</v>
      </c>
      <c r="J15" s="72"/>
    </row>
    <row r="16" spans="1:10" ht="6.95" customHeight="1" x14ac:dyDescent="0.25">
      <c r="B16" s="93"/>
      <c r="C16" s="104"/>
      <c r="D16" s="105"/>
      <c r="E16" s="101"/>
      <c r="J16" s="72"/>
    </row>
    <row r="17" spans="2:10" x14ac:dyDescent="0.25">
      <c r="B17" s="91" t="s">
        <v>146</v>
      </c>
      <c r="C17" s="106">
        <v>419.45480400000002</v>
      </c>
      <c r="D17" s="106">
        <v>0</v>
      </c>
      <c r="E17" s="98" t="s">
        <v>138</v>
      </c>
      <c r="J17" s="72"/>
    </row>
    <row r="18" spans="2:10" x14ac:dyDescent="0.25">
      <c r="B18" s="91" t="s">
        <v>147</v>
      </c>
      <c r="C18" s="106">
        <v>54.580990999999997</v>
      </c>
      <c r="D18" s="106">
        <v>0</v>
      </c>
      <c r="E18" s="99" t="s">
        <v>138</v>
      </c>
    </row>
    <row r="19" spans="2:10" x14ac:dyDescent="0.25">
      <c r="B19" s="91" t="s">
        <v>144</v>
      </c>
      <c r="C19" s="106">
        <v>6519.3881790000005</v>
      </c>
      <c r="D19" s="106">
        <v>9246.2829559999991</v>
      </c>
      <c r="E19" s="98">
        <v>-29.491794594394182</v>
      </c>
    </row>
    <row r="20" spans="2:10" x14ac:dyDescent="0.25">
      <c r="B20" s="91" t="s">
        <v>145</v>
      </c>
      <c r="C20" s="106">
        <v>9809.7169379999996</v>
      </c>
      <c r="D20" s="106">
        <v>10331.43922</v>
      </c>
      <c r="E20" s="98">
        <v>-5.0498509538732073</v>
      </c>
    </row>
    <row r="21" spans="2:10" x14ac:dyDescent="0.25">
      <c r="B21" s="91" t="s">
        <v>141</v>
      </c>
      <c r="C21" s="106">
        <v>209.340261</v>
      </c>
      <c r="D21" s="106">
        <v>0</v>
      </c>
      <c r="E21" s="99" t="s">
        <v>138</v>
      </c>
    </row>
    <row r="22" spans="2:10" x14ac:dyDescent="0.25">
      <c r="B22" s="91" t="s">
        <v>143</v>
      </c>
      <c r="C22" s="106">
        <v>762.75699999999995</v>
      </c>
      <c r="D22" s="107">
        <v>571.70899999999995</v>
      </c>
      <c r="E22" s="98">
        <v>33.417000606952143</v>
      </c>
    </row>
    <row r="23" spans="2:10" ht="6.95" customHeight="1" thickBot="1" x14ac:dyDescent="0.3">
      <c r="B23" s="108"/>
      <c r="C23" s="109"/>
      <c r="D23" s="109"/>
      <c r="E23" s="110"/>
    </row>
    <row r="24" spans="2:10" ht="15.75" thickTop="1" x14ac:dyDescent="0.25">
      <c r="B24" s="81" t="s">
        <v>167</v>
      </c>
      <c r="C24" s="82"/>
      <c r="D24" s="83"/>
      <c r="E24" s="84" t="s">
        <v>122</v>
      </c>
    </row>
    <row r="25" spans="2:10" x14ac:dyDescent="0.25">
      <c r="C25" s="85"/>
      <c r="D25" s="85"/>
      <c r="E25" s="86"/>
    </row>
    <row r="27" spans="2:10" x14ac:dyDescent="0.25">
      <c r="C27" s="87"/>
      <c r="D27" s="87"/>
    </row>
  </sheetData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">
    <pageSetUpPr fitToPage="1"/>
  </sheetPr>
  <dimension ref="A1:E19"/>
  <sheetViews>
    <sheetView showGridLines="0" workbookViewId="0">
      <selection activeCell="B2" sqref="B2"/>
    </sheetView>
  </sheetViews>
  <sheetFormatPr defaultColWidth="9.140625" defaultRowHeight="15" x14ac:dyDescent="0.25"/>
  <cols>
    <col min="1" max="1" width="2.140625" style="74" customWidth="1"/>
    <col min="2" max="2" width="34.140625" style="74" customWidth="1"/>
    <col min="3" max="5" width="17.7109375" style="75" customWidth="1"/>
    <col min="6" max="16384" width="9.140625" style="76"/>
  </cols>
  <sheetData>
    <row r="1" spans="1:5" ht="6.95" customHeight="1" x14ac:dyDescent="0.25"/>
    <row r="2" spans="1:5" x14ac:dyDescent="0.25">
      <c r="B2" s="88" t="s">
        <v>157</v>
      </c>
    </row>
    <row r="3" spans="1:5" ht="6.95" customHeight="1" x14ac:dyDescent="0.25"/>
    <row r="4" spans="1:5" x14ac:dyDescent="0.25">
      <c r="E4" s="112" t="s">
        <v>173</v>
      </c>
    </row>
    <row r="5" spans="1:5" ht="36" customHeight="1" x14ac:dyDescent="0.25">
      <c r="B5" s="121" t="s">
        <v>174</v>
      </c>
      <c r="C5" s="114" t="s">
        <v>169</v>
      </c>
      <c r="D5" s="114" t="s">
        <v>170</v>
      </c>
      <c r="E5" s="115" t="s">
        <v>51</v>
      </c>
    </row>
    <row r="6" spans="1:5" ht="6.95" customHeight="1" x14ac:dyDescent="0.25">
      <c r="B6" s="79"/>
      <c r="C6" s="117"/>
      <c r="D6" s="117"/>
      <c r="E6" s="96"/>
    </row>
    <row r="7" spans="1:5" x14ac:dyDescent="0.25">
      <c r="A7" s="77"/>
      <c r="B7" s="78" t="s">
        <v>0</v>
      </c>
      <c r="C7" s="118">
        <v>641.22012599999994</v>
      </c>
      <c r="D7" s="118">
        <v>575.26262999999994</v>
      </c>
      <c r="E7" s="116">
        <v>11.465631967089536</v>
      </c>
    </row>
    <row r="8" spans="1:5" ht="6.95" customHeight="1" x14ac:dyDescent="0.25">
      <c r="B8" s="79"/>
      <c r="C8" s="119"/>
      <c r="D8" s="119"/>
      <c r="E8" s="116"/>
    </row>
    <row r="9" spans="1:5" x14ac:dyDescent="0.25">
      <c r="B9" s="80" t="s">
        <v>150</v>
      </c>
      <c r="C9" s="120">
        <v>25.136843999999996</v>
      </c>
      <c r="D9" s="120">
        <v>24.563203000000001</v>
      </c>
      <c r="E9" s="113">
        <v>2.335367256460799</v>
      </c>
    </row>
    <row r="10" spans="1:5" x14ac:dyDescent="0.25">
      <c r="B10" s="80" t="s">
        <v>151</v>
      </c>
      <c r="C10" s="120">
        <v>12.153136999999999</v>
      </c>
      <c r="D10" s="120">
        <v>13.945620999999999</v>
      </c>
      <c r="E10" s="113">
        <v>-12.853382434529095</v>
      </c>
    </row>
    <row r="11" spans="1:5" x14ac:dyDescent="0.25">
      <c r="B11" s="80" t="s">
        <v>152</v>
      </c>
      <c r="C11" s="120">
        <v>76.507379</v>
      </c>
      <c r="D11" s="120">
        <v>79.752791999999999</v>
      </c>
      <c r="E11" s="113">
        <v>-4.0693409203780675</v>
      </c>
    </row>
    <row r="12" spans="1:5" x14ac:dyDescent="0.25">
      <c r="B12" s="80" t="s">
        <v>153</v>
      </c>
      <c r="C12" s="120">
        <v>4.3909960000000003</v>
      </c>
      <c r="D12" s="120">
        <v>5.6257459999999995</v>
      </c>
      <c r="E12" s="113">
        <v>-21.94820029201459</v>
      </c>
    </row>
    <row r="13" spans="1:5" x14ac:dyDescent="0.25">
      <c r="B13" s="80" t="s">
        <v>154</v>
      </c>
      <c r="C13" s="120">
        <v>161.91455300000001</v>
      </c>
      <c r="D13" s="120">
        <v>85.876778000000002</v>
      </c>
      <c r="E13" s="113">
        <v>88.542882919990319</v>
      </c>
    </row>
    <row r="14" spans="1:5" x14ac:dyDescent="0.25">
      <c r="B14" s="80" t="s">
        <v>155</v>
      </c>
      <c r="C14" s="120">
        <v>361.11721699999998</v>
      </c>
      <c r="D14" s="120">
        <v>365.49849</v>
      </c>
      <c r="E14" s="113">
        <v>-1.1987116554161474</v>
      </c>
    </row>
    <row r="15" spans="1:5" ht="6.95" customHeight="1" thickBot="1" x14ac:dyDescent="0.3">
      <c r="B15" s="108"/>
      <c r="C15" s="109"/>
      <c r="D15" s="109"/>
      <c r="E15" s="110"/>
    </row>
    <row r="16" spans="1:5" ht="15.75" thickTop="1" x14ac:dyDescent="0.25">
      <c r="B16" s="81" t="s">
        <v>171</v>
      </c>
      <c r="E16" s="84" t="s">
        <v>122</v>
      </c>
    </row>
    <row r="17" spans="2:5" x14ac:dyDescent="0.25">
      <c r="B17" s="81" t="s">
        <v>172</v>
      </c>
      <c r="E17" s="113"/>
    </row>
    <row r="19" spans="2:5" x14ac:dyDescent="0.25">
      <c r="C19" s="87"/>
      <c r="D19" s="87"/>
    </row>
  </sheetData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pageSetUpPr fitToPage="1"/>
  </sheetPr>
  <dimension ref="A1:AA37"/>
  <sheetViews>
    <sheetView showGridLines="0" zoomScaleNormal="100" workbookViewId="0">
      <selection sqref="A1:XFD1048576"/>
    </sheetView>
  </sheetViews>
  <sheetFormatPr defaultColWidth="9.140625" defaultRowHeight="15" x14ac:dyDescent="0.25"/>
  <cols>
    <col min="1" max="1" width="2.42578125" style="1" customWidth="1"/>
    <col min="2" max="2" width="23.5703125" style="1" customWidth="1"/>
    <col min="3" max="3" width="8.5703125" style="1" customWidth="1"/>
    <col min="4" max="11" width="9.7109375" style="2" customWidth="1"/>
    <col min="12" max="15" width="9" style="2" customWidth="1"/>
    <col min="16" max="16" width="1.42578125" style="66" customWidth="1"/>
    <col min="17" max="27" width="6" style="68" customWidth="1"/>
    <col min="28" max="16384" width="9.140625" style="14"/>
  </cols>
  <sheetData>
    <row r="1" spans="1:27" ht="13.5" customHeight="1" x14ac:dyDescent="0.25">
      <c r="A1" s="285"/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27" ht="13.7" customHeight="1" x14ac:dyDescent="0.25">
      <c r="A2" s="285"/>
      <c r="B2" s="287" t="s">
        <v>52</v>
      </c>
      <c r="C2" s="287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27" ht="5.25" customHeight="1" x14ac:dyDescent="0.25">
      <c r="A3" s="285"/>
      <c r="B3" s="285"/>
      <c r="C3" s="285"/>
      <c r="D3" s="286"/>
      <c r="E3" s="286"/>
      <c r="F3" s="286"/>
      <c r="G3" s="286"/>
      <c r="H3" s="286"/>
      <c r="I3" s="288"/>
      <c r="J3" s="288"/>
      <c r="K3" s="286"/>
      <c r="L3" s="285"/>
      <c r="M3" s="285"/>
      <c r="N3" s="286"/>
      <c r="O3" s="286"/>
    </row>
    <row r="4" spans="1:27" ht="13.7" customHeight="1" thickBot="1" x14ac:dyDescent="0.3">
      <c r="A4" s="285"/>
      <c r="B4" s="285"/>
      <c r="C4" s="285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22.5" customHeight="1" thickBot="1" x14ac:dyDescent="0.3">
      <c r="A5" s="289"/>
      <c r="B5" s="537"/>
      <c r="C5" s="532" t="s">
        <v>3</v>
      </c>
      <c r="D5" s="534" t="s">
        <v>169</v>
      </c>
      <c r="E5" s="535"/>
      <c r="F5" s="535"/>
      <c r="G5" s="536"/>
      <c r="H5" s="534" t="s">
        <v>170</v>
      </c>
      <c r="I5" s="535"/>
      <c r="J5" s="535"/>
      <c r="K5" s="536"/>
      <c r="L5" s="534" t="s">
        <v>51</v>
      </c>
      <c r="M5" s="535"/>
      <c r="N5" s="535"/>
      <c r="O5" s="53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2.5" customHeight="1" thickBot="1" x14ac:dyDescent="0.3">
      <c r="A6" s="289"/>
      <c r="B6" s="538"/>
      <c r="C6" s="533"/>
      <c r="D6" s="203" t="s">
        <v>0</v>
      </c>
      <c r="E6" s="231" t="s">
        <v>161</v>
      </c>
      <c r="F6" s="231" t="s">
        <v>162</v>
      </c>
      <c r="G6" s="231" t="s">
        <v>163</v>
      </c>
      <c r="H6" s="203" t="s">
        <v>0</v>
      </c>
      <c r="I6" s="231" t="s">
        <v>164</v>
      </c>
      <c r="J6" s="231" t="s">
        <v>165</v>
      </c>
      <c r="K6" s="231" t="s">
        <v>166</v>
      </c>
      <c r="L6" s="203" t="str">
        <f>D6</f>
        <v>Total</v>
      </c>
      <c r="M6" s="231" t="str">
        <f>E6</f>
        <v>Jul.21</v>
      </c>
      <c r="N6" s="231" t="str">
        <f>F6</f>
        <v>Ago.21</v>
      </c>
      <c r="O6" s="231" t="str">
        <f>G6</f>
        <v>Set.21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6.95" customHeight="1" x14ac:dyDescent="0.25">
      <c r="A7" s="285"/>
      <c r="B7" s="290"/>
      <c r="C7" s="291"/>
      <c r="D7" s="292"/>
      <c r="E7" s="293"/>
      <c r="F7" s="293"/>
      <c r="G7" s="294"/>
      <c r="H7" s="292"/>
      <c r="I7" s="293"/>
      <c r="J7" s="293"/>
      <c r="K7" s="294"/>
      <c r="L7" s="292"/>
      <c r="M7" s="295"/>
      <c r="N7" s="293"/>
      <c r="O7" s="29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15" customFormat="1" ht="13.7" customHeight="1" x14ac:dyDescent="0.25">
      <c r="A8" s="287"/>
      <c r="B8" s="236" t="s">
        <v>68</v>
      </c>
      <c r="C8" s="296" t="s">
        <v>16</v>
      </c>
      <c r="D8" s="273">
        <f t="shared" ref="D8:K8" si="0">SUM(D10:D20)</f>
        <v>3242</v>
      </c>
      <c r="E8" s="297">
        <f t="shared" si="0"/>
        <v>1063</v>
      </c>
      <c r="F8" s="297">
        <f t="shared" si="0"/>
        <v>1088</v>
      </c>
      <c r="G8" s="258">
        <f t="shared" si="0"/>
        <v>1091</v>
      </c>
      <c r="H8" s="273">
        <f t="shared" si="0"/>
        <v>3157</v>
      </c>
      <c r="I8" s="297">
        <f t="shared" si="0"/>
        <v>1077</v>
      </c>
      <c r="J8" s="297">
        <f t="shared" si="0"/>
        <v>1081</v>
      </c>
      <c r="K8" s="258">
        <f t="shared" si="0"/>
        <v>999</v>
      </c>
      <c r="L8" s="240">
        <f>(D8-H8)/H8*100</f>
        <v>2.6924295216978145</v>
      </c>
      <c r="M8" s="298">
        <f>(E8-I8)/I8*100</f>
        <v>-1.2999071494893222</v>
      </c>
      <c r="N8" s="298">
        <f>(F8-J8)/J8*100</f>
        <v>0.6475485661424607</v>
      </c>
      <c r="O8" s="298">
        <f>(G8-K8)/K8*100</f>
        <v>9.2092092092092095</v>
      </c>
      <c r="P8" s="66"/>
    </row>
    <row r="9" spans="1:27" ht="6.95" customHeight="1" x14ac:dyDescent="0.25">
      <c r="A9" s="285"/>
      <c r="B9" s="299"/>
      <c r="C9" s="300"/>
      <c r="D9" s="301"/>
      <c r="E9" s="302"/>
      <c r="F9" s="302"/>
      <c r="G9" s="303"/>
      <c r="H9" s="301"/>
      <c r="I9" s="302"/>
      <c r="J9" s="302"/>
      <c r="K9" s="303"/>
      <c r="L9" s="301"/>
      <c r="M9" s="302"/>
      <c r="N9" s="302"/>
      <c r="O9" s="302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3.7" customHeight="1" x14ac:dyDescent="0.25">
      <c r="A10" s="285"/>
      <c r="B10" s="304" t="s">
        <v>9</v>
      </c>
      <c r="C10" s="296" t="s">
        <v>16</v>
      </c>
      <c r="D10" s="305">
        <f t="shared" ref="D10:D19" si="1">SUM(E10:G10)</f>
        <v>600</v>
      </c>
      <c r="E10" s="306">
        <v>207</v>
      </c>
      <c r="F10" s="306">
        <v>194</v>
      </c>
      <c r="G10" s="307">
        <v>199</v>
      </c>
      <c r="H10" s="305">
        <f>SUM(I10:K10)</f>
        <v>615</v>
      </c>
      <c r="I10" s="306">
        <v>200</v>
      </c>
      <c r="J10" s="306">
        <v>206</v>
      </c>
      <c r="K10" s="307">
        <v>209</v>
      </c>
      <c r="L10" s="308">
        <f t="shared" ref="L10:O20" si="2">(D10-H10)/H10*100</f>
        <v>-2.4390243902439024</v>
      </c>
      <c r="M10" s="309">
        <f t="shared" si="2"/>
        <v>3.5000000000000004</v>
      </c>
      <c r="N10" s="309">
        <f t="shared" si="2"/>
        <v>-5.825242718446602</v>
      </c>
      <c r="O10" s="309">
        <f t="shared" si="2"/>
        <v>-4.7846889952153111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3.7" customHeight="1" x14ac:dyDescent="0.25">
      <c r="A11" s="285"/>
      <c r="B11" s="304" t="s">
        <v>10</v>
      </c>
      <c r="C11" s="296" t="s">
        <v>16</v>
      </c>
      <c r="D11" s="305">
        <f t="shared" si="1"/>
        <v>203</v>
      </c>
      <c r="E11" s="306">
        <v>71</v>
      </c>
      <c r="F11" s="306">
        <v>65</v>
      </c>
      <c r="G11" s="307">
        <v>67</v>
      </c>
      <c r="H11" s="305">
        <f t="shared" ref="H11:H20" si="3">SUM(I11:K11)</f>
        <v>192</v>
      </c>
      <c r="I11" s="306">
        <v>73</v>
      </c>
      <c r="J11" s="306">
        <v>61</v>
      </c>
      <c r="K11" s="307">
        <v>58</v>
      </c>
      <c r="L11" s="308">
        <f t="shared" si="2"/>
        <v>5.7291666666666661</v>
      </c>
      <c r="M11" s="309">
        <f t="shared" si="2"/>
        <v>-2.7397260273972601</v>
      </c>
      <c r="N11" s="309">
        <f t="shared" si="2"/>
        <v>6.557377049180328</v>
      </c>
      <c r="O11" s="309">
        <f t="shared" si="2"/>
        <v>15.517241379310345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3.7" customHeight="1" x14ac:dyDescent="0.25">
      <c r="A12" s="285"/>
      <c r="B12" s="304" t="s">
        <v>11</v>
      </c>
      <c r="C12" s="296" t="s">
        <v>16</v>
      </c>
      <c r="D12" s="305">
        <f t="shared" si="1"/>
        <v>103</v>
      </c>
      <c r="E12" s="306">
        <v>37</v>
      </c>
      <c r="F12" s="306">
        <v>34</v>
      </c>
      <c r="G12" s="307">
        <v>32</v>
      </c>
      <c r="H12" s="305">
        <f t="shared" si="3"/>
        <v>120</v>
      </c>
      <c r="I12" s="306">
        <v>42</v>
      </c>
      <c r="J12" s="306">
        <v>45</v>
      </c>
      <c r="K12" s="307">
        <v>33</v>
      </c>
      <c r="L12" s="308">
        <f t="shared" si="2"/>
        <v>-14.166666666666666</v>
      </c>
      <c r="M12" s="309">
        <f t="shared" si="2"/>
        <v>-11.904761904761903</v>
      </c>
      <c r="N12" s="309">
        <f t="shared" si="2"/>
        <v>-24.444444444444443</v>
      </c>
      <c r="O12" s="309">
        <f t="shared" si="2"/>
        <v>-3.0303030303030303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3.7" customHeight="1" x14ac:dyDescent="0.25">
      <c r="A13" s="285"/>
      <c r="B13" s="304" t="s">
        <v>6</v>
      </c>
      <c r="C13" s="296" t="s">
        <v>16</v>
      </c>
      <c r="D13" s="305">
        <f t="shared" si="1"/>
        <v>415</v>
      </c>
      <c r="E13" s="306">
        <v>125</v>
      </c>
      <c r="F13" s="306">
        <v>137</v>
      </c>
      <c r="G13" s="307">
        <v>153</v>
      </c>
      <c r="H13" s="305">
        <f t="shared" si="3"/>
        <v>405</v>
      </c>
      <c r="I13" s="306">
        <v>132</v>
      </c>
      <c r="J13" s="306">
        <v>137</v>
      </c>
      <c r="K13" s="307">
        <v>136</v>
      </c>
      <c r="L13" s="308">
        <f t="shared" si="2"/>
        <v>2.4691358024691357</v>
      </c>
      <c r="M13" s="309">
        <f t="shared" si="2"/>
        <v>-5.3030303030303028</v>
      </c>
      <c r="N13" s="309">
        <f t="shared" si="2"/>
        <v>0</v>
      </c>
      <c r="O13" s="309">
        <f t="shared" si="2"/>
        <v>12.5</v>
      </c>
    </row>
    <row r="14" spans="1:27" ht="13.7" customHeight="1" x14ac:dyDescent="0.25">
      <c r="A14" s="285"/>
      <c r="B14" s="304" t="s">
        <v>132</v>
      </c>
      <c r="C14" s="296" t="s">
        <v>16</v>
      </c>
      <c r="D14" s="305">
        <f t="shared" si="1"/>
        <v>406</v>
      </c>
      <c r="E14" s="306">
        <v>141</v>
      </c>
      <c r="F14" s="306">
        <v>125</v>
      </c>
      <c r="G14" s="307">
        <v>140</v>
      </c>
      <c r="H14" s="305">
        <f t="shared" si="3"/>
        <v>393</v>
      </c>
      <c r="I14" s="306">
        <v>142</v>
      </c>
      <c r="J14" s="306">
        <v>129</v>
      </c>
      <c r="K14" s="307">
        <v>122</v>
      </c>
      <c r="L14" s="310">
        <f t="shared" si="2"/>
        <v>3.3078880407124678</v>
      </c>
      <c r="M14" s="311">
        <f t="shared" si="2"/>
        <v>-0.70422535211267612</v>
      </c>
      <c r="N14" s="311">
        <f t="shared" si="2"/>
        <v>-3.1007751937984498</v>
      </c>
      <c r="O14" s="311">
        <f t="shared" si="2"/>
        <v>14.754098360655737</v>
      </c>
    </row>
    <row r="15" spans="1:27" ht="13.7" customHeight="1" x14ac:dyDescent="0.25">
      <c r="A15" s="285"/>
      <c r="B15" s="304" t="s">
        <v>12</v>
      </c>
      <c r="C15" s="296" t="s">
        <v>16</v>
      </c>
      <c r="D15" s="305">
        <f t="shared" si="1"/>
        <v>488</v>
      </c>
      <c r="E15" s="306">
        <v>165</v>
      </c>
      <c r="F15" s="306">
        <v>168</v>
      </c>
      <c r="G15" s="307">
        <v>155</v>
      </c>
      <c r="H15" s="305">
        <f t="shared" si="3"/>
        <v>512</v>
      </c>
      <c r="I15" s="306">
        <v>182</v>
      </c>
      <c r="J15" s="306">
        <v>174</v>
      </c>
      <c r="K15" s="307">
        <v>156</v>
      </c>
      <c r="L15" s="310">
        <f t="shared" si="2"/>
        <v>-4.6875</v>
      </c>
      <c r="M15" s="311">
        <f t="shared" si="2"/>
        <v>-9.3406593406593412</v>
      </c>
      <c r="N15" s="311">
        <f t="shared" si="2"/>
        <v>-3.4482758620689653</v>
      </c>
      <c r="O15" s="311">
        <f t="shared" si="2"/>
        <v>-0.64102564102564097</v>
      </c>
    </row>
    <row r="16" spans="1:27" ht="13.7" customHeight="1" x14ac:dyDescent="0.25">
      <c r="A16" s="285"/>
      <c r="B16" s="304" t="s">
        <v>14</v>
      </c>
      <c r="C16" s="296" t="s">
        <v>16</v>
      </c>
      <c r="D16" s="305">
        <f t="shared" si="1"/>
        <v>176</v>
      </c>
      <c r="E16" s="306">
        <v>53</v>
      </c>
      <c r="F16" s="306">
        <v>69</v>
      </c>
      <c r="G16" s="307">
        <v>54</v>
      </c>
      <c r="H16" s="305">
        <f t="shared" si="3"/>
        <v>163</v>
      </c>
      <c r="I16" s="306">
        <v>51</v>
      </c>
      <c r="J16" s="306">
        <v>59</v>
      </c>
      <c r="K16" s="307">
        <v>53</v>
      </c>
      <c r="L16" s="310">
        <f t="shared" si="2"/>
        <v>7.9754601226993866</v>
      </c>
      <c r="M16" s="311">
        <f t="shared" si="2"/>
        <v>3.9215686274509802</v>
      </c>
      <c r="N16" s="311">
        <f t="shared" si="2"/>
        <v>16.949152542372879</v>
      </c>
      <c r="O16" s="311">
        <f t="shared" si="2"/>
        <v>1.8867924528301887</v>
      </c>
    </row>
    <row r="17" spans="1:15" ht="13.7" customHeight="1" x14ac:dyDescent="0.25">
      <c r="A17" s="285"/>
      <c r="B17" s="304" t="s">
        <v>67</v>
      </c>
      <c r="C17" s="296" t="s">
        <v>16</v>
      </c>
      <c r="D17" s="305">
        <f t="shared" si="1"/>
        <v>170</v>
      </c>
      <c r="E17" s="306">
        <v>46</v>
      </c>
      <c r="F17" s="306">
        <v>64</v>
      </c>
      <c r="G17" s="307">
        <v>60</v>
      </c>
      <c r="H17" s="305">
        <f t="shared" si="3"/>
        <v>159</v>
      </c>
      <c r="I17" s="306">
        <v>55</v>
      </c>
      <c r="J17" s="306">
        <v>56</v>
      </c>
      <c r="K17" s="307">
        <v>48</v>
      </c>
      <c r="L17" s="310">
        <f t="shared" si="2"/>
        <v>6.9182389937106921</v>
      </c>
      <c r="M17" s="311">
        <f t="shared" si="2"/>
        <v>-16.363636363636363</v>
      </c>
      <c r="N17" s="311">
        <f t="shared" si="2"/>
        <v>14.285714285714285</v>
      </c>
      <c r="O17" s="311">
        <f t="shared" si="2"/>
        <v>25</v>
      </c>
    </row>
    <row r="18" spans="1:15" ht="13.7" customHeight="1" x14ac:dyDescent="0.25">
      <c r="A18" s="285"/>
      <c r="B18" s="304" t="s">
        <v>13</v>
      </c>
      <c r="C18" s="296" t="s">
        <v>16</v>
      </c>
      <c r="D18" s="305">
        <f t="shared" si="1"/>
        <v>62</v>
      </c>
      <c r="E18" s="306">
        <v>19</v>
      </c>
      <c r="F18" s="306">
        <v>22</v>
      </c>
      <c r="G18" s="307">
        <v>21</v>
      </c>
      <c r="H18" s="305">
        <f t="shared" si="3"/>
        <v>62</v>
      </c>
      <c r="I18" s="306">
        <v>20</v>
      </c>
      <c r="J18" s="306">
        <v>23</v>
      </c>
      <c r="K18" s="307">
        <v>19</v>
      </c>
      <c r="L18" s="310">
        <f t="shared" si="2"/>
        <v>0</v>
      </c>
      <c r="M18" s="311">
        <f t="shared" si="2"/>
        <v>-5</v>
      </c>
      <c r="N18" s="311">
        <f t="shared" si="2"/>
        <v>-4.3478260869565215</v>
      </c>
      <c r="O18" s="311">
        <f t="shared" si="2"/>
        <v>10.526315789473683</v>
      </c>
    </row>
    <row r="19" spans="1:15" ht="13.7" customHeight="1" x14ac:dyDescent="0.25">
      <c r="A19" s="285"/>
      <c r="B19" s="304" t="s">
        <v>49</v>
      </c>
      <c r="C19" s="296" t="s">
        <v>16</v>
      </c>
      <c r="D19" s="305">
        <f t="shared" si="1"/>
        <v>110</v>
      </c>
      <c r="E19" s="306">
        <v>36</v>
      </c>
      <c r="F19" s="306">
        <v>38</v>
      </c>
      <c r="G19" s="307">
        <v>36</v>
      </c>
      <c r="H19" s="305">
        <f t="shared" si="3"/>
        <v>108</v>
      </c>
      <c r="I19" s="306">
        <v>34</v>
      </c>
      <c r="J19" s="306">
        <v>40</v>
      </c>
      <c r="K19" s="307">
        <v>34</v>
      </c>
      <c r="L19" s="310">
        <f t="shared" si="2"/>
        <v>1.8518518518518516</v>
      </c>
      <c r="M19" s="311">
        <f t="shared" si="2"/>
        <v>5.8823529411764701</v>
      </c>
      <c r="N19" s="311">
        <f t="shared" si="2"/>
        <v>-5</v>
      </c>
      <c r="O19" s="311">
        <f t="shared" si="2"/>
        <v>5.8823529411764701</v>
      </c>
    </row>
    <row r="20" spans="1:15" ht="13.7" customHeight="1" x14ac:dyDescent="0.25">
      <c r="A20" s="285"/>
      <c r="B20" s="304" t="s">
        <v>133</v>
      </c>
      <c r="C20" s="296" t="s">
        <v>16</v>
      </c>
      <c r="D20" s="305">
        <f>SUM(E20:G20)</f>
        <v>509</v>
      </c>
      <c r="E20" s="312">
        <v>163</v>
      </c>
      <c r="F20" s="312">
        <v>172</v>
      </c>
      <c r="G20" s="313">
        <v>174</v>
      </c>
      <c r="H20" s="305">
        <f t="shared" si="3"/>
        <v>428</v>
      </c>
      <c r="I20" s="312">
        <v>146</v>
      </c>
      <c r="J20" s="312">
        <v>151</v>
      </c>
      <c r="K20" s="313">
        <v>131</v>
      </c>
      <c r="L20" s="310">
        <f t="shared" si="2"/>
        <v>18.925233644859812</v>
      </c>
      <c r="M20" s="311">
        <f t="shared" si="2"/>
        <v>11.643835616438356</v>
      </c>
      <c r="N20" s="311">
        <f t="shared" si="2"/>
        <v>13.90728476821192</v>
      </c>
      <c r="O20" s="311">
        <f t="shared" si="2"/>
        <v>32.824427480916029</v>
      </c>
    </row>
    <row r="21" spans="1:15" ht="6.95" customHeight="1" x14ac:dyDescent="0.25">
      <c r="A21" s="285"/>
      <c r="B21" s="314"/>
      <c r="C21" s="296"/>
      <c r="D21" s="305"/>
      <c r="E21" s="315"/>
      <c r="F21" s="315"/>
      <c r="G21" s="316"/>
      <c r="H21" s="305"/>
      <c r="I21" s="315"/>
      <c r="J21" s="315"/>
      <c r="K21" s="316"/>
      <c r="L21" s="308"/>
      <c r="M21" s="309"/>
      <c r="N21" s="309"/>
      <c r="O21" s="309"/>
    </row>
    <row r="22" spans="1:15" ht="13.7" customHeight="1" x14ac:dyDescent="0.25">
      <c r="A22" s="287"/>
      <c r="B22" s="317" t="s">
        <v>69</v>
      </c>
      <c r="C22" s="296" t="s">
        <v>189</v>
      </c>
      <c r="D22" s="318">
        <f t="shared" ref="D22:K22" si="4">SUM(D24:D34)</f>
        <v>45433.939000000006</v>
      </c>
      <c r="E22" s="319">
        <f>SUM(E24:E34)</f>
        <v>14800.561999999998</v>
      </c>
      <c r="F22" s="319">
        <f t="shared" si="4"/>
        <v>14845.191000000003</v>
      </c>
      <c r="G22" s="320">
        <f t="shared" si="4"/>
        <v>15788.186</v>
      </c>
      <c r="H22" s="318">
        <f t="shared" si="4"/>
        <v>46542.751000000004</v>
      </c>
      <c r="I22" s="319">
        <f t="shared" si="4"/>
        <v>15835.189</v>
      </c>
      <c r="J22" s="319">
        <f t="shared" si="4"/>
        <v>15759.56</v>
      </c>
      <c r="K22" s="320">
        <f t="shared" si="4"/>
        <v>14948.002</v>
      </c>
      <c r="L22" s="321">
        <f>(D22-H22)/H22*100</f>
        <v>-2.382351657726459</v>
      </c>
      <c r="M22" s="322">
        <f>(E22-I22)/I22*100</f>
        <v>-6.5337205637394176</v>
      </c>
      <c r="N22" s="322">
        <f>(F22-J22)/J22*100</f>
        <v>-5.8019957409978256</v>
      </c>
      <c r="O22" s="322">
        <f>(G22-K22)/K22*100</f>
        <v>5.6207110488746208</v>
      </c>
    </row>
    <row r="23" spans="1:15" ht="6.95" customHeight="1" x14ac:dyDescent="0.25">
      <c r="A23" s="285"/>
      <c r="B23" s="314"/>
      <c r="C23" s="323"/>
      <c r="D23" s="324"/>
      <c r="E23" s="325"/>
      <c r="F23" s="325"/>
      <c r="G23" s="326"/>
      <c r="H23" s="324"/>
      <c r="I23" s="325"/>
      <c r="J23" s="325"/>
      <c r="K23" s="326"/>
      <c r="L23" s="308"/>
      <c r="M23" s="309"/>
      <c r="N23" s="309"/>
      <c r="O23" s="309"/>
    </row>
    <row r="24" spans="1:15" ht="13.7" customHeight="1" x14ac:dyDescent="0.25">
      <c r="A24" s="285"/>
      <c r="B24" s="304" t="s">
        <v>9</v>
      </c>
      <c r="C24" s="296" t="s">
        <v>189</v>
      </c>
      <c r="D24" s="327">
        <f>SUM(E24:G24)</f>
        <v>6723.3340000000007</v>
      </c>
      <c r="E24" s="328">
        <v>2172.3850000000002</v>
      </c>
      <c r="F24" s="328">
        <v>2149.27</v>
      </c>
      <c r="G24" s="329">
        <v>2401.6790000000001</v>
      </c>
      <c r="H24" s="327">
        <f>SUM(I24:K24)</f>
        <v>7279.1669999999995</v>
      </c>
      <c r="I24" s="328">
        <v>2213.8919999999998</v>
      </c>
      <c r="J24" s="328">
        <v>2476.355</v>
      </c>
      <c r="K24" s="329">
        <v>2588.92</v>
      </c>
      <c r="L24" s="310">
        <f t="shared" ref="L24:O34" si="5">(D24-H24)/H24*100</f>
        <v>-7.6359424093443486</v>
      </c>
      <c r="M24" s="311">
        <f t="shared" si="5"/>
        <v>-1.8748430366070075</v>
      </c>
      <c r="N24" s="311">
        <f t="shared" si="5"/>
        <v>-13.20832433152759</v>
      </c>
      <c r="O24" s="311">
        <f t="shared" si="5"/>
        <v>-7.2323980656026441</v>
      </c>
    </row>
    <row r="25" spans="1:15" ht="13.7" customHeight="1" x14ac:dyDescent="0.25">
      <c r="A25" s="285"/>
      <c r="B25" s="304" t="s">
        <v>10</v>
      </c>
      <c r="C25" s="296" t="s">
        <v>189</v>
      </c>
      <c r="D25" s="327">
        <f t="shared" ref="D25:D33" si="6">SUM(E25:G25)</f>
        <v>1047.289</v>
      </c>
      <c r="E25" s="328">
        <v>395.32299999999998</v>
      </c>
      <c r="F25" s="328">
        <v>334.45400000000001</v>
      </c>
      <c r="G25" s="329">
        <v>317.512</v>
      </c>
      <c r="H25" s="327">
        <f t="shared" ref="H25:H34" si="7">SUM(I25:K25)</f>
        <v>1070.799</v>
      </c>
      <c r="I25" s="328">
        <v>371.47699999999998</v>
      </c>
      <c r="J25" s="328">
        <v>381.48599999999999</v>
      </c>
      <c r="K25" s="329">
        <v>317.83600000000001</v>
      </c>
      <c r="L25" s="310">
        <f t="shared" si="5"/>
        <v>-2.1955567758281425</v>
      </c>
      <c r="M25" s="311">
        <f t="shared" si="5"/>
        <v>6.419239952944598</v>
      </c>
      <c r="N25" s="311">
        <f t="shared" si="5"/>
        <v>-12.32863067058817</v>
      </c>
      <c r="O25" s="311">
        <f t="shared" si="5"/>
        <v>-0.1019393649555155</v>
      </c>
    </row>
    <row r="26" spans="1:15" ht="13.7" customHeight="1" x14ac:dyDescent="0.25">
      <c r="A26" s="285"/>
      <c r="B26" s="304" t="s">
        <v>11</v>
      </c>
      <c r="C26" s="296" t="s">
        <v>189</v>
      </c>
      <c r="D26" s="327">
        <f t="shared" si="6"/>
        <v>390.58199999999999</v>
      </c>
      <c r="E26" s="328">
        <v>143.66800000000001</v>
      </c>
      <c r="F26" s="328">
        <v>125.69799999999999</v>
      </c>
      <c r="G26" s="329">
        <v>121.21599999999999</v>
      </c>
      <c r="H26" s="327">
        <f t="shared" si="7"/>
        <v>452.79300000000001</v>
      </c>
      <c r="I26" s="328">
        <v>158.08000000000001</v>
      </c>
      <c r="J26" s="328">
        <v>158.773</v>
      </c>
      <c r="K26" s="329">
        <v>135.94</v>
      </c>
      <c r="L26" s="310">
        <f t="shared" si="5"/>
        <v>-13.73939084747335</v>
      </c>
      <c r="M26" s="311">
        <f t="shared" si="5"/>
        <v>-9.1169028340081013</v>
      </c>
      <c r="N26" s="311">
        <f t="shared" si="5"/>
        <v>-20.831627543725951</v>
      </c>
      <c r="O26" s="311">
        <f t="shared" si="5"/>
        <v>-10.831249080476683</v>
      </c>
    </row>
    <row r="27" spans="1:15" ht="13.7" customHeight="1" x14ac:dyDescent="0.25">
      <c r="A27" s="285"/>
      <c r="B27" s="304" t="s">
        <v>6</v>
      </c>
      <c r="C27" s="296" t="s">
        <v>189</v>
      </c>
      <c r="D27" s="327">
        <f t="shared" si="6"/>
        <v>4953.1730000000007</v>
      </c>
      <c r="E27" s="328">
        <v>1338.318</v>
      </c>
      <c r="F27" s="328">
        <v>1434.5450000000001</v>
      </c>
      <c r="G27" s="329">
        <v>2180.31</v>
      </c>
      <c r="H27" s="327">
        <f t="shared" si="7"/>
        <v>4729.4179999999997</v>
      </c>
      <c r="I27" s="328">
        <v>1671.027</v>
      </c>
      <c r="J27" s="328">
        <v>1500.4960000000001</v>
      </c>
      <c r="K27" s="329">
        <v>1557.895</v>
      </c>
      <c r="L27" s="310">
        <f t="shared" si="5"/>
        <v>4.731131822139659</v>
      </c>
      <c r="M27" s="311">
        <f t="shared" si="5"/>
        <v>-19.910450279977525</v>
      </c>
      <c r="N27" s="311">
        <f t="shared" si="5"/>
        <v>-4.3952799607596429</v>
      </c>
      <c r="O27" s="311">
        <f t="shared" si="5"/>
        <v>39.952307440488603</v>
      </c>
    </row>
    <row r="28" spans="1:15" ht="13.7" customHeight="1" x14ac:dyDescent="0.25">
      <c r="A28" s="285"/>
      <c r="B28" s="304" t="s">
        <v>132</v>
      </c>
      <c r="C28" s="330" t="s">
        <v>189</v>
      </c>
      <c r="D28" s="327">
        <f t="shared" si="6"/>
        <v>4998.9479999999994</v>
      </c>
      <c r="E28" s="328">
        <v>1786.4749999999999</v>
      </c>
      <c r="F28" s="328">
        <v>1564.787</v>
      </c>
      <c r="G28" s="329">
        <v>1647.6859999999999</v>
      </c>
      <c r="H28" s="327">
        <f t="shared" si="7"/>
        <v>5438.3119999999999</v>
      </c>
      <c r="I28" s="328">
        <v>2144.81</v>
      </c>
      <c r="J28" s="328">
        <v>1374.963</v>
      </c>
      <c r="K28" s="329">
        <v>1918.539</v>
      </c>
      <c r="L28" s="310">
        <f t="shared" si="5"/>
        <v>-8.0790509996484303</v>
      </c>
      <c r="M28" s="311">
        <f t="shared" si="5"/>
        <v>-16.707074286300418</v>
      </c>
      <c r="N28" s="311">
        <f t="shared" si="5"/>
        <v>13.805753318452938</v>
      </c>
      <c r="O28" s="311">
        <f t="shared" si="5"/>
        <v>-14.117669747656944</v>
      </c>
    </row>
    <row r="29" spans="1:15" ht="13.7" customHeight="1" x14ac:dyDescent="0.25">
      <c r="A29" s="285"/>
      <c r="B29" s="304" t="s">
        <v>12</v>
      </c>
      <c r="C29" s="296" t="s">
        <v>189</v>
      </c>
      <c r="D29" s="327">
        <f t="shared" si="6"/>
        <v>21177.948</v>
      </c>
      <c r="E29" s="328">
        <v>7026.0060000000003</v>
      </c>
      <c r="F29" s="328">
        <v>7297.2740000000003</v>
      </c>
      <c r="G29" s="329">
        <v>6854.6679999999997</v>
      </c>
      <c r="H29" s="327">
        <f t="shared" si="7"/>
        <v>22697.11</v>
      </c>
      <c r="I29" s="328">
        <v>7880.7839999999997</v>
      </c>
      <c r="J29" s="328">
        <v>7859.2780000000002</v>
      </c>
      <c r="K29" s="329">
        <v>6957.0479999999998</v>
      </c>
      <c r="L29" s="310">
        <f t="shared" si="5"/>
        <v>-6.693195741660503</v>
      </c>
      <c r="M29" s="311">
        <f t="shared" si="5"/>
        <v>-10.846357418246704</v>
      </c>
      <c r="N29" s="311">
        <f t="shared" si="5"/>
        <v>-7.1508349749175419</v>
      </c>
      <c r="O29" s="311">
        <f t="shared" si="5"/>
        <v>-1.4716011733712362</v>
      </c>
    </row>
    <row r="30" spans="1:15" ht="13.7" customHeight="1" x14ac:dyDescent="0.25">
      <c r="A30" s="285"/>
      <c r="B30" s="304" t="s">
        <v>14</v>
      </c>
      <c r="C30" s="296" t="s">
        <v>189</v>
      </c>
      <c r="D30" s="327">
        <f t="shared" si="6"/>
        <v>1779.6100000000001</v>
      </c>
      <c r="E30" s="328">
        <v>603.24</v>
      </c>
      <c r="F30" s="328">
        <v>623.86099999999999</v>
      </c>
      <c r="G30" s="329">
        <v>552.50900000000001</v>
      </c>
      <c r="H30" s="327">
        <f t="shared" si="7"/>
        <v>1290.8449999999998</v>
      </c>
      <c r="I30" s="328">
        <v>240.262</v>
      </c>
      <c r="J30" s="328">
        <v>684.92499999999995</v>
      </c>
      <c r="K30" s="329">
        <v>365.65800000000002</v>
      </c>
      <c r="L30" s="310">
        <f t="shared" si="5"/>
        <v>37.863957330275937</v>
      </c>
      <c r="M30" s="311">
        <f t="shared" si="5"/>
        <v>151.07590879956047</v>
      </c>
      <c r="N30" s="311">
        <f t="shared" si="5"/>
        <v>-8.9154286965726115</v>
      </c>
      <c r="O30" s="311">
        <f t="shared" si="5"/>
        <v>51.099934911857524</v>
      </c>
    </row>
    <row r="31" spans="1:15" ht="13.7" customHeight="1" x14ac:dyDescent="0.25">
      <c r="A31" s="285"/>
      <c r="B31" s="304" t="s">
        <v>67</v>
      </c>
      <c r="C31" s="296" t="s">
        <v>189</v>
      </c>
      <c r="D31" s="327">
        <f t="shared" si="6"/>
        <v>734.85199999999998</v>
      </c>
      <c r="E31" s="328">
        <v>287.74099999999999</v>
      </c>
      <c r="F31" s="328">
        <v>189.333</v>
      </c>
      <c r="G31" s="329">
        <v>257.77800000000002</v>
      </c>
      <c r="H31" s="327">
        <f t="shared" si="7"/>
        <v>491.75200000000001</v>
      </c>
      <c r="I31" s="328">
        <v>148.70599999999999</v>
      </c>
      <c r="J31" s="328">
        <v>222.71199999999999</v>
      </c>
      <c r="K31" s="329">
        <v>120.334</v>
      </c>
      <c r="L31" s="310">
        <f t="shared" si="5"/>
        <v>49.435487806861985</v>
      </c>
      <c r="M31" s="311">
        <f t="shared" si="5"/>
        <v>93.496563689427475</v>
      </c>
      <c r="N31" s="311">
        <f t="shared" si="5"/>
        <v>-14.98751751140486</v>
      </c>
      <c r="O31" s="311">
        <f t="shared" si="5"/>
        <v>114.21875779081559</v>
      </c>
    </row>
    <row r="32" spans="1:15" ht="13.7" customHeight="1" x14ac:dyDescent="0.25">
      <c r="A32" s="285"/>
      <c r="B32" s="304" t="s">
        <v>13</v>
      </c>
      <c r="C32" s="296" t="s">
        <v>189</v>
      </c>
      <c r="D32" s="327">
        <f t="shared" si="6"/>
        <v>464.21600000000001</v>
      </c>
      <c r="E32" s="328">
        <v>136.29400000000001</v>
      </c>
      <c r="F32" s="328">
        <v>167.84200000000001</v>
      </c>
      <c r="G32" s="329">
        <v>160.08000000000001</v>
      </c>
      <c r="H32" s="327">
        <f t="shared" si="7"/>
        <v>455.67500000000001</v>
      </c>
      <c r="I32" s="328">
        <v>146.548</v>
      </c>
      <c r="J32" s="328">
        <v>164.35499999999999</v>
      </c>
      <c r="K32" s="329">
        <v>144.77199999999999</v>
      </c>
      <c r="L32" s="310">
        <f t="shared" si="5"/>
        <v>1.874362209908377</v>
      </c>
      <c r="M32" s="311">
        <f t="shared" si="5"/>
        <v>-6.9970248655730485</v>
      </c>
      <c r="N32" s="311">
        <f t="shared" si="5"/>
        <v>2.1216269660186931</v>
      </c>
      <c r="O32" s="311">
        <f t="shared" si="5"/>
        <v>10.573867875003469</v>
      </c>
    </row>
    <row r="33" spans="1:15" ht="13.7" customHeight="1" x14ac:dyDescent="0.25">
      <c r="A33" s="285"/>
      <c r="B33" s="304" t="s">
        <v>49</v>
      </c>
      <c r="C33" s="296" t="s">
        <v>189</v>
      </c>
      <c r="D33" s="327">
        <f t="shared" si="6"/>
        <v>1038.866</v>
      </c>
      <c r="E33" s="328">
        <v>311.31099999999998</v>
      </c>
      <c r="F33" s="328">
        <v>301.29000000000002</v>
      </c>
      <c r="G33" s="329">
        <v>426.26499999999999</v>
      </c>
      <c r="H33" s="327">
        <f t="shared" si="7"/>
        <v>975.54299999999989</v>
      </c>
      <c r="I33" s="328">
        <v>313.935</v>
      </c>
      <c r="J33" s="328">
        <v>319.27999999999997</v>
      </c>
      <c r="K33" s="329">
        <v>342.32799999999997</v>
      </c>
      <c r="L33" s="310">
        <f t="shared" si="5"/>
        <v>6.491051650209176</v>
      </c>
      <c r="M33" s="311">
        <f t="shared" si="5"/>
        <v>-0.83584181438833627</v>
      </c>
      <c r="N33" s="311">
        <f t="shared" si="5"/>
        <v>-5.6345527436732503</v>
      </c>
      <c r="O33" s="311">
        <f t="shared" si="5"/>
        <v>24.519466710289553</v>
      </c>
    </row>
    <row r="34" spans="1:15" ht="13.7" customHeight="1" x14ac:dyDescent="0.25">
      <c r="A34" s="285"/>
      <c r="B34" s="304" t="s">
        <v>133</v>
      </c>
      <c r="C34" s="296" t="s">
        <v>189</v>
      </c>
      <c r="D34" s="327">
        <f>SUM(E34:G34)</f>
        <v>2125.1210000000001</v>
      </c>
      <c r="E34" s="328">
        <v>599.80099999999993</v>
      </c>
      <c r="F34" s="328">
        <v>656.83699999999999</v>
      </c>
      <c r="G34" s="329">
        <v>868.48300000000017</v>
      </c>
      <c r="H34" s="327">
        <f t="shared" si="7"/>
        <v>1661.337</v>
      </c>
      <c r="I34" s="328">
        <v>545.66800000000001</v>
      </c>
      <c r="J34" s="328">
        <v>616.9369999999999</v>
      </c>
      <c r="K34" s="329">
        <v>498.73199999999997</v>
      </c>
      <c r="L34" s="310">
        <f t="shared" si="5"/>
        <v>27.916310778607841</v>
      </c>
      <c r="M34" s="311">
        <f t="shared" si="5"/>
        <v>9.9205011105653842</v>
      </c>
      <c r="N34" s="311">
        <f t="shared" si="5"/>
        <v>6.4674350865647696</v>
      </c>
      <c r="O34" s="311">
        <f t="shared" si="5"/>
        <v>74.138214512002492</v>
      </c>
    </row>
    <row r="35" spans="1:15" ht="6.95" customHeight="1" thickBot="1" x14ac:dyDescent="0.3">
      <c r="A35" s="285"/>
      <c r="B35" s="331"/>
      <c r="C35" s="332"/>
      <c r="D35" s="333"/>
      <c r="E35" s="334"/>
      <c r="F35" s="334"/>
      <c r="G35" s="335"/>
      <c r="H35" s="333"/>
      <c r="I35" s="334"/>
      <c r="J35" s="334"/>
      <c r="K35" s="335"/>
      <c r="L35" s="333"/>
      <c r="M35" s="334"/>
      <c r="N35" s="334"/>
      <c r="O35" s="334"/>
    </row>
    <row r="36" spans="1:15" s="17" customFormat="1" ht="12" customHeight="1" thickTop="1" x14ac:dyDescent="0.2">
      <c r="A36" s="285"/>
      <c r="B36" s="285" t="s">
        <v>190</v>
      </c>
      <c r="C36" s="285"/>
      <c r="D36" s="286"/>
      <c r="E36" s="286"/>
      <c r="F36" s="286"/>
      <c r="G36" s="286"/>
      <c r="H36" s="286"/>
      <c r="I36" s="286"/>
      <c r="J36" s="286"/>
      <c r="K36" s="336"/>
      <c r="L36" s="286"/>
      <c r="M36" s="286"/>
      <c r="N36" s="286"/>
      <c r="O36" s="267" t="s">
        <v>122</v>
      </c>
    </row>
    <row r="37" spans="1:15" x14ac:dyDescent="0.25">
      <c r="A37" s="285"/>
      <c r="B37" s="285"/>
      <c r="C37" s="285"/>
      <c r="D37" s="286"/>
      <c r="E37" s="337"/>
      <c r="F37" s="286"/>
      <c r="G37" s="286"/>
      <c r="H37" s="286"/>
      <c r="I37" s="286"/>
      <c r="J37" s="338"/>
      <c r="K37" s="338"/>
      <c r="L37" s="338"/>
      <c r="M37" s="338"/>
      <c r="N37" s="286"/>
      <c r="O37" s="286"/>
    </row>
  </sheetData>
  <mergeCells count="5">
    <mergeCell ref="C5:C6"/>
    <mergeCell ref="D5:G5"/>
    <mergeCell ref="H5:K5"/>
    <mergeCell ref="L5:O5"/>
    <mergeCell ref="B5:B6"/>
  </mergeCells>
  <conditionalFormatting sqref="P8:AA11">
    <cfRule type="cellIs" dxfId="16" priority="3" operator="notEqual">
      <formula>0</formula>
    </cfRule>
  </conditionalFormatting>
  <conditionalFormatting sqref="P8:P11">
    <cfRule type="cellIs" dxfId="15" priority="2" operator="notEqual">
      <formula>0</formula>
    </cfRule>
  </conditionalFormatting>
  <conditionalFormatting sqref="P8:P11">
    <cfRule type="cellIs" dxfId="14" priority="1" operator="notEqual">
      <formula>0</formula>
    </cfRule>
  </conditionalFormatting>
  <pageMargins left="0.27559055118110237" right="0.35433070866141736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pageSetUpPr fitToPage="1"/>
  </sheetPr>
  <dimension ref="A1:O85"/>
  <sheetViews>
    <sheetView showGridLines="0" zoomScaleNormal="100" workbookViewId="0">
      <selection activeCell="B2" sqref="B2"/>
    </sheetView>
  </sheetViews>
  <sheetFormatPr defaultRowHeight="15" x14ac:dyDescent="0.25"/>
  <cols>
    <col min="1" max="1" width="4" style="48" customWidth="1"/>
    <col min="2" max="2" width="31.85546875" style="48" customWidth="1"/>
    <col min="3" max="3" width="16" style="49" bestFit="1" customWidth="1"/>
    <col min="4" max="6" width="10.140625" style="49" customWidth="1"/>
    <col min="7" max="7" width="17.28515625" style="49" bestFit="1" customWidth="1"/>
    <col min="8" max="11" width="10.140625" style="49" customWidth="1"/>
    <col min="12" max="12" width="11.28515625" style="49" customWidth="1"/>
    <col min="13" max="13" width="10.140625" style="49" customWidth="1"/>
    <col min="14" max="14" width="10.28515625" style="49" customWidth="1"/>
  </cols>
  <sheetData>
    <row r="1" spans="1:14" ht="18" customHeight="1" x14ac:dyDescent="0.25">
      <c r="A1" s="285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x14ac:dyDescent="0.25">
      <c r="A2" s="285"/>
      <c r="B2" s="339" t="s">
        <v>109</v>
      </c>
      <c r="C2" s="340"/>
      <c r="D2" s="340"/>
      <c r="E2" s="340"/>
      <c r="F2" s="340"/>
      <c r="G2" s="340"/>
      <c r="H2" s="340"/>
      <c r="I2" s="340"/>
      <c r="J2" s="340"/>
      <c r="K2" s="340"/>
      <c r="L2" s="286"/>
      <c r="M2" s="286"/>
      <c r="N2" s="286"/>
    </row>
    <row r="3" spans="1:14" ht="6.95" customHeight="1" x14ac:dyDescent="0.25">
      <c r="A3" s="285"/>
      <c r="B3" s="341"/>
      <c r="C3" s="342"/>
      <c r="D3" s="342"/>
      <c r="E3" s="342"/>
      <c r="F3" s="342"/>
      <c r="G3" s="342"/>
      <c r="H3" s="342"/>
      <c r="I3" s="342"/>
      <c r="J3" s="342"/>
      <c r="K3" s="286"/>
      <c r="L3" s="285"/>
      <c r="M3" s="285"/>
      <c r="N3" s="286"/>
    </row>
    <row r="4" spans="1:14" ht="15.75" thickBot="1" x14ac:dyDescent="0.3">
      <c r="A4" s="285"/>
      <c r="B4" s="343"/>
      <c r="C4" s="344"/>
      <c r="D4" s="345"/>
      <c r="E4" s="345"/>
      <c r="F4" s="345"/>
      <c r="G4" s="345"/>
      <c r="H4" s="345"/>
      <c r="I4" s="345"/>
      <c r="J4" s="345"/>
      <c r="K4" s="344"/>
      <c r="L4" s="344"/>
      <c r="M4" s="344"/>
      <c r="N4" s="346" t="s">
        <v>191</v>
      </c>
    </row>
    <row r="5" spans="1:14" ht="22.5" customHeight="1" thickBot="1" x14ac:dyDescent="0.3">
      <c r="A5" s="285"/>
      <c r="B5" s="541"/>
      <c r="C5" s="540" t="s">
        <v>169</v>
      </c>
      <c r="D5" s="540"/>
      <c r="E5" s="540"/>
      <c r="F5" s="540"/>
      <c r="G5" s="540" t="s">
        <v>170</v>
      </c>
      <c r="H5" s="540"/>
      <c r="I5" s="540"/>
      <c r="J5" s="540"/>
      <c r="K5" s="540" t="s">
        <v>51</v>
      </c>
      <c r="L5" s="540"/>
      <c r="M5" s="540"/>
      <c r="N5" s="540"/>
    </row>
    <row r="6" spans="1:14" ht="22.5" customHeight="1" thickBot="1" x14ac:dyDescent="0.3">
      <c r="A6" s="285"/>
      <c r="B6" s="542"/>
      <c r="C6" s="203" t="s">
        <v>0</v>
      </c>
      <c r="D6" s="231" t="s">
        <v>161</v>
      </c>
      <c r="E6" s="231" t="s">
        <v>162</v>
      </c>
      <c r="F6" s="231" t="s">
        <v>163</v>
      </c>
      <c r="G6" s="203" t="s">
        <v>0</v>
      </c>
      <c r="H6" s="231" t="s">
        <v>164</v>
      </c>
      <c r="I6" s="231" t="s">
        <v>165</v>
      </c>
      <c r="J6" s="231" t="s">
        <v>166</v>
      </c>
      <c r="K6" s="203" t="str">
        <f>C6</f>
        <v>Total</v>
      </c>
      <c r="L6" s="231" t="str">
        <f>D6</f>
        <v>Jul.21</v>
      </c>
      <c r="M6" s="231" t="str">
        <f>E6</f>
        <v>Ago.21</v>
      </c>
      <c r="N6" s="231" t="str">
        <f>F6</f>
        <v>Set.21</v>
      </c>
    </row>
    <row r="7" spans="1:14" ht="6.95" customHeight="1" x14ac:dyDescent="0.25">
      <c r="A7" s="285"/>
      <c r="B7" s="347"/>
      <c r="C7" s="348"/>
      <c r="D7" s="349"/>
      <c r="E7" s="349"/>
      <c r="F7" s="350"/>
      <c r="G7" s="348"/>
      <c r="H7" s="349"/>
      <c r="I7" s="349"/>
      <c r="J7" s="350"/>
      <c r="K7" s="351"/>
      <c r="L7" s="352"/>
      <c r="M7" s="353"/>
      <c r="N7" s="353"/>
    </row>
    <row r="8" spans="1:14" x14ac:dyDescent="0.25">
      <c r="A8" s="285"/>
      <c r="B8" s="354" t="s">
        <v>0</v>
      </c>
      <c r="C8" s="355">
        <f>SUM(D8:F8)</f>
        <v>20829.486000000001</v>
      </c>
      <c r="D8" s="356">
        <f t="shared" ref="D8:J8" si="0">SUM(D10:D20)</f>
        <v>6942.2110000000002</v>
      </c>
      <c r="E8" s="356">
        <f t="shared" si="0"/>
        <v>7086.0330000000004</v>
      </c>
      <c r="F8" s="357">
        <f t="shared" si="0"/>
        <v>6801.2420000000011</v>
      </c>
      <c r="G8" s="355">
        <f t="shared" si="0"/>
        <v>20682.569000000003</v>
      </c>
      <c r="H8" s="356">
        <f t="shared" si="0"/>
        <v>6743.9710000000005</v>
      </c>
      <c r="I8" s="356">
        <f t="shared" si="0"/>
        <v>7154.71</v>
      </c>
      <c r="J8" s="357">
        <f t="shared" si="0"/>
        <v>6783.887999999999</v>
      </c>
      <c r="K8" s="358">
        <f t="shared" ref="K8:N8" si="1">IF(AND(C8=0,G8=0),0,(C8-G8)/G8*100)</f>
        <v>0.71034212432700028</v>
      </c>
      <c r="L8" s="322">
        <f t="shared" si="1"/>
        <v>2.9395144196201284</v>
      </c>
      <c r="M8" s="322">
        <f t="shared" si="1"/>
        <v>-0.95988516655461475</v>
      </c>
      <c r="N8" s="322">
        <f t="shared" si="1"/>
        <v>0.25581200633032397</v>
      </c>
    </row>
    <row r="9" spans="1:14" ht="6.95" customHeight="1" x14ac:dyDescent="0.25">
      <c r="A9" s="285"/>
      <c r="B9" s="359"/>
      <c r="C9" s="360"/>
      <c r="D9" s="361"/>
      <c r="E9" s="361"/>
      <c r="F9" s="362"/>
      <c r="G9" s="360"/>
      <c r="H9" s="361"/>
      <c r="I9" s="361"/>
      <c r="J9" s="362"/>
      <c r="K9" s="301"/>
      <c r="L9" s="302"/>
      <c r="M9" s="302"/>
      <c r="N9" s="302"/>
    </row>
    <row r="10" spans="1:14" x14ac:dyDescent="0.25">
      <c r="A10" s="285"/>
      <c r="B10" s="363" t="s">
        <v>9</v>
      </c>
      <c r="C10" s="364">
        <f>SUM(D10:F10)</f>
        <v>3335.1759999999999</v>
      </c>
      <c r="D10" s="365">
        <f t="shared" ref="D10:F20" si="2">+SUM(D24)+SUM(D38)</f>
        <v>1151.845</v>
      </c>
      <c r="E10" s="328">
        <f t="shared" si="2"/>
        <v>1031.989</v>
      </c>
      <c r="F10" s="329">
        <f t="shared" si="2"/>
        <v>1151.3420000000001</v>
      </c>
      <c r="G10" s="364">
        <f>SUM(H10:J10)</f>
        <v>3722.7920000000004</v>
      </c>
      <c r="H10" s="328">
        <f t="shared" ref="H10:J20" si="3">+SUM(H24)+SUM(H38)</f>
        <v>1016.662</v>
      </c>
      <c r="I10" s="328">
        <f t="shared" si="3"/>
        <v>1223.836</v>
      </c>
      <c r="J10" s="329">
        <f t="shared" si="3"/>
        <v>1482.2940000000001</v>
      </c>
      <c r="K10" s="308">
        <f t="shared" ref="K10:K20" si="4">IF(AND(C10=0,G10=0),0,(C10-G10)/G10*100)</f>
        <v>-10.411970370625069</v>
      </c>
      <c r="L10" s="309">
        <f t="shared" ref="L10:L20" si="5">IF(AND(D10=0,H10=0),0,(D10-H10)/H10*100)</f>
        <v>13.296749558850433</v>
      </c>
      <c r="M10" s="309">
        <f t="shared" ref="M10:M20" si="6">IF(AND(E10=0,I10=0),0,(E10-I10)/I10*100)</f>
        <v>-15.675874872123389</v>
      </c>
      <c r="N10" s="309">
        <f t="shared" ref="N10:N20" si="7">IF(AND(F10=0,J10=0),0,(F10-J10)/J10*100)</f>
        <v>-22.327014748761041</v>
      </c>
    </row>
    <row r="11" spans="1:14" x14ac:dyDescent="0.25">
      <c r="A11" s="285"/>
      <c r="B11" s="363" t="s">
        <v>10</v>
      </c>
      <c r="C11" s="364">
        <f t="shared" ref="C11:C20" si="8">SUM(D11:F11)</f>
        <v>1379.982</v>
      </c>
      <c r="D11" s="328">
        <f t="shared" si="2"/>
        <v>511.27</v>
      </c>
      <c r="E11" s="328">
        <f t="shared" si="2"/>
        <v>429.83799999999997</v>
      </c>
      <c r="F11" s="329">
        <f t="shared" si="2"/>
        <v>438.87400000000002</v>
      </c>
      <c r="G11" s="364">
        <f t="shared" ref="G11:G20" si="9">SUM(H11:J11)</f>
        <v>1285.5530000000001</v>
      </c>
      <c r="H11" s="328">
        <f t="shared" si="3"/>
        <v>416.23200000000003</v>
      </c>
      <c r="I11" s="328">
        <f t="shared" si="3"/>
        <v>488.65000000000003</v>
      </c>
      <c r="J11" s="329">
        <f t="shared" si="3"/>
        <v>380.67099999999999</v>
      </c>
      <c r="K11" s="308">
        <f t="shared" si="4"/>
        <v>7.3453992173018037</v>
      </c>
      <c r="L11" s="309">
        <f t="shared" si="5"/>
        <v>22.832939322301012</v>
      </c>
      <c r="M11" s="309">
        <f t="shared" si="6"/>
        <v>-12.035608308605354</v>
      </c>
      <c r="N11" s="309">
        <f t="shared" si="7"/>
        <v>15.289580766593733</v>
      </c>
    </row>
    <row r="12" spans="1:14" x14ac:dyDescent="0.25">
      <c r="A12" s="285"/>
      <c r="B12" s="363" t="s">
        <v>11</v>
      </c>
      <c r="C12" s="364">
        <f t="shared" si="8"/>
        <v>498.55799999999999</v>
      </c>
      <c r="D12" s="328">
        <f t="shared" si="2"/>
        <v>170.93199999999999</v>
      </c>
      <c r="E12" s="328">
        <f t="shared" si="2"/>
        <v>169.94799999999998</v>
      </c>
      <c r="F12" s="329">
        <f t="shared" si="2"/>
        <v>157.678</v>
      </c>
      <c r="G12" s="364">
        <f t="shared" si="9"/>
        <v>500.80700000000002</v>
      </c>
      <c r="H12" s="328">
        <f t="shared" si="3"/>
        <v>179.32300000000001</v>
      </c>
      <c r="I12" s="328">
        <f t="shared" si="3"/>
        <v>162.84700000000001</v>
      </c>
      <c r="J12" s="329">
        <f t="shared" si="3"/>
        <v>158.637</v>
      </c>
      <c r="K12" s="308">
        <f t="shared" si="4"/>
        <v>-0.44907519263908524</v>
      </c>
      <c r="L12" s="309">
        <f t="shared" si="5"/>
        <v>-4.6792659056562842</v>
      </c>
      <c r="M12" s="309">
        <f t="shared" si="6"/>
        <v>4.3605347350580423</v>
      </c>
      <c r="N12" s="309">
        <f t="shared" si="7"/>
        <v>-0.60452479560254113</v>
      </c>
    </row>
    <row r="13" spans="1:14" x14ac:dyDescent="0.25">
      <c r="A13" s="285"/>
      <c r="B13" s="363" t="s">
        <v>6</v>
      </c>
      <c r="C13" s="364">
        <f t="shared" si="8"/>
        <v>2205.6850000000004</v>
      </c>
      <c r="D13" s="328">
        <f t="shared" si="2"/>
        <v>684.21399999999994</v>
      </c>
      <c r="E13" s="328">
        <f t="shared" si="2"/>
        <v>798.99</v>
      </c>
      <c r="F13" s="329">
        <f t="shared" si="2"/>
        <v>722.48100000000022</v>
      </c>
      <c r="G13" s="364">
        <f t="shared" si="9"/>
        <v>2295.4089999999997</v>
      </c>
      <c r="H13" s="328">
        <f t="shared" si="3"/>
        <v>826.36</v>
      </c>
      <c r="I13" s="328">
        <f t="shared" si="3"/>
        <v>860.85299999999995</v>
      </c>
      <c r="J13" s="329">
        <f t="shared" si="3"/>
        <v>608.19599999999991</v>
      </c>
      <c r="K13" s="308">
        <f t="shared" si="4"/>
        <v>-3.9088458745260324</v>
      </c>
      <c r="L13" s="309">
        <f t="shared" si="5"/>
        <v>-17.201461832615333</v>
      </c>
      <c r="M13" s="309">
        <f t="shared" si="6"/>
        <v>-7.186244341368381</v>
      </c>
      <c r="N13" s="309">
        <f t="shared" si="7"/>
        <v>18.790817433853611</v>
      </c>
    </row>
    <row r="14" spans="1:14" x14ac:dyDescent="0.25">
      <c r="A14" s="285"/>
      <c r="B14" s="363" t="s">
        <v>134</v>
      </c>
      <c r="C14" s="364">
        <f t="shared" si="8"/>
        <v>1404.674</v>
      </c>
      <c r="D14" s="328">
        <f t="shared" si="2"/>
        <v>426.471</v>
      </c>
      <c r="E14" s="328">
        <f t="shared" si="2"/>
        <v>462.56799999999998</v>
      </c>
      <c r="F14" s="329">
        <f t="shared" si="2"/>
        <v>515.63499999999999</v>
      </c>
      <c r="G14" s="364">
        <f t="shared" si="9"/>
        <v>1491.133</v>
      </c>
      <c r="H14" s="328">
        <f t="shared" si="3"/>
        <v>567.99300000000005</v>
      </c>
      <c r="I14" s="328">
        <f t="shared" si="3"/>
        <v>490.04399999999998</v>
      </c>
      <c r="J14" s="329">
        <f t="shared" si="3"/>
        <v>433.096</v>
      </c>
      <c r="K14" s="310">
        <f t="shared" si="4"/>
        <v>-5.7982084763733388</v>
      </c>
      <c r="L14" s="311">
        <f t="shared" si="5"/>
        <v>-24.916152135677734</v>
      </c>
      <c r="M14" s="311">
        <f t="shared" si="6"/>
        <v>-5.6068434671172378</v>
      </c>
      <c r="N14" s="311">
        <f t="shared" si="7"/>
        <v>19.057899403365532</v>
      </c>
    </row>
    <row r="15" spans="1:14" x14ac:dyDescent="0.25">
      <c r="A15" s="285"/>
      <c r="B15" s="363" t="s">
        <v>12</v>
      </c>
      <c r="C15" s="364">
        <f t="shared" si="8"/>
        <v>10906.337</v>
      </c>
      <c r="D15" s="328">
        <f t="shared" si="2"/>
        <v>3644.268</v>
      </c>
      <c r="E15" s="328">
        <f t="shared" si="2"/>
        <v>3813.4870000000001</v>
      </c>
      <c r="F15" s="329">
        <f t="shared" si="2"/>
        <v>3448.5819999999999</v>
      </c>
      <c r="G15" s="364">
        <f t="shared" si="9"/>
        <v>10428.365000000002</v>
      </c>
      <c r="H15" s="328">
        <f t="shared" si="3"/>
        <v>3420.779</v>
      </c>
      <c r="I15" s="328">
        <f t="shared" si="3"/>
        <v>3576.393</v>
      </c>
      <c r="J15" s="329">
        <f t="shared" si="3"/>
        <v>3431.1930000000002</v>
      </c>
      <c r="K15" s="310">
        <f t="shared" si="4"/>
        <v>4.5833838765712347</v>
      </c>
      <c r="L15" s="311">
        <f t="shared" si="5"/>
        <v>6.5332779463391253</v>
      </c>
      <c r="M15" s="311">
        <f t="shared" si="6"/>
        <v>6.629416845408211</v>
      </c>
      <c r="N15" s="311">
        <f t="shared" si="7"/>
        <v>0.50679166109279383</v>
      </c>
    </row>
    <row r="16" spans="1:14" x14ac:dyDescent="0.25">
      <c r="A16" s="285"/>
      <c r="B16" s="363" t="s">
        <v>14</v>
      </c>
      <c r="C16" s="364">
        <f t="shared" si="8"/>
        <v>394.10399999999993</v>
      </c>
      <c r="D16" s="328">
        <f t="shared" si="2"/>
        <v>130.80599999999998</v>
      </c>
      <c r="E16" s="328">
        <f t="shared" si="2"/>
        <v>139.143</v>
      </c>
      <c r="F16" s="329">
        <f t="shared" si="2"/>
        <v>124.155</v>
      </c>
      <c r="G16" s="364">
        <f t="shared" si="9"/>
        <v>347.24599999999998</v>
      </c>
      <c r="H16" s="328">
        <f t="shared" si="3"/>
        <v>94.763000000000005</v>
      </c>
      <c r="I16" s="328">
        <f t="shared" si="3"/>
        <v>154.25700000000001</v>
      </c>
      <c r="J16" s="329">
        <f t="shared" si="3"/>
        <v>98.225999999999999</v>
      </c>
      <c r="K16" s="310">
        <f t="shared" si="4"/>
        <v>13.494179918559162</v>
      </c>
      <c r="L16" s="311">
        <f t="shared" si="5"/>
        <v>38.034887033968928</v>
      </c>
      <c r="M16" s="311">
        <f t="shared" si="6"/>
        <v>-9.7979346156090195</v>
      </c>
      <c r="N16" s="311">
        <f t="shared" si="7"/>
        <v>26.397287887117464</v>
      </c>
    </row>
    <row r="17" spans="1:14" x14ac:dyDescent="0.25">
      <c r="A17" s="285"/>
      <c r="B17" s="363" t="s">
        <v>67</v>
      </c>
      <c r="C17" s="364">
        <f t="shared" si="8"/>
        <v>157.01400000000001</v>
      </c>
      <c r="D17" s="328">
        <f t="shared" si="2"/>
        <v>58.759</v>
      </c>
      <c r="E17" s="328">
        <f t="shared" si="2"/>
        <v>53.668000000000006</v>
      </c>
      <c r="F17" s="329">
        <f t="shared" si="2"/>
        <v>44.587000000000003</v>
      </c>
      <c r="G17" s="364">
        <f t="shared" si="9"/>
        <v>141.75</v>
      </c>
      <c r="H17" s="328">
        <f t="shared" si="3"/>
        <v>58.631</v>
      </c>
      <c r="I17" s="328">
        <f t="shared" si="3"/>
        <v>42.653999999999996</v>
      </c>
      <c r="J17" s="329">
        <f t="shared" si="3"/>
        <v>40.464999999999996</v>
      </c>
      <c r="K17" s="310">
        <f t="shared" si="4"/>
        <v>10.768253968253976</v>
      </c>
      <c r="L17" s="311">
        <f t="shared" si="5"/>
        <v>0.21831454350087856</v>
      </c>
      <c r="M17" s="311">
        <f t="shared" si="6"/>
        <v>25.821728325596688</v>
      </c>
      <c r="N17" s="311">
        <f t="shared" si="7"/>
        <v>10.186580995922419</v>
      </c>
    </row>
    <row r="18" spans="1:14" x14ac:dyDescent="0.25">
      <c r="A18" s="285"/>
      <c r="B18" s="363" t="s">
        <v>13</v>
      </c>
      <c r="C18" s="364">
        <f t="shared" si="8"/>
        <v>305.99300000000005</v>
      </c>
      <c r="D18" s="328">
        <f t="shared" si="2"/>
        <v>96.77000000000001</v>
      </c>
      <c r="E18" s="328">
        <f t="shared" si="2"/>
        <v>104.03700000000001</v>
      </c>
      <c r="F18" s="329">
        <f t="shared" si="2"/>
        <v>105.18600000000001</v>
      </c>
      <c r="G18" s="364">
        <f t="shared" si="9"/>
        <v>277.82599999999996</v>
      </c>
      <c r="H18" s="328">
        <f t="shared" si="3"/>
        <v>92.284999999999997</v>
      </c>
      <c r="I18" s="328">
        <f t="shared" si="3"/>
        <v>99.009</v>
      </c>
      <c r="J18" s="329">
        <f t="shared" si="3"/>
        <v>86.531999999999996</v>
      </c>
      <c r="K18" s="310">
        <f t="shared" si="4"/>
        <v>10.138359980707381</v>
      </c>
      <c r="L18" s="311">
        <f t="shared" si="5"/>
        <v>4.8599447364143833</v>
      </c>
      <c r="M18" s="311">
        <f t="shared" si="6"/>
        <v>5.078326212768542</v>
      </c>
      <c r="N18" s="311">
        <f t="shared" si="7"/>
        <v>21.557342948273483</v>
      </c>
    </row>
    <row r="19" spans="1:14" x14ac:dyDescent="0.25">
      <c r="A19" s="285"/>
      <c r="B19" s="363" t="s">
        <v>49</v>
      </c>
      <c r="C19" s="364">
        <f t="shared" si="8"/>
        <v>14.989999999999998</v>
      </c>
      <c r="D19" s="328">
        <f t="shared" si="2"/>
        <v>3.0329999999999999</v>
      </c>
      <c r="E19" s="328">
        <f t="shared" si="2"/>
        <v>3.0489999999999999</v>
      </c>
      <c r="F19" s="329">
        <f t="shared" si="2"/>
        <v>8.9079999999999995</v>
      </c>
      <c r="G19" s="364">
        <f t="shared" si="9"/>
        <v>17.913</v>
      </c>
      <c r="H19" s="328">
        <f t="shared" si="3"/>
        <v>8.9120000000000008</v>
      </c>
      <c r="I19" s="328">
        <f t="shared" si="3"/>
        <v>5.8769999999999998</v>
      </c>
      <c r="J19" s="329">
        <f t="shared" si="3"/>
        <v>3.1240000000000001</v>
      </c>
      <c r="K19" s="310">
        <f t="shared" si="4"/>
        <v>-16.31775805281082</v>
      </c>
      <c r="L19" s="311">
        <f t="shared" si="5"/>
        <v>-65.967235188509889</v>
      </c>
      <c r="M19" s="311">
        <f t="shared" si="6"/>
        <v>-48.119789007997277</v>
      </c>
      <c r="N19" s="311">
        <f t="shared" si="7"/>
        <v>185.14724711907806</v>
      </c>
    </row>
    <row r="20" spans="1:14" x14ac:dyDescent="0.25">
      <c r="A20" s="285"/>
      <c r="B20" s="363" t="s">
        <v>15</v>
      </c>
      <c r="C20" s="364">
        <f t="shared" si="8"/>
        <v>226.97299999999998</v>
      </c>
      <c r="D20" s="328">
        <f t="shared" si="2"/>
        <v>63.843000000000004</v>
      </c>
      <c r="E20" s="328">
        <f t="shared" si="2"/>
        <v>79.316000000000003</v>
      </c>
      <c r="F20" s="329">
        <f t="shared" si="2"/>
        <v>83.813999999999993</v>
      </c>
      <c r="G20" s="364">
        <f t="shared" si="9"/>
        <v>173.77500000000001</v>
      </c>
      <c r="H20" s="366">
        <f t="shared" si="3"/>
        <v>62.031000000000006</v>
      </c>
      <c r="I20" s="366">
        <f t="shared" si="3"/>
        <v>50.29</v>
      </c>
      <c r="J20" s="367">
        <f t="shared" si="3"/>
        <v>61.454000000000001</v>
      </c>
      <c r="K20" s="310">
        <f t="shared" si="4"/>
        <v>30.613149187167298</v>
      </c>
      <c r="L20" s="311">
        <f t="shared" si="5"/>
        <v>2.9211200851187269</v>
      </c>
      <c r="M20" s="311">
        <f t="shared" si="6"/>
        <v>57.717240007953876</v>
      </c>
      <c r="N20" s="311">
        <f t="shared" si="7"/>
        <v>36.384938327854968</v>
      </c>
    </row>
    <row r="21" spans="1:14" ht="6.95" customHeight="1" x14ac:dyDescent="0.25">
      <c r="A21" s="285"/>
      <c r="B21" s="363"/>
      <c r="C21" s="364"/>
      <c r="D21" s="328"/>
      <c r="E21" s="328"/>
      <c r="F21" s="329"/>
      <c r="G21" s="364"/>
      <c r="H21" s="328"/>
      <c r="I21" s="328"/>
      <c r="J21" s="329"/>
      <c r="K21" s="368"/>
      <c r="L21" s="369"/>
      <c r="M21" s="369"/>
      <c r="N21" s="369"/>
    </row>
    <row r="22" spans="1:14" x14ac:dyDescent="0.25">
      <c r="A22" s="285"/>
      <c r="B22" s="370" t="s">
        <v>17</v>
      </c>
      <c r="C22" s="355">
        <f>SUM(D22:F22)</f>
        <v>2946.8724836664123</v>
      </c>
      <c r="D22" s="356">
        <f t="shared" ref="D22:J22" si="10">SUM(D24:D34)</f>
        <v>973.42596545089316</v>
      </c>
      <c r="E22" s="356">
        <f t="shared" si="10"/>
        <v>958.30299167802161</v>
      </c>
      <c r="F22" s="357">
        <f t="shared" si="10"/>
        <v>1015.1435265374977</v>
      </c>
      <c r="G22" s="355">
        <f t="shared" si="10"/>
        <v>2975.6030000000001</v>
      </c>
      <c r="H22" s="356">
        <f t="shared" si="10"/>
        <v>956.84900000000005</v>
      </c>
      <c r="I22" s="356">
        <f t="shared" si="10"/>
        <v>999.74899999999991</v>
      </c>
      <c r="J22" s="357">
        <f t="shared" si="10"/>
        <v>1019.005</v>
      </c>
      <c r="K22" s="358">
        <f t="shared" ref="K22:N22" si="11">IF(AND(C22=0,G22=0),0,(C22-G22)/G22*100)</f>
        <v>-0.96553593787839731</v>
      </c>
      <c r="L22" s="322">
        <f t="shared" si="11"/>
        <v>1.7324536526550285</v>
      </c>
      <c r="M22" s="322">
        <f t="shared" si="11"/>
        <v>-4.1456413881862648</v>
      </c>
      <c r="N22" s="322">
        <f t="shared" si="11"/>
        <v>-0.3789454872647649</v>
      </c>
    </row>
    <row r="23" spans="1:14" ht="6.95" customHeight="1" x14ac:dyDescent="0.25">
      <c r="A23" s="285"/>
      <c r="B23" s="371"/>
      <c r="C23" s="360"/>
      <c r="D23" s="361"/>
      <c r="E23" s="361"/>
      <c r="F23" s="362"/>
      <c r="G23" s="360"/>
      <c r="H23" s="361"/>
      <c r="I23" s="361"/>
      <c r="J23" s="362"/>
      <c r="K23" s="301"/>
      <c r="L23" s="302"/>
      <c r="M23" s="302"/>
      <c r="N23" s="302"/>
    </row>
    <row r="24" spans="1:14" x14ac:dyDescent="0.25">
      <c r="A24" s="285"/>
      <c r="B24" s="372" t="s">
        <v>9</v>
      </c>
      <c r="C24" s="364">
        <f>SUM(D24:F24)</f>
        <v>730.51099999999997</v>
      </c>
      <c r="D24" s="328">
        <v>248.864</v>
      </c>
      <c r="E24" s="328">
        <v>238.15700000000001</v>
      </c>
      <c r="F24" s="329">
        <v>243.49</v>
      </c>
      <c r="G24" s="364">
        <f>SUM(H24:J24)</f>
        <v>746.58899999999994</v>
      </c>
      <c r="H24" s="328">
        <v>245.62700000000001</v>
      </c>
      <c r="I24" s="328">
        <v>228.542</v>
      </c>
      <c r="J24" s="329">
        <v>272.42</v>
      </c>
      <c r="K24" s="308">
        <f t="shared" ref="K24:K34" si="12">IF(AND(C24=0,G24=0),0,(C24-G24)/G24*100)</f>
        <v>-2.1535275767524</v>
      </c>
      <c r="L24" s="309">
        <f t="shared" ref="L24:L34" si="13">IF(AND(D24=0,H24=0),0,(D24-H24)/H24*100)</f>
        <v>1.3178518648194191</v>
      </c>
      <c r="M24" s="309">
        <f t="shared" ref="M24:M34" si="14">IF(AND(E24=0,I24=0),0,(E24-I24)/I24*100)</f>
        <v>4.207104164661204</v>
      </c>
      <c r="N24" s="309">
        <f t="shared" ref="N24:N34" si="15">IF(AND(F24=0,J24=0),0,(F24-J24)/J24*100)</f>
        <v>-10.619631451435286</v>
      </c>
    </row>
    <row r="25" spans="1:14" x14ac:dyDescent="0.25">
      <c r="A25" s="285"/>
      <c r="B25" s="372" t="s">
        <v>10</v>
      </c>
      <c r="C25" s="364">
        <f t="shared" ref="C25:C34" si="16">SUM(D25:F25)</f>
        <v>102.68</v>
      </c>
      <c r="D25" s="328">
        <v>27.152999999999999</v>
      </c>
      <c r="E25" s="328">
        <v>40.411999999999999</v>
      </c>
      <c r="F25" s="329">
        <v>35.115000000000002</v>
      </c>
      <c r="G25" s="364">
        <f t="shared" ref="G25:G34" si="17">SUM(H25:J25)</f>
        <v>111.696</v>
      </c>
      <c r="H25" s="328">
        <v>30.571000000000002</v>
      </c>
      <c r="I25" s="328">
        <v>38.402999999999999</v>
      </c>
      <c r="J25" s="329">
        <v>42.722000000000001</v>
      </c>
      <c r="K25" s="308">
        <f t="shared" si="12"/>
        <v>-8.0719094685575055</v>
      </c>
      <c r="L25" s="309">
        <f t="shared" si="13"/>
        <v>-11.180530568185544</v>
      </c>
      <c r="M25" s="309">
        <f t="shared" si="14"/>
        <v>5.2313621331666811</v>
      </c>
      <c r="N25" s="309">
        <f t="shared" si="15"/>
        <v>-17.805814334534897</v>
      </c>
    </row>
    <row r="26" spans="1:14" x14ac:dyDescent="0.25">
      <c r="A26" s="285"/>
      <c r="B26" s="372" t="s">
        <v>11</v>
      </c>
      <c r="C26" s="364">
        <f t="shared" si="16"/>
        <v>36.134</v>
      </c>
      <c r="D26" s="328">
        <v>12.379</v>
      </c>
      <c r="E26" s="328">
        <v>11.747999999999999</v>
      </c>
      <c r="F26" s="329">
        <v>12.007</v>
      </c>
      <c r="G26" s="364">
        <f t="shared" si="17"/>
        <v>26.571999999999996</v>
      </c>
      <c r="H26" s="328">
        <v>9.7159999999999993</v>
      </c>
      <c r="I26" s="328">
        <v>9.3949999999999996</v>
      </c>
      <c r="J26" s="329">
        <v>7.4610000000000003</v>
      </c>
      <c r="K26" s="308">
        <f t="shared" si="12"/>
        <v>35.985247629083268</v>
      </c>
      <c r="L26" s="309">
        <f t="shared" si="13"/>
        <v>27.408398517908612</v>
      </c>
      <c r="M26" s="309">
        <f t="shared" si="14"/>
        <v>25.045236828100055</v>
      </c>
      <c r="N26" s="309">
        <f t="shared" si="15"/>
        <v>60.930170218469357</v>
      </c>
    </row>
    <row r="27" spans="1:14" x14ac:dyDescent="0.25">
      <c r="A27" s="285"/>
      <c r="B27" s="372" t="s">
        <v>6</v>
      </c>
      <c r="C27" s="364">
        <f t="shared" si="16"/>
        <v>406.50048366641261</v>
      </c>
      <c r="D27" s="328">
        <v>123.16696545089309</v>
      </c>
      <c r="E27" s="328">
        <v>140.28799167802168</v>
      </c>
      <c r="F27" s="329">
        <v>143.04552653749781</v>
      </c>
      <c r="G27" s="364">
        <f t="shared" si="17"/>
        <v>420.32299999999998</v>
      </c>
      <c r="H27" s="328">
        <v>148.755</v>
      </c>
      <c r="I27" s="328">
        <v>151.15</v>
      </c>
      <c r="J27" s="329">
        <v>120.41800000000001</v>
      </c>
      <c r="K27" s="308">
        <f t="shared" si="12"/>
        <v>-3.2885462688426217</v>
      </c>
      <c r="L27" s="309">
        <f t="shared" si="13"/>
        <v>-17.201461832615315</v>
      </c>
      <c r="M27" s="309">
        <f t="shared" si="14"/>
        <v>-7.1862443413683907</v>
      </c>
      <c r="N27" s="309">
        <f t="shared" si="15"/>
        <v>18.790817433853576</v>
      </c>
    </row>
    <row r="28" spans="1:14" x14ac:dyDescent="0.25">
      <c r="A28" s="285"/>
      <c r="B28" s="372" t="s">
        <v>134</v>
      </c>
      <c r="C28" s="364">
        <f t="shared" si="16"/>
        <v>105.655</v>
      </c>
      <c r="D28" s="328">
        <v>27.736000000000001</v>
      </c>
      <c r="E28" s="328">
        <v>28.812000000000001</v>
      </c>
      <c r="F28" s="329">
        <v>49.106999999999999</v>
      </c>
      <c r="G28" s="364">
        <f t="shared" si="17"/>
        <v>107.24599999999998</v>
      </c>
      <c r="H28" s="328">
        <v>28.494</v>
      </c>
      <c r="I28" s="328">
        <v>46.027999999999999</v>
      </c>
      <c r="J28" s="329">
        <v>32.723999999999997</v>
      </c>
      <c r="K28" s="310">
        <f t="shared" si="12"/>
        <v>-1.4835052123155923</v>
      </c>
      <c r="L28" s="311">
        <f t="shared" si="13"/>
        <v>-2.6602091668421393</v>
      </c>
      <c r="M28" s="311">
        <f t="shared" si="14"/>
        <v>-37.403319718432257</v>
      </c>
      <c r="N28" s="311">
        <f t="shared" si="15"/>
        <v>50.064173083975071</v>
      </c>
    </row>
    <row r="29" spans="1:14" x14ac:dyDescent="0.25">
      <c r="A29" s="285"/>
      <c r="B29" s="372" t="s">
        <v>12</v>
      </c>
      <c r="C29" s="364">
        <f t="shared" si="16"/>
        <v>781.34699999999998</v>
      </c>
      <c r="D29" s="328">
        <v>265.00900000000001</v>
      </c>
      <c r="E29" s="328">
        <v>244.26400000000001</v>
      </c>
      <c r="F29" s="329">
        <v>272.07400000000001</v>
      </c>
      <c r="G29" s="364">
        <f t="shared" si="17"/>
        <v>863.5809999999999</v>
      </c>
      <c r="H29" s="328">
        <v>266.16199999999998</v>
      </c>
      <c r="I29" s="328">
        <v>259.697</v>
      </c>
      <c r="J29" s="329">
        <v>337.72199999999998</v>
      </c>
      <c r="K29" s="310">
        <f t="shared" si="12"/>
        <v>-9.522442017598804</v>
      </c>
      <c r="L29" s="311">
        <f t="shared" si="13"/>
        <v>-0.43319482119910552</v>
      </c>
      <c r="M29" s="311">
        <f t="shared" si="14"/>
        <v>-5.9426947558115772</v>
      </c>
      <c r="N29" s="311">
        <f t="shared" si="15"/>
        <v>-19.438473063644054</v>
      </c>
    </row>
    <row r="30" spans="1:14" x14ac:dyDescent="0.25">
      <c r="A30" s="285"/>
      <c r="B30" s="372" t="s">
        <v>14</v>
      </c>
      <c r="C30" s="364">
        <f t="shared" si="16"/>
        <v>281.822</v>
      </c>
      <c r="D30" s="328">
        <v>104.086</v>
      </c>
      <c r="E30" s="328">
        <v>98.768000000000001</v>
      </c>
      <c r="F30" s="329">
        <v>78.968000000000004</v>
      </c>
      <c r="G30" s="364">
        <f t="shared" si="17"/>
        <v>258.50099999999998</v>
      </c>
      <c r="H30" s="328">
        <v>72.837000000000003</v>
      </c>
      <c r="I30" s="328">
        <v>111.605</v>
      </c>
      <c r="J30" s="329">
        <v>74.058999999999997</v>
      </c>
      <c r="K30" s="310">
        <f t="shared" si="12"/>
        <v>9.0216285430230556</v>
      </c>
      <c r="L30" s="311">
        <f t="shared" si="13"/>
        <v>42.902645633400596</v>
      </c>
      <c r="M30" s="311">
        <f t="shared" si="14"/>
        <v>-11.502172841718563</v>
      </c>
      <c r="N30" s="311">
        <f t="shared" si="15"/>
        <v>6.6284988995260612</v>
      </c>
    </row>
    <row r="31" spans="1:14" x14ac:dyDescent="0.25">
      <c r="A31" s="285"/>
      <c r="B31" s="372" t="s">
        <v>67</v>
      </c>
      <c r="C31" s="364">
        <f t="shared" si="16"/>
        <v>122.11500000000001</v>
      </c>
      <c r="D31" s="328">
        <v>44.564999999999998</v>
      </c>
      <c r="E31" s="328">
        <v>40.514000000000003</v>
      </c>
      <c r="F31" s="329">
        <v>37.036000000000001</v>
      </c>
      <c r="G31" s="364">
        <f t="shared" si="17"/>
        <v>102.071</v>
      </c>
      <c r="H31" s="328">
        <v>34.081000000000003</v>
      </c>
      <c r="I31" s="328">
        <v>35.601999999999997</v>
      </c>
      <c r="J31" s="329">
        <v>32.387999999999998</v>
      </c>
      <c r="K31" s="310">
        <f t="shared" si="12"/>
        <v>19.637311283322404</v>
      </c>
      <c r="L31" s="311">
        <f t="shared" si="13"/>
        <v>30.762008157037631</v>
      </c>
      <c r="M31" s="311">
        <f t="shared" si="14"/>
        <v>13.796977697882159</v>
      </c>
      <c r="N31" s="311">
        <f t="shared" si="15"/>
        <v>14.350994195381016</v>
      </c>
    </row>
    <row r="32" spans="1:14" x14ac:dyDescent="0.25">
      <c r="A32" s="285"/>
      <c r="B32" s="372" t="s">
        <v>13</v>
      </c>
      <c r="C32" s="364">
        <f t="shared" si="16"/>
        <v>254.10900000000001</v>
      </c>
      <c r="D32" s="328">
        <v>79.269000000000005</v>
      </c>
      <c r="E32" s="328">
        <v>82.302999999999997</v>
      </c>
      <c r="F32" s="329">
        <v>92.537000000000006</v>
      </c>
      <c r="G32" s="364">
        <f t="shared" si="17"/>
        <v>230.18799999999999</v>
      </c>
      <c r="H32" s="328">
        <v>78.814999999999998</v>
      </c>
      <c r="I32" s="328">
        <v>84.031000000000006</v>
      </c>
      <c r="J32" s="329">
        <v>67.341999999999999</v>
      </c>
      <c r="K32" s="310">
        <f t="shared" si="12"/>
        <v>10.391940500808044</v>
      </c>
      <c r="L32" s="311">
        <f t="shared" si="13"/>
        <v>0.57603248112669891</v>
      </c>
      <c r="M32" s="311">
        <f t="shared" si="14"/>
        <v>-2.0563839535409651</v>
      </c>
      <c r="N32" s="311">
        <f t="shared" si="15"/>
        <v>37.413501232514641</v>
      </c>
    </row>
    <row r="33" spans="1:14" x14ac:dyDescent="0.25">
      <c r="A33" s="285"/>
      <c r="B33" s="372" t="s">
        <v>49</v>
      </c>
      <c r="C33" s="364">
        <f t="shared" si="16"/>
        <v>14.989999999999998</v>
      </c>
      <c r="D33" s="328">
        <v>3.0329999999999999</v>
      </c>
      <c r="E33" s="328">
        <v>3.0489999999999999</v>
      </c>
      <c r="F33" s="329">
        <v>8.9079999999999995</v>
      </c>
      <c r="G33" s="364">
        <f t="shared" si="17"/>
        <v>17.913</v>
      </c>
      <c r="H33" s="328">
        <v>8.9120000000000008</v>
      </c>
      <c r="I33" s="328">
        <v>5.8769999999999998</v>
      </c>
      <c r="J33" s="329">
        <v>3.1240000000000001</v>
      </c>
      <c r="K33" s="310">
        <f t="shared" si="12"/>
        <v>-16.31775805281082</v>
      </c>
      <c r="L33" s="311">
        <f t="shared" si="13"/>
        <v>-65.967235188509889</v>
      </c>
      <c r="M33" s="311">
        <f t="shared" si="14"/>
        <v>-48.119789007997277</v>
      </c>
      <c r="N33" s="311">
        <f t="shared" si="15"/>
        <v>185.14724711907806</v>
      </c>
    </row>
    <row r="34" spans="1:14" x14ac:dyDescent="0.25">
      <c r="A34" s="285"/>
      <c r="B34" s="372" t="s">
        <v>15</v>
      </c>
      <c r="C34" s="364">
        <f t="shared" si="16"/>
        <v>111.00899999999999</v>
      </c>
      <c r="D34" s="328">
        <v>38.164999999999999</v>
      </c>
      <c r="E34" s="328">
        <v>29.987999999999996</v>
      </c>
      <c r="F34" s="329">
        <v>42.855999999999995</v>
      </c>
      <c r="G34" s="364">
        <f t="shared" si="17"/>
        <v>90.923000000000002</v>
      </c>
      <c r="H34" s="328">
        <v>32.879000000000005</v>
      </c>
      <c r="I34" s="328">
        <v>29.418999999999997</v>
      </c>
      <c r="J34" s="329">
        <v>28.625</v>
      </c>
      <c r="K34" s="310">
        <f t="shared" si="12"/>
        <v>22.091220043333351</v>
      </c>
      <c r="L34" s="311">
        <f t="shared" si="13"/>
        <v>16.077131299613715</v>
      </c>
      <c r="M34" s="311">
        <f t="shared" si="14"/>
        <v>1.9341242054454575</v>
      </c>
      <c r="N34" s="311">
        <f t="shared" si="15"/>
        <v>49.71528384279474</v>
      </c>
    </row>
    <row r="35" spans="1:14" ht="6.95" customHeight="1" x14ac:dyDescent="0.25">
      <c r="A35" s="285"/>
      <c r="B35" s="371"/>
      <c r="C35" s="364"/>
      <c r="D35" s="328"/>
      <c r="E35" s="328"/>
      <c r="F35" s="329"/>
      <c r="G35" s="364"/>
      <c r="H35" s="328"/>
      <c r="I35" s="328"/>
      <c r="J35" s="329"/>
      <c r="K35" s="368"/>
      <c r="L35" s="369"/>
      <c r="M35" s="369"/>
      <c r="N35" s="369"/>
    </row>
    <row r="36" spans="1:14" x14ac:dyDescent="0.25">
      <c r="A36" s="285"/>
      <c r="B36" s="370" t="s">
        <v>112</v>
      </c>
      <c r="C36" s="355">
        <f>SUM(D36:F36)</f>
        <v>17882.613516333589</v>
      </c>
      <c r="D36" s="356">
        <f t="shared" ref="D36:J36" si="18">SUM(D38:D48)</f>
        <v>5968.7850345491079</v>
      </c>
      <c r="E36" s="356">
        <f t="shared" si="18"/>
        <v>6127.7300083219789</v>
      </c>
      <c r="F36" s="357">
        <f t="shared" si="18"/>
        <v>5786.0984734625026</v>
      </c>
      <c r="G36" s="355">
        <f t="shared" si="18"/>
        <v>17706.965999999997</v>
      </c>
      <c r="H36" s="356">
        <f t="shared" si="18"/>
        <v>5787.1220000000012</v>
      </c>
      <c r="I36" s="356">
        <f t="shared" si="18"/>
        <v>6154.9609999999993</v>
      </c>
      <c r="J36" s="357">
        <f t="shared" si="18"/>
        <v>5764.8829999999998</v>
      </c>
      <c r="K36" s="358">
        <f t="shared" ref="K36:N36" si="19">IF(AND(C36=0,G36=0),0,(C36-G36)/G36*100)</f>
        <v>0.99196845091131181</v>
      </c>
      <c r="L36" s="322">
        <f t="shared" si="19"/>
        <v>3.1390911501279333</v>
      </c>
      <c r="M36" s="322">
        <f t="shared" si="19"/>
        <v>-0.44242346422699474</v>
      </c>
      <c r="N36" s="322">
        <f t="shared" si="19"/>
        <v>0.36801221226003744</v>
      </c>
    </row>
    <row r="37" spans="1:14" ht="6.95" customHeight="1" x14ac:dyDescent="0.25">
      <c r="A37" s="285"/>
      <c r="B37" s="371"/>
      <c r="C37" s="360"/>
      <c r="D37" s="361"/>
      <c r="E37" s="361"/>
      <c r="F37" s="362"/>
      <c r="G37" s="360"/>
      <c r="H37" s="361"/>
      <c r="I37" s="361"/>
      <c r="J37" s="362"/>
      <c r="K37" s="301"/>
      <c r="L37" s="302"/>
      <c r="M37" s="302"/>
      <c r="N37" s="302"/>
    </row>
    <row r="38" spans="1:14" x14ac:dyDescent="0.25">
      <c r="A38" s="285"/>
      <c r="B38" s="372" t="s">
        <v>9</v>
      </c>
      <c r="C38" s="364">
        <f>SUM(D38:F38)</f>
        <v>2604.665</v>
      </c>
      <c r="D38" s="365">
        <f t="shared" ref="D38:F48" si="20">+SUM(D52)+SUM(D66)</f>
        <v>902.98099999999999</v>
      </c>
      <c r="E38" s="328">
        <f t="shared" si="20"/>
        <v>793.83199999999999</v>
      </c>
      <c r="F38" s="329">
        <f t="shared" si="20"/>
        <v>907.85199999999998</v>
      </c>
      <c r="G38" s="364">
        <f>SUM(H38:J38)</f>
        <v>2976.2030000000004</v>
      </c>
      <c r="H38" s="328">
        <f t="shared" ref="H38:J48" si="21">+SUM(H52)+SUM(H66)</f>
        <v>771.03500000000008</v>
      </c>
      <c r="I38" s="328">
        <f t="shared" si="21"/>
        <v>995.2940000000001</v>
      </c>
      <c r="J38" s="329">
        <f t="shared" si="21"/>
        <v>1209.874</v>
      </c>
      <c r="K38" s="308">
        <f t="shared" ref="K38:K48" si="22">IF(AND(C38=0,G38=0),0,(C38-G38)/G38*100)</f>
        <v>-12.483624268909091</v>
      </c>
      <c r="L38" s="309">
        <f t="shared" ref="L38:L48" si="23">IF(AND(D38=0,H38=0),0,(D38-H38)/H38*100)</f>
        <v>17.112841829488922</v>
      </c>
      <c r="M38" s="309">
        <f t="shared" ref="M38:M48" si="24">IF(AND(E38=0,I38=0),0,(E38-I38)/I38*100)</f>
        <v>-20.241456293316354</v>
      </c>
      <c r="N38" s="309">
        <f t="shared" ref="N38:N48" si="25">IF(AND(F38=0,J38=0),0,(F38-J38)/J38*100)</f>
        <v>-24.963095330588146</v>
      </c>
    </row>
    <row r="39" spans="1:14" x14ac:dyDescent="0.25">
      <c r="A39" s="285"/>
      <c r="B39" s="372" t="s">
        <v>10</v>
      </c>
      <c r="C39" s="364">
        <f t="shared" ref="C39:C48" si="26">SUM(D39:F39)</f>
        <v>1277.3019999999999</v>
      </c>
      <c r="D39" s="328">
        <f t="shared" si="20"/>
        <v>484.11699999999996</v>
      </c>
      <c r="E39" s="328">
        <f t="shared" si="20"/>
        <v>389.42599999999999</v>
      </c>
      <c r="F39" s="329">
        <f t="shared" si="20"/>
        <v>403.75900000000001</v>
      </c>
      <c r="G39" s="364">
        <f t="shared" ref="G39:G48" si="27">SUM(H39:J39)</f>
        <v>1173.857</v>
      </c>
      <c r="H39" s="328">
        <f t="shared" si="21"/>
        <v>385.661</v>
      </c>
      <c r="I39" s="328">
        <f t="shared" si="21"/>
        <v>450.24700000000001</v>
      </c>
      <c r="J39" s="329">
        <f t="shared" si="21"/>
        <v>337.94900000000001</v>
      </c>
      <c r="K39" s="308">
        <f t="shared" si="22"/>
        <v>8.8124021920898326</v>
      </c>
      <c r="L39" s="309">
        <f t="shared" si="23"/>
        <v>25.529156435314942</v>
      </c>
      <c r="M39" s="309">
        <f t="shared" si="24"/>
        <v>-13.508363187317189</v>
      </c>
      <c r="N39" s="309">
        <f t="shared" si="25"/>
        <v>19.473352488097319</v>
      </c>
    </row>
    <row r="40" spans="1:14" x14ac:dyDescent="0.25">
      <c r="A40" s="285"/>
      <c r="B40" s="372" t="s">
        <v>11</v>
      </c>
      <c r="C40" s="364">
        <f t="shared" si="26"/>
        <v>462.42399999999998</v>
      </c>
      <c r="D40" s="328">
        <f t="shared" si="20"/>
        <v>158.553</v>
      </c>
      <c r="E40" s="328">
        <f t="shared" si="20"/>
        <v>158.19999999999999</v>
      </c>
      <c r="F40" s="329">
        <f t="shared" si="20"/>
        <v>145.67099999999999</v>
      </c>
      <c r="G40" s="364">
        <f t="shared" si="27"/>
        <v>474.23499999999996</v>
      </c>
      <c r="H40" s="328">
        <f t="shared" si="21"/>
        <v>169.607</v>
      </c>
      <c r="I40" s="328">
        <f t="shared" si="21"/>
        <v>153.452</v>
      </c>
      <c r="J40" s="329">
        <f t="shared" si="21"/>
        <v>151.17599999999999</v>
      </c>
      <c r="K40" s="308">
        <f t="shared" si="22"/>
        <v>-2.4905373917994198</v>
      </c>
      <c r="L40" s="309">
        <f t="shared" si="23"/>
        <v>-6.5174196819706749</v>
      </c>
      <c r="M40" s="309">
        <f t="shared" si="24"/>
        <v>3.0941271537679471</v>
      </c>
      <c r="N40" s="309">
        <f t="shared" si="25"/>
        <v>-3.6414510239720559</v>
      </c>
    </row>
    <row r="41" spans="1:14" x14ac:dyDescent="0.25">
      <c r="A41" s="285"/>
      <c r="B41" s="372" t="s">
        <v>6</v>
      </c>
      <c r="C41" s="364">
        <f t="shared" si="26"/>
        <v>1799.1845163335877</v>
      </c>
      <c r="D41" s="328">
        <f t="shared" si="20"/>
        <v>561.04703454910691</v>
      </c>
      <c r="E41" s="328">
        <f t="shared" si="20"/>
        <v>658.70200832197827</v>
      </c>
      <c r="F41" s="329">
        <f t="shared" si="20"/>
        <v>579.43547346250239</v>
      </c>
      <c r="G41" s="364">
        <f t="shared" si="27"/>
        <v>1875.086</v>
      </c>
      <c r="H41" s="328">
        <f t="shared" si="21"/>
        <v>677.60500000000002</v>
      </c>
      <c r="I41" s="328">
        <f t="shared" si="21"/>
        <v>709.70299999999997</v>
      </c>
      <c r="J41" s="329">
        <f t="shared" si="21"/>
        <v>487.77799999999996</v>
      </c>
      <c r="K41" s="308">
        <f t="shared" si="22"/>
        <v>-4.04789346549504</v>
      </c>
      <c r="L41" s="309">
        <f t="shared" si="23"/>
        <v>-17.20146183261533</v>
      </c>
      <c r="M41" s="309">
        <f t="shared" si="24"/>
        <v>-7.1862443413683907</v>
      </c>
      <c r="N41" s="309">
        <f t="shared" si="25"/>
        <v>18.790817433853604</v>
      </c>
    </row>
    <row r="42" spans="1:14" x14ac:dyDescent="0.25">
      <c r="A42" s="285"/>
      <c r="B42" s="372" t="s">
        <v>134</v>
      </c>
      <c r="C42" s="364">
        <f t="shared" si="26"/>
        <v>1299.019</v>
      </c>
      <c r="D42" s="328">
        <f t="shared" si="20"/>
        <v>398.73500000000001</v>
      </c>
      <c r="E42" s="328">
        <f t="shared" si="20"/>
        <v>433.75599999999997</v>
      </c>
      <c r="F42" s="329">
        <f t="shared" si="20"/>
        <v>466.52800000000002</v>
      </c>
      <c r="G42" s="364">
        <f t="shared" si="27"/>
        <v>1383.8869999999999</v>
      </c>
      <c r="H42" s="328">
        <f t="shared" si="21"/>
        <v>539.49900000000002</v>
      </c>
      <c r="I42" s="328">
        <f t="shared" si="21"/>
        <v>444.01599999999996</v>
      </c>
      <c r="J42" s="329">
        <f t="shared" si="21"/>
        <v>400.37200000000001</v>
      </c>
      <c r="K42" s="310">
        <f t="shared" si="22"/>
        <v>-6.1325816341941168</v>
      </c>
      <c r="L42" s="311">
        <f t="shared" si="23"/>
        <v>-26.091614627645278</v>
      </c>
      <c r="M42" s="311">
        <f t="shared" si="24"/>
        <v>-2.3107275413498591</v>
      </c>
      <c r="N42" s="311">
        <f t="shared" si="25"/>
        <v>16.523633021290202</v>
      </c>
    </row>
    <row r="43" spans="1:14" x14ac:dyDescent="0.25">
      <c r="A43" s="285"/>
      <c r="B43" s="372" t="s">
        <v>12</v>
      </c>
      <c r="C43" s="364">
        <f t="shared" si="26"/>
        <v>10124.99</v>
      </c>
      <c r="D43" s="328">
        <f t="shared" si="20"/>
        <v>3379.259</v>
      </c>
      <c r="E43" s="328">
        <f t="shared" si="20"/>
        <v>3569.223</v>
      </c>
      <c r="F43" s="329">
        <f t="shared" si="20"/>
        <v>3176.5079999999998</v>
      </c>
      <c r="G43" s="364">
        <f t="shared" si="27"/>
        <v>9564.7839999999997</v>
      </c>
      <c r="H43" s="328">
        <f t="shared" si="21"/>
        <v>3154.6170000000002</v>
      </c>
      <c r="I43" s="328">
        <f t="shared" si="21"/>
        <v>3316.6959999999999</v>
      </c>
      <c r="J43" s="329">
        <f t="shared" si="21"/>
        <v>3093.471</v>
      </c>
      <c r="K43" s="310">
        <f t="shared" si="22"/>
        <v>5.8569644646444718</v>
      </c>
      <c r="L43" s="311">
        <f t="shared" si="23"/>
        <v>7.121054631988601</v>
      </c>
      <c r="M43" s="311">
        <f t="shared" si="24"/>
        <v>7.6138120587476221</v>
      </c>
      <c r="N43" s="311">
        <f t="shared" si="25"/>
        <v>2.6842663144409569</v>
      </c>
    </row>
    <row r="44" spans="1:14" x14ac:dyDescent="0.25">
      <c r="A44" s="285"/>
      <c r="B44" s="372" t="s">
        <v>14</v>
      </c>
      <c r="C44" s="364">
        <f t="shared" si="26"/>
        <v>112.282</v>
      </c>
      <c r="D44" s="328">
        <f t="shared" si="20"/>
        <v>26.72</v>
      </c>
      <c r="E44" s="328">
        <f t="shared" si="20"/>
        <v>40.375</v>
      </c>
      <c r="F44" s="329">
        <f t="shared" si="20"/>
        <v>45.186999999999998</v>
      </c>
      <c r="G44" s="364">
        <f t="shared" si="27"/>
        <v>88.745000000000005</v>
      </c>
      <c r="H44" s="328">
        <f t="shared" si="21"/>
        <v>21.925999999999998</v>
      </c>
      <c r="I44" s="328">
        <f t="shared" si="21"/>
        <v>42.652000000000001</v>
      </c>
      <c r="J44" s="329">
        <f t="shared" si="21"/>
        <v>24.167000000000002</v>
      </c>
      <c r="K44" s="310">
        <f t="shared" si="22"/>
        <v>26.522057580708765</v>
      </c>
      <c r="L44" s="311">
        <f t="shared" si="23"/>
        <v>21.864453160631218</v>
      </c>
      <c r="M44" s="311">
        <f t="shared" si="24"/>
        <v>-5.3385538778955288</v>
      </c>
      <c r="N44" s="311">
        <f t="shared" si="25"/>
        <v>86.97811064674967</v>
      </c>
    </row>
    <row r="45" spans="1:14" x14ac:dyDescent="0.25">
      <c r="A45" s="285"/>
      <c r="B45" s="372" t="s">
        <v>67</v>
      </c>
      <c r="C45" s="364">
        <f t="shared" si="26"/>
        <v>34.899000000000001</v>
      </c>
      <c r="D45" s="328">
        <f t="shared" si="20"/>
        <v>14.194000000000001</v>
      </c>
      <c r="E45" s="328">
        <f t="shared" si="20"/>
        <v>13.154</v>
      </c>
      <c r="F45" s="329">
        <f t="shared" si="20"/>
        <v>7.5510000000000002</v>
      </c>
      <c r="G45" s="364">
        <f t="shared" si="27"/>
        <v>39.679000000000002</v>
      </c>
      <c r="H45" s="328">
        <f t="shared" si="21"/>
        <v>24.55</v>
      </c>
      <c r="I45" s="328">
        <f t="shared" si="21"/>
        <v>7.0519999999999996</v>
      </c>
      <c r="J45" s="329">
        <f t="shared" si="21"/>
        <v>8.077</v>
      </c>
      <c r="K45" s="310">
        <f t="shared" si="22"/>
        <v>-12.046674563371056</v>
      </c>
      <c r="L45" s="311">
        <f t="shared" si="23"/>
        <v>-42.18329938900203</v>
      </c>
      <c r="M45" s="311">
        <f t="shared" si="24"/>
        <v>86.528644356211018</v>
      </c>
      <c r="N45" s="311">
        <f t="shared" si="25"/>
        <v>-6.5123189302958986</v>
      </c>
    </row>
    <row r="46" spans="1:14" x14ac:dyDescent="0.25">
      <c r="A46" s="285"/>
      <c r="B46" s="372" t="s">
        <v>13</v>
      </c>
      <c r="C46" s="364">
        <f t="shared" si="26"/>
        <v>51.884</v>
      </c>
      <c r="D46" s="328">
        <f t="shared" si="20"/>
        <v>17.501000000000001</v>
      </c>
      <c r="E46" s="328">
        <f t="shared" si="20"/>
        <v>21.734000000000002</v>
      </c>
      <c r="F46" s="329">
        <f t="shared" si="20"/>
        <v>12.648999999999999</v>
      </c>
      <c r="G46" s="364">
        <f t="shared" si="27"/>
        <v>47.638000000000005</v>
      </c>
      <c r="H46" s="328">
        <f t="shared" si="21"/>
        <v>13.47</v>
      </c>
      <c r="I46" s="328">
        <f t="shared" si="21"/>
        <v>14.978</v>
      </c>
      <c r="J46" s="329">
        <f t="shared" si="21"/>
        <v>19.190000000000001</v>
      </c>
      <c r="K46" s="310">
        <f t="shared" si="22"/>
        <v>8.9130526050631733</v>
      </c>
      <c r="L46" s="311">
        <f t="shared" si="23"/>
        <v>29.925760950259839</v>
      </c>
      <c r="M46" s="311">
        <f t="shared" si="24"/>
        <v>45.106155695019375</v>
      </c>
      <c r="N46" s="311">
        <f t="shared" si="25"/>
        <v>-34.085461177696722</v>
      </c>
    </row>
    <row r="47" spans="1:14" x14ac:dyDescent="0.25">
      <c r="A47" s="285"/>
      <c r="B47" s="372" t="s">
        <v>49</v>
      </c>
      <c r="C47" s="364">
        <f t="shared" si="26"/>
        <v>0</v>
      </c>
      <c r="D47" s="328">
        <f t="shared" si="20"/>
        <v>0</v>
      </c>
      <c r="E47" s="328">
        <f t="shared" si="20"/>
        <v>0</v>
      </c>
      <c r="F47" s="329">
        <f t="shared" si="20"/>
        <v>0</v>
      </c>
      <c r="G47" s="364">
        <f t="shared" si="27"/>
        <v>0</v>
      </c>
      <c r="H47" s="328">
        <f t="shared" si="21"/>
        <v>0</v>
      </c>
      <c r="I47" s="328">
        <f t="shared" si="21"/>
        <v>0</v>
      </c>
      <c r="J47" s="329">
        <f t="shared" si="21"/>
        <v>0</v>
      </c>
      <c r="K47" s="310">
        <f t="shared" si="22"/>
        <v>0</v>
      </c>
      <c r="L47" s="311">
        <f t="shared" si="23"/>
        <v>0</v>
      </c>
      <c r="M47" s="311">
        <f t="shared" si="24"/>
        <v>0</v>
      </c>
      <c r="N47" s="311">
        <f t="shared" si="25"/>
        <v>0</v>
      </c>
    </row>
    <row r="48" spans="1:14" x14ac:dyDescent="0.25">
      <c r="A48" s="285"/>
      <c r="B48" s="372" t="s">
        <v>15</v>
      </c>
      <c r="C48" s="364">
        <f t="shared" si="26"/>
        <v>115.964</v>
      </c>
      <c r="D48" s="328">
        <f t="shared" si="20"/>
        <v>25.678000000000001</v>
      </c>
      <c r="E48" s="328">
        <f t="shared" si="20"/>
        <v>49.328000000000003</v>
      </c>
      <c r="F48" s="329">
        <f t="shared" si="20"/>
        <v>40.957999999999998</v>
      </c>
      <c r="G48" s="364">
        <f t="shared" si="27"/>
        <v>82.852000000000004</v>
      </c>
      <c r="H48" s="366">
        <f t="shared" si="21"/>
        <v>29.152000000000001</v>
      </c>
      <c r="I48" s="366">
        <f t="shared" si="21"/>
        <v>20.871000000000002</v>
      </c>
      <c r="J48" s="367">
        <f t="shared" si="21"/>
        <v>32.829000000000001</v>
      </c>
      <c r="K48" s="310">
        <f t="shared" si="22"/>
        <v>39.965239221744788</v>
      </c>
      <c r="L48" s="311">
        <f t="shared" si="23"/>
        <v>-11.916849615806806</v>
      </c>
      <c r="M48" s="311">
        <f t="shared" si="24"/>
        <v>136.34708447127593</v>
      </c>
      <c r="N48" s="311">
        <f t="shared" si="25"/>
        <v>24.761643668707539</v>
      </c>
    </row>
    <row r="49" spans="1:15" ht="6.95" customHeight="1" x14ac:dyDescent="0.25">
      <c r="A49" s="285"/>
      <c r="B49" s="373"/>
      <c r="C49" s="364"/>
      <c r="D49" s="328"/>
      <c r="E49" s="328"/>
      <c r="F49" s="329"/>
      <c r="G49" s="364"/>
      <c r="H49" s="328"/>
      <c r="I49" s="328"/>
      <c r="J49" s="329"/>
      <c r="K49" s="368"/>
      <c r="L49" s="369"/>
      <c r="M49" s="369"/>
      <c r="N49" s="369"/>
    </row>
    <row r="50" spans="1:15" x14ac:dyDescent="0.25">
      <c r="A50" s="285"/>
      <c r="B50" s="539" t="s">
        <v>113</v>
      </c>
      <c r="C50" s="355">
        <f t="shared" ref="C50:J50" si="28">SUM(C52:C62)</f>
        <v>6892.1434065663334</v>
      </c>
      <c r="D50" s="356">
        <f t="shared" si="28"/>
        <v>2327.0651246672155</v>
      </c>
      <c r="E50" s="356">
        <f t="shared" si="28"/>
        <v>2296.9838695665812</v>
      </c>
      <c r="F50" s="357">
        <f t="shared" si="28"/>
        <v>2268.094412332538</v>
      </c>
      <c r="G50" s="355">
        <f t="shared" si="28"/>
        <v>6842.9760000000006</v>
      </c>
      <c r="H50" s="356">
        <f t="shared" si="28"/>
        <v>2192.895</v>
      </c>
      <c r="I50" s="356">
        <f t="shared" si="28"/>
        <v>2402.9529999999995</v>
      </c>
      <c r="J50" s="357">
        <f t="shared" si="28"/>
        <v>2247.1280000000002</v>
      </c>
      <c r="K50" s="358">
        <f t="shared" ref="K50:N50" si="29">IF(AND(C50=0,G50=0),0,(C50-G50)/G50*100)</f>
        <v>0.71850911893206737</v>
      </c>
      <c r="L50" s="322">
        <f t="shared" si="29"/>
        <v>6.118401686684293</v>
      </c>
      <c r="M50" s="322">
        <f t="shared" si="29"/>
        <v>-4.4099543533901127</v>
      </c>
      <c r="N50" s="322">
        <f t="shared" si="29"/>
        <v>0.93303151100150306</v>
      </c>
    </row>
    <row r="51" spans="1:15" ht="6.95" customHeight="1" x14ac:dyDescent="0.25">
      <c r="A51" s="285"/>
      <c r="B51" s="539"/>
      <c r="C51" s="360"/>
      <c r="D51" s="361"/>
      <c r="E51" s="361"/>
      <c r="F51" s="362"/>
      <c r="G51" s="360"/>
      <c r="H51" s="361"/>
      <c r="I51" s="361"/>
      <c r="J51" s="362"/>
      <c r="K51" s="301"/>
      <c r="L51" s="302"/>
      <c r="M51" s="302"/>
      <c r="N51" s="302"/>
    </row>
    <row r="52" spans="1:15" x14ac:dyDescent="0.25">
      <c r="A52" s="285"/>
      <c r="B52" s="374" t="s">
        <v>9</v>
      </c>
      <c r="C52" s="364">
        <f>SUM(D52:F52)</f>
        <v>1008.53</v>
      </c>
      <c r="D52" s="328">
        <v>370.63</v>
      </c>
      <c r="E52" s="328">
        <v>301.18</v>
      </c>
      <c r="F52" s="329">
        <v>336.72</v>
      </c>
      <c r="G52" s="364">
        <f>SUM(H52:J52)</f>
        <v>1173.6210000000001</v>
      </c>
      <c r="H52" s="328">
        <v>376.39600000000002</v>
      </c>
      <c r="I52" s="328">
        <v>366.28500000000003</v>
      </c>
      <c r="J52" s="329">
        <v>430.94</v>
      </c>
      <c r="K52" s="308">
        <f t="shared" ref="K52:K57" si="30">IF(AND(C52=0,G52=0),0,(C52-G52)/G52*100)</f>
        <v>-14.066806916372501</v>
      </c>
      <c r="L52" s="309">
        <f t="shared" ref="L52:L62" si="31">IF(AND(D52=0,H52=0),0,(D52-H52)/H52*100)</f>
        <v>-1.5318972571440768</v>
      </c>
      <c r="M52" s="309">
        <f t="shared" ref="M52:M62" si="32">IF(AND(E52=0,I52=0),0,(E52-I52)/I52*100)</f>
        <v>-17.774410636526206</v>
      </c>
      <c r="N52" s="309">
        <f t="shared" ref="N52:N62" si="33">IF(AND(F52=0,J52=0),0,(F52-J52)/J52*100)</f>
        <v>-21.863832552095413</v>
      </c>
    </row>
    <row r="53" spans="1:15" x14ac:dyDescent="0.25">
      <c r="A53" s="285"/>
      <c r="B53" s="374" t="s">
        <v>10</v>
      </c>
      <c r="C53" s="364">
        <f t="shared" ref="C53:C62" si="34">SUM(D53:F53)</f>
        <v>318.25299999999999</v>
      </c>
      <c r="D53" s="328">
        <v>116.253</v>
      </c>
      <c r="E53" s="328">
        <v>93.225999999999999</v>
      </c>
      <c r="F53" s="329">
        <v>108.774</v>
      </c>
      <c r="G53" s="364">
        <f t="shared" ref="G53:G62" si="35">SUM(H53:J53)</f>
        <v>336.69900000000001</v>
      </c>
      <c r="H53" s="328">
        <v>100.56</v>
      </c>
      <c r="I53" s="328">
        <v>134.637</v>
      </c>
      <c r="J53" s="329">
        <v>101.502</v>
      </c>
      <c r="K53" s="308">
        <f t="shared" si="30"/>
        <v>-5.4784837495804934</v>
      </c>
      <c r="L53" s="309">
        <f t="shared" si="31"/>
        <v>15.605608591885439</v>
      </c>
      <c r="M53" s="309">
        <f t="shared" si="32"/>
        <v>-30.757518364194091</v>
      </c>
      <c r="N53" s="309">
        <f t="shared" si="33"/>
        <v>7.1643908494413964</v>
      </c>
    </row>
    <row r="54" spans="1:15" x14ac:dyDescent="0.25">
      <c r="A54" s="285"/>
      <c r="B54" s="374" t="s">
        <v>11</v>
      </c>
      <c r="C54" s="364">
        <f t="shared" si="34"/>
        <v>302.42099999999999</v>
      </c>
      <c r="D54" s="328">
        <v>109.3</v>
      </c>
      <c r="E54" s="328">
        <v>97.153000000000006</v>
      </c>
      <c r="F54" s="329">
        <v>95.968000000000004</v>
      </c>
      <c r="G54" s="364">
        <f t="shared" si="35"/>
        <v>323.07600000000002</v>
      </c>
      <c r="H54" s="328">
        <v>121.471</v>
      </c>
      <c r="I54" s="328">
        <v>96.049000000000007</v>
      </c>
      <c r="J54" s="329">
        <v>105.556</v>
      </c>
      <c r="K54" s="308">
        <f t="shared" si="30"/>
        <v>-6.3932325520930142</v>
      </c>
      <c r="L54" s="309">
        <f t="shared" si="31"/>
        <v>-10.019675478097657</v>
      </c>
      <c r="M54" s="309">
        <f t="shared" si="32"/>
        <v>1.1494133202844372</v>
      </c>
      <c r="N54" s="309">
        <f t="shared" si="33"/>
        <v>-9.0833301754518878</v>
      </c>
    </row>
    <row r="55" spans="1:15" x14ac:dyDescent="0.25">
      <c r="A55" s="285"/>
      <c r="B55" s="374" t="s">
        <v>6</v>
      </c>
      <c r="C55" s="364">
        <f t="shared" si="34"/>
        <v>645.31840656633392</v>
      </c>
      <c r="D55" s="328">
        <v>165.12512466721529</v>
      </c>
      <c r="E55" s="328">
        <v>235.43786956658104</v>
      </c>
      <c r="F55" s="329">
        <v>244.75541233253762</v>
      </c>
      <c r="G55" s="364">
        <f t="shared" si="35"/>
        <v>659.13599999999997</v>
      </c>
      <c r="H55" s="328">
        <v>199.43</v>
      </c>
      <c r="I55" s="328">
        <v>253.667</v>
      </c>
      <c r="J55" s="329">
        <v>206.03899999999999</v>
      </c>
      <c r="K55" s="308">
        <f t="shared" si="30"/>
        <v>-2.0963190348677734</v>
      </c>
      <c r="L55" s="309">
        <f t="shared" si="31"/>
        <v>-17.201461832615312</v>
      </c>
      <c r="M55" s="309">
        <f t="shared" si="32"/>
        <v>-7.1862443413683916</v>
      </c>
      <c r="N55" s="309">
        <f t="shared" si="33"/>
        <v>18.790817433853608</v>
      </c>
    </row>
    <row r="56" spans="1:15" x14ac:dyDescent="0.25">
      <c r="A56" s="285"/>
      <c r="B56" s="374" t="s">
        <v>134</v>
      </c>
      <c r="C56" s="364">
        <f t="shared" si="34"/>
        <v>699.33500000000004</v>
      </c>
      <c r="D56" s="328">
        <v>250.654</v>
      </c>
      <c r="E56" s="328">
        <v>213.017</v>
      </c>
      <c r="F56" s="329">
        <v>235.66399999999999</v>
      </c>
      <c r="G56" s="364">
        <f t="shared" si="35"/>
        <v>793.71499999999992</v>
      </c>
      <c r="H56" s="328">
        <v>313.613</v>
      </c>
      <c r="I56" s="328">
        <v>236.672</v>
      </c>
      <c r="J56" s="329">
        <v>243.43</v>
      </c>
      <c r="K56" s="310">
        <f t="shared" si="30"/>
        <v>-11.890918024731786</v>
      </c>
      <c r="L56" s="311">
        <f t="shared" si="31"/>
        <v>-20.075379528272109</v>
      </c>
      <c r="M56" s="311">
        <f t="shared" si="32"/>
        <v>-9.9948451865873444</v>
      </c>
      <c r="N56" s="311">
        <f t="shared" si="33"/>
        <v>-3.1902394938996914</v>
      </c>
    </row>
    <row r="57" spans="1:15" x14ac:dyDescent="0.25">
      <c r="A57" s="285"/>
      <c r="B57" s="374" t="s">
        <v>12</v>
      </c>
      <c r="C57" s="364">
        <f t="shared" si="34"/>
        <v>3828.0509999999999</v>
      </c>
      <c r="D57" s="328">
        <v>1295.2080000000001</v>
      </c>
      <c r="E57" s="328">
        <v>1318.47</v>
      </c>
      <c r="F57" s="329">
        <v>1214.373</v>
      </c>
      <c r="G57" s="364">
        <f t="shared" si="35"/>
        <v>3498.82</v>
      </c>
      <c r="H57" s="328">
        <v>1059.633</v>
      </c>
      <c r="I57" s="328">
        <v>1299.211</v>
      </c>
      <c r="J57" s="329">
        <v>1139.9760000000001</v>
      </c>
      <c r="K57" s="310">
        <f t="shared" si="30"/>
        <v>9.4097724375646585</v>
      </c>
      <c r="L57" s="311">
        <f t="shared" si="31"/>
        <v>22.231753824201402</v>
      </c>
      <c r="M57" s="311">
        <f t="shared" si="32"/>
        <v>1.4823612176928931</v>
      </c>
      <c r="N57" s="311">
        <f t="shared" si="33"/>
        <v>6.5261900250531522</v>
      </c>
    </row>
    <row r="58" spans="1:15" x14ac:dyDescent="0.25">
      <c r="A58" s="285"/>
      <c r="B58" s="374" t="s">
        <v>14</v>
      </c>
      <c r="C58" s="364">
        <f t="shared" si="34"/>
        <v>0</v>
      </c>
      <c r="D58" s="328">
        <v>0</v>
      </c>
      <c r="E58" s="328">
        <v>0</v>
      </c>
      <c r="F58" s="329">
        <v>0</v>
      </c>
      <c r="G58" s="364">
        <f t="shared" si="35"/>
        <v>0</v>
      </c>
      <c r="H58" s="328">
        <v>0</v>
      </c>
      <c r="I58" s="328">
        <v>0</v>
      </c>
      <c r="J58" s="329">
        <v>0</v>
      </c>
      <c r="K58" s="310">
        <f>IF(AND(C58=0,G58=0),0,(C58-G58)/G58*100)</f>
        <v>0</v>
      </c>
      <c r="L58" s="311">
        <f t="shared" si="31"/>
        <v>0</v>
      </c>
      <c r="M58" s="311">
        <f t="shared" si="32"/>
        <v>0</v>
      </c>
      <c r="N58" s="311">
        <f t="shared" si="33"/>
        <v>0</v>
      </c>
      <c r="O58" s="66"/>
    </row>
    <row r="59" spans="1:15" x14ac:dyDescent="0.25">
      <c r="A59" s="285"/>
      <c r="B59" s="374" t="s">
        <v>67</v>
      </c>
      <c r="C59" s="364">
        <f t="shared" si="34"/>
        <v>0</v>
      </c>
      <c r="D59" s="328">
        <v>0</v>
      </c>
      <c r="E59" s="328">
        <v>0</v>
      </c>
      <c r="F59" s="329">
        <v>0</v>
      </c>
      <c r="G59" s="364">
        <f t="shared" si="35"/>
        <v>0</v>
      </c>
      <c r="H59" s="328">
        <v>0</v>
      </c>
      <c r="I59" s="328">
        <v>0</v>
      </c>
      <c r="J59" s="329">
        <v>0</v>
      </c>
      <c r="K59" s="310">
        <f t="shared" ref="K59:K62" si="36">IF(AND(C59=0,G59=0),0,(C59-G59)/G59*100)</f>
        <v>0</v>
      </c>
      <c r="L59" s="311">
        <f t="shared" si="31"/>
        <v>0</v>
      </c>
      <c r="M59" s="311">
        <f t="shared" si="32"/>
        <v>0</v>
      </c>
      <c r="N59" s="311">
        <f t="shared" si="33"/>
        <v>0</v>
      </c>
    </row>
    <row r="60" spans="1:15" x14ac:dyDescent="0.25">
      <c r="A60" s="285"/>
      <c r="B60" s="374" t="s">
        <v>13</v>
      </c>
      <c r="C60" s="364">
        <f t="shared" si="34"/>
        <v>0</v>
      </c>
      <c r="D60" s="328">
        <v>0</v>
      </c>
      <c r="E60" s="328">
        <v>0</v>
      </c>
      <c r="F60" s="329">
        <v>0</v>
      </c>
      <c r="G60" s="364">
        <f t="shared" si="35"/>
        <v>0</v>
      </c>
      <c r="H60" s="328">
        <v>0</v>
      </c>
      <c r="I60" s="328">
        <v>0</v>
      </c>
      <c r="J60" s="329">
        <v>0</v>
      </c>
      <c r="K60" s="310">
        <f t="shared" si="36"/>
        <v>0</v>
      </c>
      <c r="L60" s="311">
        <f t="shared" si="31"/>
        <v>0</v>
      </c>
      <c r="M60" s="311">
        <f t="shared" si="32"/>
        <v>0</v>
      </c>
      <c r="N60" s="311">
        <f t="shared" si="33"/>
        <v>0</v>
      </c>
    </row>
    <row r="61" spans="1:15" x14ac:dyDescent="0.25">
      <c r="A61" s="285"/>
      <c r="B61" s="374" t="s">
        <v>49</v>
      </c>
      <c r="C61" s="364">
        <f t="shared" si="34"/>
        <v>0</v>
      </c>
      <c r="D61" s="328">
        <v>0</v>
      </c>
      <c r="E61" s="328">
        <v>0</v>
      </c>
      <c r="F61" s="329">
        <v>0</v>
      </c>
      <c r="G61" s="364">
        <f t="shared" si="35"/>
        <v>0</v>
      </c>
      <c r="H61" s="328">
        <v>0</v>
      </c>
      <c r="I61" s="328">
        <v>0</v>
      </c>
      <c r="J61" s="329">
        <v>0</v>
      </c>
      <c r="K61" s="310">
        <f t="shared" si="36"/>
        <v>0</v>
      </c>
      <c r="L61" s="311">
        <f t="shared" si="31"/>
        <v>0</v>
      </c>
      <c r="M61" s="311">
        <f t="shared" si="32"/>
        <v>0</v>
      </c>
      <c r="N61" s="311">
        <f t="shared" si="33"/>
        <v>0</v>
      </c>
    </row>
    <row r="62" spans="1:15" x14ac:dyDescent="0.25">
      <c r="A62" s="285"/>
      <c r="B62" s="374" t="s">
        <v>15</v>
      </c>
      <c r="C62" s="364">
        <f t="shared" si="34"/>
        <v>90.234999999999999</v>
      </c>
      <c r="D62" s="328">
        <v>19.895</v>
      </c>
      <c r="E62" s="328">
        <v>38.5</v>
      </c>
      <c r="F62" s="329">
        <v>31.84</v>
      </c>
      <c r="G62" s="364">
        <f t="shared" si="35"/>
        <v>57.909000000000006</v>
      </c>
      <c r="H62" s="328">
        <v>21.792000000000002</v>
      </c>
      <c r="I62" s="328">
        <v>16.432000000000002</v>
      </c>
      <c r="J62" s="329">
        <v>19.685000000000002</v>
      </c>
      <c r="K62" s="310">
        <f t="shared" si="36"/>
        <v>55.822065654734132</v>
      </c>
      <c r="L62" s="311">
        <f t="shared" si="31"/>
        <v>-8.7050293685756319</v>
      </c>
      <c r="M62" s="311">
        <f t="shared" si="32"/>
        <v>134.29892891918206</v>
      </c>
      <c r="N62" s="311">
        <f t="shared" si="33"/>
        <v>61.747523495046977</v>
      </c>
    </row>
    <row r="63" spans="1:15" ht="6.95" customHeight="1" x14ac:dyDescent="0.25">
      <c r="A63" s="285"/>
      <c r="B63" s="375"/>
      <c r="C63" s="364"/>
      <c r="D63" s="328"/>
      <c r="E63" s="328"/>
      <c r="F63" s="329"/>
      <c r="G63" s="364"/>
      <c r="H63" s="328"/>
      <c r="I63" s="328"/>
      <c r="J63" s="329"/>
      <c r="K63" s="368"/>
      <c r="L63" s="369"/>
      <c r="M63" s="369"/>
      <c r="N63" s="369"/>
    </row>
    <row r="64" spans="1:15" ht="15" customHeight="1" x14ac:dyDescent="0.25">
      <c r="A64" s="285"/>
      <c r="B64" s="539" t="s">
        <v>114</v>
      </c>
      <c r="C64" s="355">
        <f t="shared" ref="C64:J64" si="37">SUM(C66:C76)</f>
        <v>10990.470109767251</v>
      </c>
      <c r="D64" s="356">
        <f t="shared" si="37"/>
        <v>3641.7199098818915</v>
      </c>
      <c r="E64" s="356">
        <f t="shared" si="37"/>
        <v>3830.7461387553972</v>
      </c>
      <c r="F64" s="357">
        <f t="shared" si="37"/>
        <v>3518.0040611299642</v>
      </c>
      <c r="G64" s="355">
        <f t="shared" si="37"/>
        <v>10863.990000000002</v>
      </c>
      <c r="H64" s="356">
        <f t="shared" si="37"/>
        <v>3594.2269999999999</v>
      </c>
      <c r="I64" s="356">
        <f t="shared" si="37"/>
        <v>3752.0079999999998</v>
      </c>
      <c r="J64" s="357">
        <f t="shared" si="37"/>
        <v>3517.7549999999997</v>
      </c>
      <c r="K64" s="358">
        <f t="shared" ref="K64:N64" si="38">IF(AND(C64=0,G64=0),0,(C64-G64)/G64*100)</f>
        <v>1.1642141585849195</v>
      </c>
      <c r="L64" s="322">
        <f t="shared" si="38"/>
        <v>1.3213664546477335</v>
      </c>
      <c r="M64" s="322">
        <f t="shared" si="38"/>
        <v>2.0985599912206307</v>
      </c>
      <c r="N64" s="322">
        <f t="shared" si="38"/>
        <v>7.0801158683450804E-3</v>
      </c>
    </row>
    <row r="65" spans="1:14" ht="6.95" customHeight="1" x14ac:dyDescent="0.25">
      <c r="A65" s="285"/>
      <c r="B65" s="539"/>
      <c r="C65" s="360"/>
      <c r="D65" s="361"/>
      <c r="E65" s="361"/>
      <c r="F65" s="362"/>
      <c r="G65" s="360"/>
      <c r="H65" s="361"/>
      <c r="I65" s="361"/>
      <c r="J65" s="362"/>
      <c r="K65" s="301"/>
      <c r="L65" s="302"/>
      <c r="M65" s="302"/>
      <c r="N65" s="302"/>
    </row>
    <row r="66" spans="1:14" x14ac:dyDescent="0.25">
      <c r="A66" s="285"/>
      <c r="B66" s="374" t="s">
        <v>9</v>
      </c>
      <c r="C66" s="364">
        <f>SUM(D66:F66)</f>
        <v>1596.1349999999998</v>
      </c>
      <c r="D66" s="328">
        <v>532.351</v>
      </c>
      <c r="E66" s="328">
        <v>492.65199999999999</v>
      </c>
      <c r="F66" s="329">
        <v>571.13199999999995</v>
      </c>
      <c r="G66" s="364">
        <f>SUM(H66:J66)</f>
        <v>1802.5819999999999</v>
      </c>
      <c r="H66" s="328">
        <v>394.63900000000001</v>
      </c>
      <c r="I66" s="328">
        <v>629.00900000000001</v>
      </c>
      <c r="J66" s="329">
        <v>778.93399999999997</v>
      </c>
      <c r="K66" s="308">
        <f t="shared" ref="K66:K76" si="39">IF(AND(C66=0,G66=0),0,(C66-G66)/G66*100)</f>
        <v>-11.452849301723868</v>
      </c>
      <c r="L66" s="309">
        <f t="shared" ref="L66:L76" si="40">IF(AND(D66=0,H66=0),0,(D66-H66)/H66*100)</f>
        <v>34.895689478232001</v>
      </c>
      <c r="M66" s="309">
        <f t="shared" ref="M66:M76" si="41">IF(AND(E66=0,I66=0),0,(E66-I66)/I66*100)</f>
        <v>-21.678068199342142</v>
      </c>
      <c r="N66" s="309">
        <f t="shared" ref="N66:N76" si="42">IF(AND(F66=0,J66=0),0,(F66-J66)/J66*100)</f>
        <v>-26.677741631511786</v>
      </c>
    </row>
    <row r="67" spans="1:14" x14ac:dyDescent="0.25">
      <c r="A67" s="285"/>
      <c r="B67" s="374" t="s">
        <v>10</v>
      </c>
      <c r="C67" s="364">
        <f t="shared" ref="C67:C76" si="43">SUM(D67:F67)</f>
        <v>959.04899999999998</v>
      </c>
      <c r="D67" s="328">
        <v>367.86399999999998</v>
      </c>
      <c r="E67" s="328">
        <v>296.2</v>
      </c>
      <c r="F67" s="329">
        <v>294.98500000000001</v>
      </c>
      <c r="G67" s="364">
        <f t="shared" ref="G67:G76" si="44">SUM(H67:J67)</f>
        <v>837.15800000000002</v>
      </c>
      <c r="H67" s="328">
        <v>285.101</v>
      </c>
      <c r="I67" s="328">
        <v>315.61</v>
      </c>
      <c r="J67" s="329">
        <v>236.447</v>
      </c>
      <c r="K67" s="308">
        <f t="shared" si="39"/>
        <v>14.560094988042874</v>
      </c>
      <c r="L67" s="309">
        <f t="shared" si="40"/>
        <v>29.02936152451236</v>
      </c>
      <c r="M67" s="309">
        <f t="shared" si="41"/>
        <v>-6.1499952472988895</v>
      </c>
      <c r="N67" s="309">
        <f t="shared" si="42"/>
        <v>24.757345197866755</v>
      </c>
    </row>
    <row r="68" spans="1:14" x14ac:dyDescent="0.25">
      <c r="A68" s="285"/>
      <c r="B68" s="374" t="s">
        <v>11</v>
      </c>
      <c r="C68" s="364">
        <f t="shared" si="43"/>
        <v>160.00299999999999</v>
      </c>
      <c r="D68" s="328">
        <v>49.253</v>
      </c>
      <c r="E68" s="328">
        <v>61.046999999999997</v>
      </c>
      <c r="F68" s="329">
        <v>49.703000000000003</v>
      </c>
      <c r="G68" s="364">
        <f t="shared" si="44"/>
        <v>151.15899999999999</v>
      </c>
      <c r="H68" s="328">
        <v>48.136000000000003</v>
      </c>
      <c r="I68" s="328">
        <v>57.402999999999999</v>
      </c>
      <c r="J68" s="329">
        <v>45.62</v>
      </c>
      <c r="K68" s="308">
        <f t="shared" si="39"/>
        <v>5.8507928737289845</v>
      </c>
      <c r="L68" s="309">
        <f t="shared" si="40"/>
        <v>2.3205085590825938</v>
      </c>
      <c r="M68" s="309">
        <f t="shared" si="41"/>
        <v>6.3481002735048673</v>
      </c>
      <c r="N68" s="309">
        <f t="shared" si="42"/>
        <v>8.9500219202104461</v>
      </c>
    </row>
    <row r="69" spans="1:14" x14ac:dyDescent="0.25">
      <c r="A69" s="285"/>
      <c r="B69" s="374" t="s">
        <v>6</v>
      </c>
      <c r="C69" s="364">
        <f t="shared" si="43"/>
        <v>1153.8661097672536</v>
      </c>
      <c r="D69" s="328">
        <v>395.92190988189168</v>
      </c>
      <c r="E69" s="328">
        <v>423.2641387553972</v>
      </c>
      <c r="F69" s="329">
        <v>334.68006112996477</v>
      </c>
      <c r="G69" s="364">
        <f t="shared" si="44"/>
        <v>1215.95</v>
      </c>
      <c r="H69" s="328">
        <v>478.17500000000001</v>
      </c>
      <c r="I69" s="328">
        <v>456.036</v>
      </c>
      <c r="J69" s="329">
        <v>281.73899999999998</v>
      </c>
      <c r="K69" s="308">
        <f t="shared" si="39"/>
        <v>-5.105793020498079</v>
      </c>
      <c r="L69" s="309">
        <f t="shared" si="40"/>
        <v>-17.201461832615326</v>
      </c>
      <c r="M69" s="309">
        <f t="shared" si="41"/>
        <v>-7.1862443413684014</v>
      </c>
      <c r="N69" s="309">
        <f t="shared" si="42"/>
        <v>18.790817433853601</v>
      </c>
    </row>
    <row r="70" spans="1:14" x14ac:dyDescent="0.25">
      <c r="A70" s="285"/>
      <c r="B70" s="374" t="s">
        <v>134</v>
      </c>
      <c r="C70" s="364">
        <f t="shared" si="43"/>
        <v>599.68399999999997</v>
      </c>
      <c r="D70" s="328">
        <v>148.08099999999999</v>
      </c>
      <c r="E70" s="328">
        <v>220.739</v>
      </c>
      <c r="F70" s="329">
        <v>230.864</v>
      </c>
      <c r="G70" s="364">
        <f t="shared" si="44"/>
        <v>590.17200000000003</v>
      </c>
      <c r="H70" s="328">
        <v>225.886</v>
      </c>
      <c r="I70" s="328">
        <v>207.34399999999999</v>
      </c>
      <c r="J70" s="329">
        <v>156.94200000000001</v>
      </c>
      <c r="K70" s="310">
        <f t="shared" si="39"/>
        <v>1.611733528530656</v>
      </c>
      <c r="L70" s="311">
        <f t="shared" si="40"/>
        <v>-34.444365742011463</v>
      </c>
      <c r="M70" s="311">
        <f t="shared" si="41"/>
        <v>6.4602785708773887</v>
      </c>
      <c r="N70" s="311">
        <f t="shared" si="42"/>
        <v>47.10147697875648</v>
      </c>
    </row>
    <row r="71" spans="1:14" x14ac:dyDescent="0.25">
      <c r="A71" s="285"/>
      <c r="B71" s="374" t="s">
        <v>12</v>
      </c>
      <c r="C71" s="364">
        <f t="shared" si="43"/>
        <v>6296.9390000000003</v>
      </c>
      <c r="D71" s="328">
        <v>2084.0509999999999</v>
      </c>
      <c r="E71" s="328">
        <v>2250.7530000000002</v>
      </c>
      <c r="F71" s="329">
        <v>1962.135</v>
      </c>
      <c r="G71" s="364">
        <f t="shared" si="44"/>
        <v>6065.9639999999999</v>
      </c>
      <c r="H71" s="328">
        <v>2094.9839999999999</v>
      </c>
      <c r="I71" s="328">
        <v>2017.4849999999999</v>
      </c>
      <c r="J71" s="329">
        <v>1953.4949999999999</v>
      </c>
      <c r="K71" s="310">
        <f t="shared" si="39"/>
        <v>3.8077212459553067</v>
      </c>
      <c r="L71" s="311">
        <f t="shared" si="40"/>
        <v>-0.52186556078709878</v>
      </c>
      <c r="M71" s="311">
        <f t="shared" si="41"/>
        <v>11.562316448449444</v>
      </c>
      <c r="N71" s="311">
        <f t="shared" si="42"/>
        <v>0.44228421367856591</v>
      </c>
    </row>
    <row r="72" spans="1:14" x14ac:dyDescent="0.25">
      <c r="A72" s="285"/>
      <c r="B72" s="374" t="s">
        <v>14</v>
      </c>
      <c r="C72" s="364">
        <f t="shared" si="43"/>
        <v>112.282</v>
      </c>
      <c r="D72" s="328">
        <v>26.72</v>
      </c>
      <c r="E72" s="328">
        <v>40.375</v>
      </c>
      <c r="F72" s="329">
        <v>45.186999999999998</v>
      </c>
      <c r="G72" s="364">
        <f t="shared" si="44"/>
        <v>88.745000000000005</v>
      </c>
      <c r="H72" s="328">
        <v>21.925999999999998</v>
      </c>
      <c r="I72" s="328">
        <v>42.652000000000001</v>
      </c>
      <c r="J72" s="329">
        <v>24.167000000000002</v>
      </c>
      <c r="K72" s="310">
        <f t="shared" si="39"/>
        <v>26.522057580708765</v>
      </c>
      <c r="L72" s="311">
        <f t="shared" si="40"/>
        <v>21.864453160631218</v>
      </c>
      <c r="M72" s="311">
        <f t="shared" si="41"/>
        <v>-5.3385538778955288</v>
      </c>
      <c r="N72" s="311">
        <f t="shared" si="42"/>
        <v>86.97811064674967</v>
      </c>
    </row>
    <row r="73" spans="1:14" x14ac:dyDescent="0.25">
      <c r="A73" s="285"/>
      <c r="B73" s="374" t="s">
        <v>67</v>
      </c>
      <c r="C73" s="364">
        <f t="shared" si="43"/>
        <v>34.899000000000001</v>
      </c>
      <c r="D73" s="328">
        <v>14.194000000000001</v>
      </c>
      <c r="E73" s="328">
        <v>13.154</v>
      </c>
      <c r="F73" s="329">
        <v>7.5510000000000002</v>
      </c>
      <c r="G73" s="364">
        <f t="shared" si="44"/>
        <v>39.679000000000002</v>
      </c>
      <c r="H73" s="328">
        <v>24.55</v>
      </c>
      <c r="I73" s="328">
        <v>7.0519999999999996</v>
      </c>
      <c r="J73" s="329">
        <v>8.077</v>
      </c>
      <c r="K73" s="310">
        <f t="shared" si="39"/>
        <v>-12.046674563371056</v>
      </c>
      <c r="L73" s="311">
        <f t="shared" si="40"/>
        <v>-42.18329938900203</v>
      </c>
      <c r="M73" s="311">
        <f t="shared" si="41"/>
        <v>86.528644356211018</v>
      </c>
      <c r="N73" s="311">
        <f t="shared" si="42"/>
        <v>-6.5123189302958986</v>
      </c>
    </row>
    <row r="74" spans="1:14" x14ac:dyDescent="0.25">
      <c r="A74" s="285"/>
      <c r="B74" s="374" t="s">
        <v>13</v>
      </c>
      <c r="C74" s="364">
        <f t="shared" si="43"/>
        <v>51.884</v>
      </c>
      <c r="D74" s="328">
        <v>17.501000000000001</v>
      </c>
      <c r="E74" s="328">
        <v>21.734000000000002</v>
      </c>
      <c r="F74" s="329">
        <v>12.648999999999999</v>
      </c>
      <c r="G74" s="364">
        <f t="shared" si="44"/>
        <v>47.638000000000005</v>
      </c>
      <c r="H74" s="328">
        <v>13.47</v>
      </c>
      <c r="I74" s="328">
        <v>14.978</v>
      </c>
      <c r="J74" s="329">
        <v>19.190000000000001</v>
      </c>
      <c r="K74" s="310">
        <f t="shared" si="39"/>
        <v>8.9130526050631733</v>
      </c>
      <c r="L74" s="311">
        <f t="shared" si="40"/>
        <v>29.925760950259839</v>
      </c>
      <c r="M74" s="311">
        <f t="shared" si="41"/>
        <v>45.106155695019375</v>
      </c>
      <c r="N74" s="311">
        <f t="shared" si="42"/>
        <v>-34.085461177696722</v>
      </c>
    </row>
    <row r="75" spans="1:14" x14ac:dyDescent="0.25">
      <c r="A75" s="285"/>
      <c r="B75" s="374" t="s">
        <v>49</v>
      </c>
      <c r="C75" s="364">
        <f t="shared" si="43"/>
        <v>0</v>
      </c>
      <c r="D75" s="328">
        <v>0</v>
      </c>
      <c r="E75" s="328">
        <v>0</v>
      </c>
      <c r="F75" s="329">
        <v>0</v>
      </c>
      <c r="G75" s="364">
        <f t="shared" si="44"/>
        <v>0</v>
      </c>
      <c r="H75" s="328">
        <v>0</v>
      </c>
      <c r="I75" s="328">
        <v>0</v>
      </c>
      <c r="J75" s="329">
        <v>0</v>
      </c>
      <c r="K75" s="310">
        <f t="shared" si="39"/>
        <v>0</v>
      </c>
      <c r="L75" s="311">
        <f t="shared" si="40"/>
        <v>0</v>
      </c>
      <c r="M75" s="311">
        <f t="shared" si="41"/>
        <v>0</v>
      </c>
      <c r="N75" s="311">
        <f t="shared" si="42"/>
        <v>0</v>
      </c>
    </row>
    <row r="76" spans="1:14" x14ac:dyDescent="0.25">
      <c r="A76" s="285"/>
      <c r="B76" s="374" t="s">
        <v>15</v>
      </c>
      <c r="C76" s="364">
        <f t="shared" si="43"/>
        <v>25.728999999999999</v>
      </c>
      <c r="D76" s="328">
        <v>5.7830000000000004</v>
      </c>
      <c r="E76" s="328">
        <v>10.827999999999999</v>
      </c>
      <c r="F76" s="329">
        <v>9.1179999999999986</v>
      </c>
      <c r="G76" s="364">
        <f t="shared" si="44"/>
        <v>24.942999999999998</v>
      </c>
      <c r="H76" s="328">
        <v>7.36</v>
      </c>
      <c r="I76" s="328">
        <v>4.4390000000000001</v>
      </c>
      <c r="J76" s="329">
        <v>13.144</v>
      </c>
      <c r="K76" s="310">
        <f t="shared" si="39"/>
        <v>3.1511847011185563</v>
      </c>
      <c r="L76" s="311">
        <f t="shared" si="40"/>
        <v>-21.426630434782606</v>
      </c>
      <c r="M76" s="311">
        <f t="shared" si="41"/>
        <v>143.92881279567467</v>
      </c>
      <c r="N76" s="311">
        <f t="shared" si="42"/>
        <v>-30.62994522215461</v>
      </c>
    </row>
    <row r="77" spans="1:14" ht="6.95" customHeight="1" thickBot="1" x14ac:dyDescent="0.3">
      <c r="A77" s="285"/>
      <c r="B77" s="331"/>
      <c r="C77" s="376"/>
      <c r="D77" s="334"/>
      <c r="E77" s="334"/>
      <c r="F77" s="335"/>
      <c r="G77" s="333"/>
      <c r="H77" s="334"/>
      <c r="I77" s="334"/>
      <c r="J77" s="335"/>
      <c r="K77" s="333"/>
      <c r="L77" s="334"/>
      <c r="M77" s="334"/>
      <c r="N77" s="334"/>
    </row>
    <row r="78" spans="1:14" s="17" customFormat="1" ht="12" customHeight="1" thickTop="1" x14ac:dyDescent="0.2">
      <c r="A78" s="285"/>
      <c r="B78" s="285" t="s">
        <v>190</v>
      </c>
      <c r="C78" s="285"/>
      <c r="D78" s="286"/>
      <c r="E78" s="286"/>
      <c r="F78" s="286"/>
      <c r="G78" s="286"/>
      <c r="H78" s="286"/>
      <c r="I78" s="286"/>
      <c r="J78" s="286"/>
      <c r="K78" s="336"/>
      <c r="L78" s="286"/>
      <c r="M78" s="286"/>
      <c r="N78" s="267" t="s">
        <v>122</v>
      </c>
    </row>
    <row r="79" spans="1:14" x14ac:dyDescent="0.25">
      <c r="A79" s="285"/>
      <c r="B79" s="285"/>
      <c r="C79" s="285"/>
      <c r="D79" s="286"/>
      <c r="E79" s="337"/>
      <c r="F79" s="286"/>
      <c r="G79" s="286"/>
      <c r="H79" s="286"/>
      <c r="I79" s="286"/>
      <c r="J79" s="338"/>
      <c r="K79" s="338"/>
      <c r="L79" s="338"/>
      <c r="M79" s="338"/>
      <c r="N79" s="286"/>
    </row>
    <row r="80" spans="1:14" x14ac:dyDescent="0.25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x14ac:dyDescent="0.25">
      <c r="C81" s="29"/>
      <c r="D81" s="29"/>
      <c r="E81" s="29"/>
      <c r="F81" s="36"/>
      <c r="G81" s="35"/>
      <c r="H81" s="34"/>
      <c r="I81" s="34"/>
      <c r="J81" s="34"/>
      <c r="K81" s="1"/>
      <c r="L81" s="1"/>
      <c r="M81" s="1"/>
      <c r="N81" s="1"/>
    </row>
    <row r="82" spans="2:14" x14ac:dyDescent="0.25">
      <c r="C82" s="29"/>
      <c r="D82" s="29"/>
      <c r="E82" s="29"/>
      <c r="F82" s="37"/>
      <c r="G82" s="34"/>
      <c r="H82" s="34"/>
      <c r="I82" s="34"/>
      <c r="J82" s="34"/>
      <c r="K82" s="1"/>
      <c r="L82" s="1"/>
      <c r="M82" s="1"/>
      <c r="N82" s="1"/>
    </row>
    <row r="83" spans="2:14" x14ac:dyDescent="0.25">
      <c r="B83" s="30"/>
      <c r="C83" s="29"/>
      <c r="D83" s="29"/>
      <c r="E83" s="29"/>
      <c r="F83" s="37"/>
      <c r="G83" s="51"/>
      <c r="H83" s="34"/>
      <c r="I83" s="34"/>
      <c r="J83" s="34"/>
      <c r="K83" s="1"/>
      <c r="L83" s="1"/>
      <c r="M83" s="1"/>
      <c r="N83" s="1"/>
    </row>
    <row r="84" spans="2:14" x14ac:dyDescent="0.25">
      <c r="H84" s="52"/>
      <c r="I84" s="52"/>
      <c r="J84" s="52"/>
    </row>
    <row r="85" spans="2:14" x14ac:dyDescent="0.2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</row>
  </sheetData>
  <mergeCells count="6">
    <mergeCell ref="B64:B65"/>
    <mergeCell ref="C5:F5"/>
    <mergeCell ref="G5:J5"/>
    <mergeCell ref="K5:N5"/>
    <mergeCell ref="B5:B6"/>
    <mergeCell ref="B50:B5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N55"/>
  <sheetViews>
    <sheetView showGridLines="0" zoomScaleNormal="100" workbookViewId="0">
      <selection activeCell="B2" sqref="B2"/>
    </sheetView>
  </sheetViews>
  <sheetFormatPr defaultRowHeight="15" x14ac:dyDescent="0.25"/>
  <cols>
    <col min="1" max="1" width="3.7109375" style="48" customWidth="1"/>
    <col min="2" max="2" width="18.85546875" style="48" customWidth="1"/>
    <col min="3" max="6" width="9" style="49" customWidth="1"/>
    <col min="7" max="7" width="9.5703125" style="49" customWidth="1"/>
    <col min="8" max="14" width="9" style="49" customWidth="1"/>
  </cols>
  <sheetData>
    <row r="1" spans="1:14" ht="15.75" customHeight="1" x14ac:dyDescent="0.25">
      <c r="A1" s="285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x14ac:dyDescent="0.25">
      <c r="A2" s="285"/>
      <c r="B2" s="339" t="s">
        <v>111</v>
      </c>
      <c r="C2" s="340"/>
      <c r="D2" s="340"/>
      <c r="E2" s="340"/>
      <c r="F2" s="340"/>
      <c r="G2" s="340"/>
      <c r="H2" s="340"/>
      <c r="I2" s="340"/>
      <c r="J2" s="340"/>
      <c r="K2" s="286"/>
      <c r="L2" s="286"/>
      <c r="M2" s="286"/>
      <c r="N2" s="286"/>
    </row>
    <row r="3" spans="1:14" ht="6.95" customHeight="1" x14ac:dyDescent="0.25">
      <c r="A3" s="285"/>
      <c r="B3" s="341"/>
      <c r="C3" s="377"/>
      <c r="D3" s="340"/>
      <c r="E3" s="340"/>
      <c r="F3" s="340"/>
      <c r="G3" s="377"/>
      <c r="H3" s="340"/>
      <c r="I3" s="340"/>
      <c r="J3" s="340"/>
      <c r="K3" s="286"/>
      <c r="L3" s="285"/>
      <c r="M3" s="285"/>
      <c r="N3" s="286"/>
    </row>
    <row r="4" spans="1:14" ht="15.75" thickBot="1" x14ac:dyDescent="0.3">
      <c r="A4" s="285"/>
      <c r="B4" s="341"/>
      <c r="C4" s="377"/>
      <c r="D4" s="340"/>
      <c r="E4" s="340"/>
      <c r="F4" s="340"/>
      <c r="G4" s="340"/>
      <c r="H4" s="340"/>
      <c r="I4" s="340"/>
      <c r="J4" s="340"/>
      <c r="K4" s="286"/>
      <c r="L4" s="286"/>
      <c r="M4" s="286"/>
      <c r="N4" s="378" t="s">
        <v>191</v>
      </c>
    </row>
    <row r="5" spans="1:14" ht="22.5" customHeight="1" thickBot="1" x14ac:dyDescent="0.3">
      <c r="A5" s="285"/>
      <c r="B5" s="541"/>
      <c r="C5" s="540" t="s">
        <v>169</v>
      </c>
      <c r="D5" s="540"/>
      <c r="E5" s="540"/>
      <c r="F5" s="540"/>
      <c r="G5" s="540" t="s">
        <v>170</v>
      </c>
      <c r="H5" s="540"/>
      <c r="I5" s="540"/>
      <c r="J5" s="540"/>
      <c r="K5" s="540" t="s">
        <v>51</v>
      </c>
      <c r="L5" s="540"/>
      <c r="M5" s="540"/>
      <c r="N5" s="540"/>
    </row>
    <row r="6" spans="1:14" ht="22.5" customHeight="1" thickBot="1" x14ac:dyDescent="0.3">
      <c r="A6" s="285"/>
      <c r="B6" s="542"/>
      <c r="C6" s="203" t="s">
        <v>0</v>
      </c>
      <c r="D6" s="231" t="s">
        <v>161</v>
      </c>
      <c r="E6" s="231" t="s">
        <v>162</v>
      </c>
      <c r="F6" s="231" t="s">
        <v>163</v>
      </c>
      <c r="G6" s="203" t="s">
        <v>0</v>
      </c>
      <c r="H6" s="231" t="s">
        <v>164</v>
      </c>
      <c r="I6" s="231" t="s">
        <v>165</v>
      </c>
      <c r="J6" s="231" t="s">
        <v>166</v>
      </c>
      <c r="K6" s="203" t="str">
        <f>C6</f>
        <v>Total</v>
      </c>
      <c r="L6" s="231" t="str">
        <f>D6</f>
        <v>Jul.21</v>
      </c>
      <c r="M6" s="231" t="str">
        <f>E6</f>
        <v>Ago.21</v>
      </c>
      <c r="N6" s="231" t="str">
        <f>F6</f>
        <v>Set.21</v>
      </c>
    </row>
    <row r="7" spans="1:14" ht="6.95" customHeight="1" x14ac:dyDescent="0.25">
      <c r="A7" s="285"/>
      <c r="B7" s="347"/>
      <c r="C7" s="348"/>
      <c r="D7" s="349"/>
      <c r="E7" s="349"/>
      <c r="F7" s="350"/>
      <c r="G7" s="348"/>
      <c r="H7" s="349"/>
      <c r="I7" s="349"/>
      <c r="J7" s="350"/>
      <c r="K7" s="351"/>
      <c r="L7" s="352"/>
      <c r="M7" s="353"/>
      <c r="N7" s="353"/>
    </row>
    <row r="8" spans="1:14" x14ac:dyDescent="0.25">
      <c r="A8" s="285"/>
      <c r="B8" s="354" t="s">
        <v>0</v>
      </c>
      <c r="C8" s="379">
        <f t="shared" ref="C8:J8" si="0">SUM(C10:C20)</f>
        <v>20829.486000000001</v>
      </c>
      <c r="D8" s="380">
        <f t="shared" si="0"/>
        <v>6942.2110000000002</v>
      </c>
      <c r="E8" s="380">
        <f t="shared" si="0"/>
        <v>7086.0330000000004</v>
      </c>
      <c r="F8" s="381">
        <f t="shared" si="0"/>
        <v>6801.2420000000011</v>
      </c>
      <c r="G8" s="379">
        <f t="shared" si="0"/>
        <v>20682.569000000003</v>
      </c>
      <c r="H8" s="380">
        <f t="shared" si="0"/>
        <v>6743.9710000000005</v>
      </c>
      <c r="I8" s="380">
        <f t="shared" si="0"/>
        <v>7154.71</v>
      </c>
      <c r="J8" s="381">
        <f t="shared" si="0"/>
        <v>6783.887999999999</v>
      </c>
      <c r="K8" s="358">
        <f>(+C8-G8)/G8*100</f>
        <v>0.71034212432700028</v>
      </c>
      <c r="L8" s="322">
        <f>(+D8-H8)/H8*100</f>
        <v>2.9395144196201284</v>
      </c>
      <c r="M8" s="322">
        <f>(+E8-I8)/I8*100</f>
        <v>-0.95988516655461475</v>
      </c>
      <c r="N8" s="322">
        <f>(+F8-J8)/J8*100</f>
        <v>0.25581200633032397</v>
      </c>
    </row>
    <row r="9" spans="1:14" ht="6.95" customHeight="1" x14ac:dyDescent="0.25">
      <c r="A9" s="285"/>
      <c r="B9" s="359"/>
      <c r="C9" s="382"/>
      <c r="D9" s="383"/>
      <c r="E9" s="384"/>
      <c r="F9" s="385"/>
      <c r="G9" s="386"/>
      <c r="H9" s="384"/>
      <c r="I9" s="384"/>
      <c r="J9" s="385"/>
      <c r="K9" s="301"/>
      <c r="L9" s="302"/>
      <c r="M9" s="302"/>
      <c r="N9" s="302"/>
    </row>
    <row r="10" spans="1:14" x14ac:dyDescent="0.25">
      <c r="A10" s="285"/>
      <c r="B10" s="373" t="s">
        <v>9</v>
      </c>
      <c r="C10" s="387">
        <f>SUM(D10:F10)</f>
        <v>3335.1759999999999</v>
      </c>
      <c r="D10" s="365">
        <f t="shared" ref="D10:F20" si="1">+SUM(D24)+SUM(D38)</f>
        <v>1151.845</v>
      </c>
      <c r="E10" s="365">
        <f t="shared" si="1"/>
        <v>1031.989</v>
      </c>
      <c r="F10" s="307">
        <f t="shared" si="1"/>
        <v>1151.3420000000001</v>
      </c>
      <c r="G10" s="387">
        <f t="shared" ref="G10:G20" si="2">SUM(H10:J10)</f>
        <v>3722.7919999999999</v>
      </c>
      <c r="H10" s="365">
        <f t="shared" ref="H10:J20" si="3">+SUM(H24)+SUM(H38)</f>
        <v>1016.662</v>
      </c>
      <c r="I10" s="365">
        <f t="shared" si="3"/>
        <v>1223.836</v>
      </c>
      <c r="J10" s="307">
        <f t="shared" si="3"/>
        <v>1482.2939999999999</v>
      </c>
      <c r="K10" s="308">
        <f t="shared" ref="K10:N20" si="4">(+C10-G10)/G10*100</f>
        <v>-10.411970370625058</v>
      </c>
      <c r="L10" s="309">
        <f t="shared" si="4"/>
        <v>13.296749558850433</v>
      </c>
      <c r="M10" s="309">
        <f t="shared" si="4"/>
        <v>-15.675874872123389</v>
      </c>
      <c r="N10" s="309">
        <f t="shared" si="4"/>
        <v>-22.32701474876103</v>
      </c>
    </row>
    <row r="11" spans="1:14" x14ac:dyDescent="0.25">
      <c r="A11" s="285"/>
      <c r="B11" s="373" t="s">
        <v>10</v>
      </c>
      <c r="C11" s="387">
        <f t="shared" ref="C11:C20" si="5">SUM(D11:F11)</f>
        <v>1379.982</v>
      </c>
      <c r="D11" s="365">
        <f t="shared" si="1"/>
        <v>511.27</v>
      </c>
      <c r="E11" s="365">
        <f t="shared" si="1"/>
        <v>429.83800000000002</v>
      </c>
      <c r="F11" s="307">
        <f t="shared" si="1"/>
        <v>438.87400000000002</v>
      </c>
      <c r="G11" s="387">
        <f t="shared" si="2"/>
        <v>1285.5530000000001</v>
      </c>
      <c r="H11" s="365">
        <f t="shared" si="3"/>
        <v>416.23200000000003</v>
      </c>
      <c r="I11" s="365">
        <f t="shared" si="3"/>
        <v>488.65</v>
      </c>
      <c r="J11" s="307">
        <f t="shared" si="3"/>
        <v>380.67100000000005</v>
      </c>
      <c r="K11" s="308">
        <f t="shared" si="4"/>
        <v>7.3453992173018037</v>
      </c>
      <c r="L11" s="309">
        <f t="shared" si="4"/>
        <v>22.832939322301012</v>
      </c>
      <c r="M11" s="309">
        <f t="shared" si="4"/>
        <v>-12.035608308605331</v>
      </c>
      <c r="N11" s="309">
        <f t="shared" si="4"/>
        <v>15.289580766593716</v>
      </c>
    </row>
    <row r="12" spans="1:14" x14ac:dyDescent="0.25">
      <c r="A12" s="285"/>
      <c r="B12" s="373" t="s">
        <v>11</v>
      </c>
      <c r="C12" s="387">
        <f t="shared" si="5"/>
        <v>498.55799999999999</v>
      </c>
      <c r="D12" s="365">
        <f t="shared" si="1"/>
        <v>170.93200000000002</v>
      </c>
      <c r="E12" s="365">
        <f t="shared" si="1"/>
        <v>169.94799999999998</v>
      </c>
      <c r="F12" s="307">
        <f t="shared" si="1"/>
        <v>157.678</v>
      </c>
      <c r="G12" s="387">
        <f t="shared" si="2"/>
        <v>500.80700000000002</v>
      </c>
      <c r="H12" s="365">
        <f t="shared" si="3"/>
        <v>179.32300000000001</v>
      </c>
      <c r="I12" s="365">
        <f t="shared" si="3"/>
        <v>162.84700000000001</v>
      </c>
      <c r="J12" s="307">
        <f t="shared" si="3"/>
        <v>158.637</v>
      </c>
      <c r="K12" s="308">
        <f t="shared" si="4"/>
        <v>-0.44907519263908524</v>
      </c>
      <c r="L12" s="309">
        <f t="shared" si="4"/>
        <v>-4.6792659056562682</v>
      </c>
      <c r="M12" s="309">
        <f t="shared" si="4"/>
        <v>4.3605347350580423</v>
      </c>
      <c r="N12" s="309">
        <f t="shared" si="4"/>
        <v>-0.60452479560254113</v>
      </c>
    </row>
    <row r="13" spans="1:14" x14ac:dyDescent="0.25">
      <c r="A13" s="285"/>
      <c r="B13" s="373" t="s">
        <v>6</v>
      </c>
      <c r="C13" s="387">
        <f t="shared" si="5"/>
        <v>2205.6849999999999</v>
      </c>
      <c r="D13" s="365">
        <f t="shared" si="1"/>
        <v>684.21399999999994</v>
      </c>
      <c r="E13" s="365">
        <f t="shared" si="1"/>
        <v>798.99</v>
      </c>
      <c r="F13" s="307">
        <f t="shared" si="1"/>
        <v>722.48099999999999</v>
      </c>
      <c r="G13" s="387">
        <f t="shared" si="2"/>
        <v>2295.4089999999997</v>
      </c>
      <c r="H13" s="365">
        <f t="shared" si="3"/>
        <v>826.36</v>
      </c>
      <c r="I13" s="365">
        <f t="shared" si="3"/>
        <v>860.85299999999995</v>
      </c>
      <c r="J13" s="307">
        <f t="shared" si="3"/>
        <v>608.19599999999991</v>
      </c>
      <c r="K13" s="308">
        <f t="shared" si="4"/>
        <v>-3.9088458745260528</v>
      </c>
      <c r="L13" s="309">
        <f t="shared" si="4"/>
        <v>-17.201461832615333</v>
      </c>
      <c r="M13" s="309">
        <f t="shared" si="4"/>
        <v>-7.186244341368381</v>
      </c>
      <c r="N13" s="309">
        <f t="shared" si="4"/>
        <v>18.790817433853576</v>
      </c>
    </row>
    <row r="14" spans="1:14" x14ac:dyDescent="0.25">
      <c r="A14" s="285"/>
      <c r="B14" s="373" t="s">
        <v>134</v>
      </c>
      <c r="C14" s="387">
        <f t="shared" si="5"/>
        <v>1404.674</v>
      </c>
      <c r="D14" s="365">
        <f t="shared" si="1"/>
        <v>426.471</v>
      </c>
      <c r="E14" s="365">
        <f t="shared" si="1"/>
        <v>462.56799999999998</v>
      </c>
      <c r="F14" s="307">
        <f t="shared" si="1"/>
        <v>515.63499999999999</v>
      </c>
      <c r="G14" s="387">
        <f t="shared" si="2"/>
        <v>1491.1329999999998</v>
      </c>
      <c r="H14" s="365">
        <f t="shared" si="3"/>
        <v>567.99299999999994</v>
      </c>
      <c r="I14" s="365">
        <f t="shared" si="3"/>
        <v>490.04399999999998</v>
      </c>
      <c r="J14" s="307">
        <f t="shared" si="3"/>
        <v>433.096</v>
      </c>
      <c r="K14" s="310">
        <f t="shared" si="4"/>
        <v>-5.7982084763733246</v>
      </c>
      <c r="L14" s="311">
        <f t="shared" si="4"/>
        <v>-24.91615213567772</v>
      </c>
      <c r="M14" s="311">
        <f t="shared" si="4"/>
        <v>-5.6068434671172378</v>
      </c>
      <c r="N14" s="311">
        <f t="shared" si="4"/>
        <v>19.057899403365532</v>
      </c>
    </row>
    <row r="15" spans="1:14" x14ac:dyDescent="0.25">
      <c r="A15" s="285"/>
      <c r="B15" s="373" t="s">
        <v>12</v>
      </c>
      <c r="C15" s="387">
        <f t="shared" si="5"/>
        <v>10906.337</v>
      </c>
      <c r="D15" s="365">
        <f t="shared" si="1"/>
        <v>3644.268</v>
      </c>
      <c r="E15" s="365">
        <f t="shared" si="1"/>
        <v>3813.4870000000001</v>
      </c>
      <c r="F15" s="307">
        <f t="shared" si="1"/>
        <v>3448.5820000000003</v>
      </c>
      <c r="G15" s="387">
        <f t="shared" si="2"/>
        <v>10428.365</v>
      </c>
      <c r="H15" s="365">
        <f t="shared" si="3"/>
        <v>3420.7789999999995</v>
      </c>
      <c r="I15" s="365">
        <f t="shared" si="3"/>
        <v>3576.393</v>
      </c>
      <c r="J15" s="307">
        <f t="shared" si="3"/>
        <v>3431.1930000000002</v>
      </c>
      <c r="K15" s="310">
        <f t="shared" si="4"/>
        <v>4.5833838765712533</v>
      </c>
      <c r="L15" s="311">
        <f t="shared" si="4"/>
        <v>6.5332779463391386</v>
      </c>
      <c r="M15" s="311">
        <f t="shared" si="4"/>
        <v>6.629416845408211</v>
      </c>
      <c r="N15" s="311">
        <f t="shared" si="4"/>
        <v>0.50679166109280716</v>
      </c>
    </row>
    <row r="16" spans="1:14" x14ac:dyDescent="0.25">
      <c r="A16" s="285"/>
      <c r="B16" s="373" t="s">
        <v>14</v>
      </c>
      <c r="C16" s="387">
        <f t="shared" si="5"/>
        <v>394.10399999999993</v>
      </c>
      <c r="D16" s="365">
        <f t="shared" si="1"/>
        <v>130.80599999999998</v>
      </c>
      <c r="E16" s="365">
        <f t="shared" si="1"/>
        <v>139.143</v>
      </c>
      <c r="F16" s="307">
        <f t="shared" si="1"/>
        <v>124.155</v>
      </c>
      <c r="G16" s="387">
        <f t="shared" si="2"/>
        <v>347.24599999999998</v>
      </c>
      <c r="H16" s="365">
        <f t="shared" si="3"/>
        <v>94.763000000000005</v>
      </c>
      <c r="I16" s="365">
        <f t="shared" si="3"/>
        <v>154.25700000000001</v>
      </c>
      <c r="J16" s="307">
        <f t="shared" si="3"/>
        <v>98.225999999999999</v>
      </c>
      <c r="K16" s="310">
        <f t="shared" si="4"/>
        <v>13.494179918559162</v>
      </c>
      <c r="L16" s="311">
        <f t="shared" si="4"/>
        <v>38.034887033968928</v>
      </c>
      <c r="M16" s="311">
        <f t="shared" si="4"/>
        <v>-9.7979346156090195</v>
      </c>
      <c r="N16" s="311">
        <f t="shared" si="4"/>
        <v>26.397287887117464</v>
      </c>
    </row>
    <row r="17" spans="1:14" x14ac:dyDescent="0.25">
      <c r="A17" s="285"/>
      <c r="B17" s="373" t="s">
        <v>67</v>
      </c>
      <c r="C17" s="387">
        <f t="shared" si="5"/>
        <v>157.01400000000001</v>
      </c>
      <c r="D17" s="365">
        <f t="shared" si="1"/>
        <v>58.759</v>
      </c>
      <c r="E17" s="365">
        <f t="shared" si="1"/>
        <v>53.667999999999999</v>
      </c>
      <c r="F17" s="307">
        <f t="shared" si="1"/>
        <v>44.587000000000003</v>
      </c>
      <c r="G17" s="387">
        <f t="shared" si="2"/>
        <v>141.75</v>
      </c>
      <c r="H17" s="365">
        <f t="shared" si="3"/>
        <v>58.631</v>
      </c>
      <c r="I17" s="365">
        <f t="shared" si="3"/>
        <v>42.653999999999996</v>
      </c>
      <c r="J17" s="307">
        <f t="shared" si="3"/>
        <v>40.465000000000003</v>
      </c>
      <c r="K17" s="310">
        <f t="shared" si="4"/>
        <v>10.768253968253976</v>
      </c>
      <c r="L17" s="311">
        <f t="shared" si="4"/>
        <v>0.21831454350087856</v>
      </c>
      <c r="M17" s="311">
        <f t="shared" si="4"/>
        <v>25.82172832559667</v>
      </c>
      <c r="N17" s="311">
        <f t="shared" si="4"/>
        <v>10.186580995922402</v>
      </c>
    </row>
    <row r="18" spans="1:14" x14ac:dyDescent="0.25">
      <c r="A18" s="285"/>
      <c r="B18" s="373" t="s">
        <v>13</v>
      </c>
      <c r="C18" s="387">
        <f t="shared" si="5"/>
        <v>305.99299999999999</v>
      </c>
      <c r="D18" s="365">
        <f t="shared" si="1"/>
        <v>96.77000000000001</v>
      </c>
      <c r="E18" s="365">
        <f t="shared" si="1"/>
        <v>104.03700000000001</v>
      </c>
      <c r="F18" s="307">
        <f t="shared" si="1"/>
        <v>105.18599999999999</v>
      </c>
      <c r="G18" s="387">
        <f t="shared" si="2"/>
        <v>277.82599999999996</v>
      </c>
      <c r="H18" s="365">
        <f t="shared" si="3"/>
        <v>92.284999999999997</v>
      </c>
      <c r="I18" s="365">
        <f t="shared" si="3"/>
        <v>99.009</v>
      </c>
      <c r="J18" s="307">
        <f t="shared" si="3"/>
        <v>86.531999999999996</v>
      </c>
      <c r="K18" s="310">
        <f t="shared" si="4"/>
        <v>10.13835998070736</v>
      </c>
      <c r="L18" s="311">
        <f t="shared" si="4"/>
        <v>4.8599447364143833</v>
      </c>
      <c r="M18" s="311">
        <f t="shared" si="4"/>
        <v>5.078326212768542</v>
      </c>
      <c r="N18" s="311">
        <f t="shared" si="4"/>
        <v>21.557342948273465</v>
      </c>
    </row>
    <row r="19" spans="1:14" x14ac:dyDescent="0.25">
      <c r="A19" s="285"/>
      <c r="B19" s="373" t="s">
        <v>49</v>
      </c>
      <c r="C19" s="387">
        <f t="shared" si="5"/>
        <v>14.990000000000002</v>
      </c>
      <c r="D19" s="365">
        <f t="shared" si="1"/>
        <v>3.0329999999999999</v>
      </c>
      <c r="E19" s="365">
        <f t="shared" si="1"/>
        <v>3.0489999999999999</v>
      </c>
      <c r="F19" s="307">
        <f t="shared" si="1"/>
        <v>8.9080000000000013</v>
      </c>
      <c r="G19" s="387">
        <f t="shared" si="2"/>
        <v>17.912999999999997</v>
      </c>
      <c r="H19" s="365">
        <f t="shared" si="3"/>
        <v>8.911999999999999</v>
      </c>
      <c r="I19" s="365">
        <f t="shared" si="3"/>
        <v>5.8769999999999998</v>
      </c>
      <c r="J19" s="307">
        <f t="shared" si="3"/>
        <v>3.1240000000000001</v>
      </c>
      <c r="K19" s="310">
        <f t="shared" si="4"/>
        <v>-16.317758052810781</v>
      </c>
      <c r="L19" s="311">
        <f t="shared" si="4"/>
        <v>-65.967235188509875</v>
      </c>
      <c r="M19" s="311">
        <f t="shared" si="4"/>
        <v>-48.119789007997277</v>
      </c>
      <c r="N19" s="311">
        <f t="shared" si="4"/>
        <v>185.14724711907812</v>
      </c>
    </row>
    <row r="20" spans="1:14" x14ac:dyDescent="0.25">
      <c r="A20" s="285"/>
      <c r="B20" s="373" t="s">
        <v>15</v>
      </c>
      <c r="C20" s="387">
        <f t="shared" si="5"/>
        <v>226.97299999999998</v>
      </c>
      <c r="D20" s="365">
        <f t="shared" si="1"/>
        <v>63.843000000000004</v>
      </c>
      <c r="E20" s="365">
        <f t="shared" si="1"/>
        <v>79.316000000000003</v>
      </c>
      <c r="F20" s="307">
        <f t="shared" si="1"/>
        <v>83.813999999999993</v>
      </c>
      <c r="G20" s="387">
        <f t="shared" si="2"/>
        <v>173.77500000000001</v>
      </c>
      <c r="H20" s="365">
        <f t="shared" si="3"/>
        <v>62.031000000000006</v>
      </c>
      <c r="I20" s="365">
        <f t="shared" si="3"/>
        <v>50.289999999999992</v>
      </c>
      <c r="J20" s="307">
        <f t="shared" si="3"/>
        <v>61.454000000000001</v>
      </c>
      <c r="K20" s="310">
        <f t="shared" si="4"/>
        <v>30.613149187167298</v>
      </c>
      <c r="L20" s="311">
        <f t="shared" si="4"/>
        <v>2.9211200851187269</v>
      </c>
      <c r="M20" s="311">
        <f t="shared" si="4"/>
        <v>57.717240007953897</v>
      </c>
      <c r="N20" s="311">
        <f t="shared" si="4"/>
        <v>36.384938327854968</v>
      </c>
    </row>
    <row r="21" spans="1:14" ht="6.95" customHeight="1" x14ac:dyDescent="0.25">
      <c r="A21" s="285"/>
      <c r="B21" s="373"/>
      <c r="C21" s="388"/>
      <c r="D21" s="389"/>
      <c r="E21" s="389"/>
      <c r="F21" s="390"/>
      <c r="G21" s="388"/>
      <c r="H21" s="389"/>
      <c r="I21" s="389"/>
      <c r="J21" s="390"/>
      <c r="K21" s="308"/>
      <c r="L21" s="309"/>
      <c r="M21" s="309"/>
      <c r="N21" s="309"/>
    </row>
    <row r="22" spans="1:14" x14ac:dyDescent="0.25">
      <c r="A22" s="285"/>
      <c r="B22" s="391" t="s">
        <v>88</v>
      </c>
      <c r="C22" s="379">
        <f t="shared" ref="C22:J22" si="6">SUM(C24:C34)</f>
        <v>8275.4380000000001</v>
      </c>
      <c r="D22" s="380">
        <f t="shared" si="6"/>
        <v>2859.4700000000007</v>
      </c>
      <c r="E22" s="380">
        <f t="shared" si="6"/>
        <v>2679.4869999999996</v>
      </c>
      <c r="F22" s="381">
        <f t="shared" si="6"/>
        <v>2736.4810000000007</v>
      </c>
      <c r="G22" s="379">
        <f t="shared" si="6"/>
        <v>8325.5229999999992</v>
      </c>
      <c r="H22" s="380">
        <f t="shared" si="6"/>
        <v>2693.55</v>
      </c>
      <c r="I22" s="380">
        <f t="shared" si="6"/>
        <v>2884.0079999999998</v>
      </c>
      <c r="J22" s="381">
        <f t="shared" si="6"/>
        <v>2747.9649999999997</v>
      </c>
      <c r="K22" s="358">
        <f>(+C22-G22)/G22*100</f>
        <v>-0.60158382842734481</v>
      </c>
      <c r="L22" s="322">
        <f>(+D22-H22)/H22*100</f>
        <v>6.1599005030536098</v>
      </c>
      <c r="M22" s="322">
        <f>(+E22-I22)/I22*100</f>
        <v>-7.0915545310553991</v>
      </c>
      <c r="N22" s="322">
        <f>(+F22-J22)/J22*100</f>
        <v>-0.41790925284707103</v>
      </c>
    </row>
    <row r="23" spans="1:14" ht="6.95" customHeight="1" x14ac:dyDescent="0.25">
      <c r="A23" s="285"/>
      <c r="B23" s="371"/>
      <c r="C23" s="382"/>
      <c r="D23" s="383"/>
      <c r="E23" s="384"/>
      <c r="F23" s="385"/>
      <c r="G23" s="386"/>
      <c r="H23" s="384"/>
      <c r="I23" s="384"/>
      <c r="J23" s="385"/>
      <c r="K23" s="301"/>
      <c r="L23" s="302"/>
      <c r="M23" s="302"/>
      <c r="N23" s="302"/>
    </row>
    <row r="24" spans="1:14" x14ac:dyDescent="0.25">
      <c r="A24" s="285"/>
      <c r="B24" s="373" t="s">
        <v>9</v>
      </c>
      <c r="C24" s="387">
        <f t="shared" ref="C24:C34" si="7">SUM(D24:F24)</f>
        <v>1158.4680000000001</v>
      </c>
      <c r="D24" s="365">
        <v>425.30500000000001</v>
      </c>
      <c r="E24" s="365">
        <v>350.77800000000002</v>
      </c>
      <c r="F24" s="307">
        <v>382.38499999999999</v>
      </c>
      <c r="G24" s="387">
        <f t="shared" ref="G24:G34" si="8">SUM(H24:J24)</f>
        <v>1496.4670000000001</v>
      </c>
      <c r="H24" s="365">
        <v>449.63900000000001</v>
      </c>
      <c r="I24" s="365">
        <v>496.68299999999999</v>
      </c>
      <c r="J24" s="307">
        <v>550.14499999999998</v>
      </c>
      <c r="K24" s="308">
        <f t="shared" ref="K24:N33" si="9">(+C24-G24)/G24*100</f>
        <v>-22.586465321320148</v>
      </c>
      <c r="L24" s="309">
        <f t="shared" si="9"/>
        <v>-5.4118970996732942</v>
      </c>
      <c r="M24" s="309">
        <f t="shared" si="9"/>
        <v>-29.375879585168001</v>
      </c>
      <c r="N24" s="309">
        <f t="shared" si="9"/>
        <v>-30.49377891283207</v>
      </c>
    </row>
    <row r="25" spans="1:14" x14ac:dyDescent="0.25">
      <c r="A25" s="285"/>
      <c r="B25" s="373" t="s">
        <v>10</v>
      </c>
      <c r="C25" s="387">
        <f t="shared" si="7"/>
        <v>333.42899999999997</v>
      </c>
      <c r="D25" s="365">
        <v>116.253</v>
      </c>
      <c r="E25" s="365">
        <v>100.74</v>
      </c>
      <c r="F25" s="307">
        <v>116.43600000000001</v>
      </c>
      <c r="G25" s="387">
        <f t="shared" si="8"/>
        <v>352.63099999999997</v>
      </c>
      <c r="H25" s="365">
        <v>100.56</v>
      </c>
      <c r="I25" s="365">
        <v>136.20699999999999</v>
      </c>
      <c r="J25" s="307">
        <v>115.864</v>
      </c>
      <c r="K25" s="308">
        <f t="shared" si="9"/>
        <v>-5.4453522237126055</v>
      </c>
      <c r="L25" s="309">
        <f t="shared" si="9"/>
        <v>15.605608591885439</v>
      </c>
      <c r="M25" s="309">
        <f t="shared" si="9"/>
        <v>-26.039043514650494</v>
      </c>
      <c r="N25" s="309">
        <f t="shared" si="9"/>
        <v>0.49368224815300932</v>
      </c>
    </row>
    <row r="26" spans="1:14" x14ac:dyDescent="0.25">
      <c r="A26" s="285"/>
      <c r="B26" s="373" t="s">
        <v>11</v>
      </c>
      <c r="C26" s="387">
        <f t="shared" si="7"/>
        <v>338.553</v>
      </c>
      <c r="D26" s="365">
        <v>121.679</v>
      </c>
      <c r="E26" s="365">
        <v>108.901</v>
      </c>
      <c r="F26" s="307">
        <v>107.973</v>
      </c>
      <c r="G26" s="387">
        <f t="shared" si="8"/>
        <v>349.637</v>
      </c>
      <c r="H26" s="365">
        <v>131.18700000000001</v>
      </c>
      <c r="I26" s="365">
        <v>105.43300000000001</v>
      </c>
      <c r="J26" s="307">
        <v>113.017</v>
      </c>
      <c r="K26" s="308">
        <f t="shared" si="9"/>
        <v>-3.1701450361374803</v>
      </c>
      <c r="L26" s="309">
        <f t="shared" si="9"/>
        <v>-7.2476693574820743</v>
      </c>
      <c r="M26" s="309">
        <f t="shared" si="9"/>
        <v>3.2892927261862881</v>
      </c>
      <c r="N26" s="309">
        <f t="shared" si="9"/>
        <v>-4.463045382553064</v>
      </c>
    </row>
    <row r="27" spans="1:14" x14ac:dyDescent="0.25">
      <c r="A27" s="285"/>
      <c r="B27" s="373" t="s">
        <v>6</v>
      </c>
      <c r="C27" s="387">
        <f t="shared" si="7"/>
        <v>805.89699999999993</v>
      </c>
      <c r="D27" s="365">
        <v>292.69400000000002</v>
      </c>
      <c r="E27" s="365">
        <v>228.46899999999999</v>
      </c>
      <c r="F27" s="307">
        <v>284.73399999999998</v>
      </c>
      <c r="G27" s="387">
        <f t="shared" si="8"/>
        <v>875.75199999999995</v>
      </c>
      <c r="H27" s="365">
        <v>279.01499999999999</v>
      </c>
      <c r="I27" s="365">
        <v>326.24099999999999</v>
      </c>
      <c r="J27" s="307">
        <v>270.49599999999998</v>
      </c>
      <c r="K27" s="308">
        <f t="shared" si="9"/>
        <v>-7.9765732764526973</v>
      </c>
      <c r="L27" s="309">
        <f t="shared" si="9"/>
        <v>4.9026038026629504</v>
      </c>
      <c r="M27" s="309">
        <f t="shared" si="9"/>
        <v>-29.96925585686655</v>
      </c>
      <c r="N27" s="309">
        <f t="shared" si="9"/>
        <v>5.2636637880042585</v>
      </c>
    </row>
    <row r="28" spans="1:14" x14ac:dyDescent="0.25">
      <c r="A28" s="285"/>
      <c r="B28" s="373" t="s">
        <v>134</v>
      </c>
      <c r="C28" s="387">
        <f t="shared" si="7"/>
        <v>770.38599999999997</v>
      </c>
      <c r="D28" s="365">
        <v>268.33600000000001</v>
      </c>
      <c r="E28" s="365">
        <v>233.851</v>
      </c>
      <c r="F28" s="307">
        <v>268.19900000000001</v>
      </c>
      <c r="G28" s="387">
        <f t="shared" si="8"/>
        <v>862.9799999999999</v>
      </c>
      <c r="H28" s="365">
        <v>333.46499999999997</v>
      </c>
      <c r="I28" s="365">
        <v>273.625</v>
      </c>
      <c r="J28" s="307">
        <v>255.89</v>
      </c>
      <c r="K28" s="310">
        <f t="shared" si="9"/>
        <v>-10.729564995712524</v>
      </c>
      <c r="L28" s="311">
        <f t="shared" si="9"/>
        <v>-19.530985260821964</v>
      </c>
      <c r="M28" s="311">
        <f t="shared" si="9"/>
        <v>-14.535952489721335</v>
      </c>
      <c r="N28" s="311">
        <f t="shared" si="9"/>
        <v>4.810270037906923</v>
      </c>
    </row>
    <row r="29" spans="1:14" x14ac:dyDescent="0.25">
      <c r="A29" s="285"/>
      <c r="B29" s="373" t="s">
        <v>12</v>
      </c>
      <c r="C29" s="387">
        <f t="shared" si="7"/>
        <v>4570.2520000000004</v>
      </c>
      <c r="D29" s="365">
        <v>1544.6</v>
      </c>
      <c r="E29" s="365">
        <v>1549.655</v>
      </c>
      <c r="F29" s="307">
        <v>1475.9970000000001</v>
      </c>
      <c r="G29" s="387">
        <f t="shared" si="8"/>
        <v>4147.9560000000001</v>
      </c>
      <c r="H29" s="365">
        <v>1313.6079999999999</v>
      </c>
      <c r="I29" s="365">
        <v>1471.5039999999999</v>
      </c>
      <c r="J29" s="307">
        <v>1362.8440000000001</v>
      </c>
      <c r="K29" s="310">
        <f t="shared" si="9"/>
        <v>10.180821590200095</v>
      </c>
      <c r="L29" s="311">
        <f t="shared" si="9"/>
        <v>17.584545770123199</v>
      </c>
      <c r="M29" s="311">
        <f t="shared" si="9"/>
        <v>5.3109607585164618</v>
      </c>
      <c r="N29" s="311">
        <f t="shared" si="9"/>
        <v>8.3027110953271261</v>
      </c>
    </row>
    <row r="30" spans="1:14" x14ac:dyDescent="0.25">
      <c r="A30" s="285"/>
      <c r="B30" s="373" t="s">
        <v>14</v>
      </c>
      <c r="C30" s="387">
        <f t="shared" si="7"/>
        <v>113.76400000000001</v>
      </c>
      <c r="D30" s="365">
        <v>42.454999999999998</v>
      </c>
      <c r="E30" s="365">
        <v>36.813000000000002</v>
      </c>
      <c r="F30" s="307">
        <v>34.496000000000002</v>
      </c>
      <c r="G30" s="387">
        <f t="shared" si="8"/>
        <v>102.01500000000001</v>
      </c>
      <c r="H30" s="365">
        <v>35.590000000000003</v>
      </c>
      <c r="I30" s="365">
        <v>33.783000000000001</v>
      </c>
      <c r="J30" s="307">
        <v>32.642000000000003</v>
      </c>
      <c r="K30" s="310">
        <f t="shared" si="9"/>
        <v>11.516933784247408</v>
      </c>
      <c r="L30" s="311">
        <f t="shared" si="9"/>
        <v>19.289126159033422</v>
      </c>
      <c r="M30" s="311">
        <f t="shared" si="9"/>
        <v>8.9690080809874821</v>
      </c>
      <c r="N30" s="311">
        <f t="shared" si="9"/>
        <v>5.6797990319220606</v>
      </c>
    </row>
    <row r="31" spans="1:14" x14ac:dyDescent="0.25">
      <c r="A31" s="285"/>
      <c r="B31" s="373" t="s">
        <v>67</v>
      </c>
      <c r="C31" s="387">
        <f t="shared" si="7"/>
        <v>38.141999999999996</v>
      </c>
      <c r="D31" s="365">
        <v>10.000999999999999</v>
      </c>
      <c r="E31" s="365">
        <v>13.502000000000001</v>
      </c>
      <c r="F31" s="307">
        <v>14.638999999999999</v>
      </c>
      <c r="G31" s="387">
        <f t="shared" si="8"/>
        <v>28.599</v>
      </c>
      <c r="H31" s="365">
        <v>11.1</v>
      </c>
      <c r="I31" s="365">
        <v>8.9269999999999996</v>
      </c>
      <c r="J31" s="307">
        <v>8.5719999999999992</v>
      </c>
      <c r="K31" s="310">
        <f t="shared" si="9"/>
        <v>33.368299590894772</v>
      </c>
      <c r="L31" s="311">
        <f t="shared" si="9"/>
        <v>-9.9009009009009024</v>
      </c>
      <c r="M31" s="311">
        <f t="shared" si="9"/>
        <v>51.249019827489647</v>
      </c>
      <c r="N31" s="311">
        <f t="shared" si="9"/>
        <v>70.776948203453117</v>
      </c>
    </row>
    <row r="32" spans="1:14" x14ac:dyDescent="0.25">
      <c r="A32" s="285"/>
      <c r="B32" s="373" t="s">
        <v>13</v>
      </c>
      <c r="C32" s="387">
        <f t="shared" si="7"/>
        <v>38.049999999999997</v>
      </c>
      <c r="D32" s="365">
        <v>12.936</v>
      </c>
      <c r="E32" s="365">
        <v>12.795999999999999</v>
      </c>
      <c r="F32" s="307">
        <v>12.318</v>
      </c>
      <c r="G32" s="387">
        <f t="shared" si="8"/>
        <v>36.242999999999995</v>
      </c>
      <c r="H32" s="365">
        <v>12.413</v>
      </c>
      <c r="I32" s="365">
        <v>10.786</v>
      </c>
      <c r="J32" s="307">
        <v>13.044</v>
      </c>
      <c r="K32" s="310">
        <f t="shared" si="9"/>
        <v>4.9857903595177069</v>
      </c>
      <c r="L32" s="311">
        <f t="shared" si="9"/>
        <v>4.213324740191732</v>
      </c>
      <c r="M32" s="311">
        <f t="shared" si="9"/>
        <v>18.635267939922119</v>
      </c>
      <c r="N32" s="311">
        <f t="shared" si="9"/>
        <v>-5.5657773689052501</v>
      </c>
    </row>
    <row r="33" spans="1:14" x14ac:dyDescent="0.25">
      <c r="A33" s="285"/>
      <c r="B33" s="373" t="s">
        <v>49</v>
      </c>
      <c r="C33" s="387">
        <f t="shared" si="7"/>
        <v>0.41899999999999998</v>
      </c>
      <c r="D33" s="365">
        <v>0.17899999999999999</v>
      </c>
      <c r="E33" s="365">
        <v>0.113</v>
      </c>
      <c r="F33" s="307">
        <v>0.127</v>
      </c>
      <c r="G33" s="387">
        <f t="shared" si="8"/>
        <v>0.54100000000000004</v>
      </c>
      <c r="H33" s="365">
        <v>0.216</v>
      </c>
      <c r="I33" s="365">
        <v>0.22600000000000001</v>
      </c>
      <c r="J33" s="307">
        <v>9.9000000000000005E-2</v>
      </c>
      <c r="K33" s="310">
        <f t="shared" si="9"/>
        <v>-22.550831792975977</v>
      </c>
      <c r="L33" s="311">
        <f t="shared" si="9"/>
        <v>-17.129629629629633</v>
      </c>
      <c r="M33" s="311">
        <f t="shared" si="9"/>
        <v>-50</v>
      </c>
      <c r="N33" s="311">
        <f t="shared" si="9"/>
        <v>28.282828282828277</v>
      </c>
    </row>
    <row r="34" spans="1:14" x14ac:dyDescent="0.25">
      <c r="A34" s="285"/>
      <c r="B34" s="373" t="s">
        <v>15</v>
      </c>
      <c r="C34" s="387">
        <f t="shared" si="7"/>
        <v>108.078</v>
      </c>
      <c r="D34" s="365">
        <v>25.032000000000004</v>
      </c>
      <c r="E34" s="365">
        <v>43.869</v>
      </c>
      <c r="F34" s="307">
        <v>39.177</v>
      </c>
      <c r="G34" s="387">
        <f t="shared" si="8"/>
        <v>72.701999999999998</v>
      </c>
      <c r="H34" s="365">
        <v>26.757000000000001</v>
      </c>
      <c r="I34" s="365">
        <v>20.592999999999996</v>
      </c>
      <c r="J34" s="307">
        <v>25.351999999999997</v>
      </c>
      <c r="K34" s="310">
        <f>(+C34-G34)/G34*100</f>
        <v>48.65890897086738</v>
      </c>
      <c r="L34" s="311">
        <f>(+D34-H34)/H34*100</f>
        <v>-6.446911088687064</v>
      </c>
      <c r="M34" s="311">
        <f>(+E34-I34)/I34*100</f>
        <v>113.02869907250039</v>
      </c>
      <c r="N34" s="311">
        <f>(+F34-J34)/J34*100</f>
        <v>54.532186809719171</v>
      </c>
    </row>
    <row r="35" spans="1:14" ht="6.95" customHeight="1" x14ac:dyDescent="0.25">
      <c r="A35" s="285"/>
      <c r="B35" s="371"/>
      <c r="C35" s="388"/>
      <c r="D35" s="389"/>
      <c r="E35" s="389"/>
      <c r="F35" s="390"/>
      <c r="G35" s="388"/>
      <c r="H35" s="389"/>
      <c r="I35" s="389"/>
      <c r="J35" s="390"/>
      <c r="K35" s="308"/>
      <c r="L35" s="309"/>
      <c r="M35" s="309"/>
      <c r="N35" s="309"/>
    </row>
    <row r="36" spans="1:14" x14ac:dyDescent="0.25">
      <c r="A36" s="285"/>
      <c r="B36" s="391" t="s">
        <v>89</v>
      </c>
      <c r="C36" s="379">
        <f t="shared" ref="C36:J36" si="10">SUM(C38:C48)</f>
        <v>12554.047999999999</v>
      </c>
      <c r="D36" s="380">
        <f t="shared" si="10"/>
        <v>4082.7409999999995</v>
      </c>
      <c r="E36" s="380">
        <f t="shared" si="10"/>
        <v>4406.5459999999994</v>
      </c>
      <c r="F36" s="381">
        <f t="shared" si="10"/>
        <v>4064.761</v>
      </c>
      <c r="G36" s="379">
        <f t="shared" si="10"/>
        <v>12357.045999999998</v>
      </c>
      <c r="H36" s="380">
        <f t="shared" si="10"/>
        <v>4050.4209999999994</v>
      </c>
      <c r="I36" s="380">
        <f t="shared" si="10"/>
        <v>4270.7020000000002</v>
      </c>
      <c r="J36" s="381">
        <f t="shared" si="10"/>
        <v>4035.9229999999998</v>
      </c>
      <c r="K36" s="321">
        <f>(+C36-G36)/G36*100</f>
        <v>1.5942483341083331</v>
      </c>
      <c r="L36" s="322">
        <f>(+D36-H36)/H36*100</f>
        <v>0.79794174482109814</v>
      </c>
      <c r="M36" s="322">
        <f>(+E36-I36)/I36*100</f>
        <v>3.1808353755424545</v>
      </c>
      <c r="N36" s="322">
        <f>(+F36-J36)/J36*100</f>
        <v>0.71453295813622297</v>
      </c>
    </row>
    <row r="37" spans="1:14" ht="6.95" customHeight="1" x14ac:dyDescent="0.25">
      <c r="A37" s="285"/>
      <c r="B37" s="371"/>
      <c r="C37" s="382"/>
      <c r="D37" s="383"/>
      <c r="E37" s="384"/>
      <c r="F37" s="385"/>
      <c r="G37" s="386"/>
      <c r="H37" s="384"/>
      <c r="I37" s="384"/>
      <c r="J37" s="385"/>
      <c r="K37" s="308"/>
      <c r="L37" s="309"/>
      <c r="M37" s="309"/>
      <c r="N37" s="309"/>
    </row>
    <row r="38" spans="1:14" x14ac:dyDescent="0.25">
      <c r="A38" s="285"/>
      <c r="B38" s="373" t="s">
        <v>9</v>
      </c>
      <c r="C38" s="387">
        <f t="shared" ref="C38:C48" si="11">SUM(D38:F38)</f>
        <v>2176.7080000000001</v>
      </c>
      <c r="D38" s="365">
        <v>726.54</v>
      </c>
      <c r="E38" s="365">
        <v>681.21100000000001</v>
      </c>
      <c r="F38" s="307">
        <v>768.95699999999999</v>
      </c>
      <c r="G38" s="387">
        <f t="shared" ref="G38:G48" si="12">SUM(H38:J38)</f>
        <v>2226.3249999999998</v>
      </c>
      <c r="H38" s="365">
        <v>567.02300000000002</v>
      </c>
      <c r="I38" s="365">
        <v>727.15300000000002</v>
      </c>
      <c r="J38" s="307">
        <v>932.149</v>
      </c>
      <c r="K38" s="310">
        <f t="shared" ref="K38:N48" si="13">(+C38-G38)/G38*100</f>
        <v>-2.2286503542833924</v>
      </c>
      <c r="L38" s="311">
        <f t="shared" si="13"/>
        <v>28.132368528260749</v>
      </c>
      <c r="M38" s="311">
        <f t="shared" si="13"/>
        <v>-6.3180651114689761</v>
      </c>
      <c r="N38" s="311">
        <f t="shared" si="13"/>
        <v>-17.507072367185934</v>
      </c>
    </row>
    <row r="39" spans="1:14" x14ac:dyDescent="0.25">
      <c r="A39" s="285"/>
      <c r="B39" s="373" t="s">
        <v>10</v>
      </c>
      <c r="C39" s="387">
        <f t="shared" si="11"/>
        <v>1046.5529999999999</v>
      </c>
      <c r="D39" s="365">
        <v>395.017</v>
      </c>
      <c r="E39" s="365">
        <v>329.09800000000001</v>
      </c>
      <c r="F39" s="307">
        <v>322.43799999999999</v>
      </c>
      <c r="G39" s="387">
        <f t="shared" si="12"/>
        <v>932.92200000000003</v>
      </c>
      <c r="H39" s="365">
        <v>315.67200000000003</v>
      </c>
      <c r="I39" s="365">
        <v>352.44299999999998</v>
      </c>
      <c r="J39" s="307">
        <v>264.80700000000002</v>
      </c>
      <c r="K39" s="310">
        <f t="shared" si="13"/>
        <v>12.180117951983108</v>
      </c>
      <c r="L39" s="311">
        <f t="shared" si="13"/>
        <v>25.135266985985442</v>
      </c>
      <c r="M39" s="311">
        <f t="shared" si="13"/>
        <v>-6.6237661125345015</v>
      </c>
      <c r="N39" s="311">
        <f t="shared" si="13"/>
        <v>21.76339749326867</v>
      </c>
    </row>
    <row r="40" spans="1:14" x14ac:dyDescent="0.25">
      <c r="A40" s="285"/>
      <c r="B40" s="373" t="s">
        <v>11</v>
      </c>
      <c r="C40" s="387">
        <f t="shared" si="11"/>
        <v>160.005</v>
      </c>
      <c r="D40" s="365">
        <v>49.253</v>
      </c>
      <c r="E40" s="365">
        <v>61.046999999999997</v>
      </c>
      <c r="F40" s="307">
        <v>49.704999999999998</v>
      </c>
      <c r="G40" s="387">
        <f t="shared" si="12"/>
        <v>151.17000000000002</v>
      </c>
      <c r="H40" s="365">
        <v>48.136000000000003</v>
      </c>
      <c r="I40" s="365">
        <v>57.414000000000001</v>
      </c>
      <c r="J40" s="307">
        <v>45.62</v>
      </c>
      <c r="K40" s="310">
        <f t="shared" si="13"/>
        <v>5.8444135741218348</v>
      </c>
      <c r="L40" s="311">
        <f t="shared" si="13"/>
        <v>2.3205085590825938</v>
      </c>
      <c r="M40" s="311">
        <f t="shared" si="13"/>
        <v>6.3277249451353255</v>
      </c>
      <c r="N40" s="311">
        <f t="shared" si="13"/>
        <v>8.9544059622972405</v>
      </c>
    </row>
    <row r="41" spans="1:14" x14ac:dyDescent="0.25">
      <c r="A41" s="285"/>
      <c r="B41" s="373" t="s">
        <v>6</v>
      </c>
      <c r="C41" s="387">
        <f t="shared" si="11"/>
        <v>1399.788</v>
      </c>
      <c r="D41" s="365">
        <v>391.52</v>
      </c>
      <c r="E41" s="365">
        <v>570.52099999999996</v>
      </c>
      <c r="F41" s="307">
        <v>437.74700000000001</v>
      </c>
      <c r="G41" s="387">
        <f t="shared" si="12"/>
        <v>1419.6569999999999</v>
      </c>
      <c r="H41" s="365">
        <v>547.34500000000003</v>
      </c>
      <c r="I41" s="365">
        <v>534.61199999999997</v>
      </c>
      <c r="J41" s="307">
        <v>337.7</v>
      </c>
      <c r="K41" s="310">
        <f t="shared" si="13"/>
        <v>-1.3995634156701173</v>
      </c>
      <c r="L41" s="311">
        <f t="shared" si="13"/>
        <v>-28.469247001434201</v>
      </c>
      <c r="M41" s="311">
        <f t="shared" si="13"/>
        <v>6.7168338907469334</v>
      </c>
      <c r="N41" s="311">
        <f t="shared" si="13"/>
        <v>29.625999407758375</v>
      </c>
    </row>
    <row r="42" spans="1:14" x14ac:dyDescent="0.25">
      <c r="A42" s="285"/>
      <c r="B42" s="373" t="s">
        <v>134</v>
      </c>
      <c r="C42" s="387">
        <f t="shared" si="11"/>
        <v>634.28800000000001</v>
      </c>
      <c r="D42" s="365">
        <v>158.13499999999999</v>
      </c>
      <c r="E42" s="365">
        <v>228.71700000000001</v>
      </c>
      <c r="F42" s="307">
        <v>247.43600000000001</v>
      </c>
      <c r="G42" s="387">
        <f t="shared" si="12"/>
        <v>628.15300000000002</v>
      </c>
      <c r="H42" s="365">
        <v>234.52799999999999</v>
      </c>
      <c r="I42" s="365">
        <v>216.41900000000001</v>
      </c>
      <c r="J42" s="307">
        <v>177.20599999999999</v>
      </c>
      <c r="K42" s="310">
        <f t="shared" si="13"/>
        <v>0.97667288065168689</v>
      </c>
      <c r="L42" s="311">
        <f t="shared" si="13"/>
        <v>-32.573082958111613</v>
      </c>
      <c r="M42" s="311">
        <f t="shared" si="13"/>
        <v>5.6824955295052657</v>
      </c>
      <c r="N42" s="311">
        <f t="shared" si="13"/>
        <v>39.631840908321401</v>
      </c>
    </row>
    <row r="43" spans="1:14" x14ac:dyDescent="0.25">
      <c r="A43" s="285"/>
      <c r="B43" s="373" t="s">
        <v>12</v>
      </c>
      <c r="C43" s="387">
        <f t="shared" si="11"/>
        <v>6336.085</v>
      </c>
      <c r="D43" s="365">
        <v>2099.6680000000001</v>
      </c>
      <c r="E43" s="365">
        <v>2263.8319999999999</v>
      </c>
      <c r="F43" s="307">
        <v>1972.585</v>
      </c>
      <c r="G43" s="387">
        <f t="shared" si="12"/>
        <v>6280.4089999999997</v>
      </c>
      <c r="H43" s="365">
        <v>2107.1709999999998</v>
      </c>
      <c r="I43" s="365">
        <v>2104.8890000000001</v>
      </c>
      <c r="J43" s="307">
        <v>2068.3490000000002</v>
      </c>
      <c r="K43" s="310">
        <f t="shared" si="13"/>
        <v>0.88650277394355037</v>
      </c>
      <c r="L43" s="311">
        <f t="shared" si="13"/>
        <v>-0.35606982062678838</v>
      </c>
      <c r="M43" s="311">
        <f t="shared" si="13"/>
        <v>7.5511345253835112</v>
      </c>
      <c r="N43" s="311">
        <f t="shared" si="13"/>
        <v>-4.629972988117582</v>
      </c>
    </row>
    <row r="44" spans="1:14" x14ac:dyDescent="0.25">
      <c r="A44" s="285"/>
      <c r="B44" s="373" t="s">
        <v>14</v>
      </c>
      <c r="C44" s="387">
        <f t="shared" si="11"/>
        <v>280.33999999999997</v>
      </c>
      <c r="D44" s="365">
        <v>88.350999999999999</v>
      </c>
      <c r="E44" s="365">
        <v>102.33</v>
      </c>
      <c r="F44" s="307">
        <v>89.659000000000006</v>
      </c>
      <c r="G44" s="387">
        <f t="shared" si="12"/>
        <v>245.23099999999999</v>
      </c>
      <c r="H44" s="365">
        <v>59.173000000000002</v>
      </c>
      <c r="I44" s="365">
        <v>120.474</v>
      </c>
      <c r="J44" s="307">
        <v>65.584000000000003</v>
      </c>
      <c r="K44" s="310">
        <f t="shared" si="13"/>
        <v>14.316705473614666</v>
      </c>
      <c r="L44" s="311">
        <f t="shared" si="13"/>
        <v>49.309651361262731</v>
      </c>
      <c r="M44" s="311">
        <f t="shared" si="13"/>
        <v>-15.060510981622594</v>
      </c>
      <c r="N44" s="311">
        <f t="shared" si="13"/>
        <v>36.708648450841672</v>
      </c>
    </row>
    <row r="45" spans="1:14" x14ac:dyDescent="0.25">
      <c r="A45" s="285"/>
      <c r="B45" s="373" t="s">
        <v>67</v>
      </c>
      <c r="C45" s="387">
        <f t="shared" si="11"/>
        <v>118.87200000000001</v>
      </c>
      <c r="D45" s="365">
        <v>48.758000000000003</v>
      </c>
      <c r="E45" s="365">
        <v>40.165999999999997</v>
      </c>
      <c r="F45" s="307">
        <v>29.948</v>
      </c>
      <c r="G45" s="387">
        <f t="shared" si="12"/>
        <v>113.151</v>
      </c>
      <c r="H45" s="365">
        <v>47.530999999999999</v>
      </c>
      <c r="I45" s="365">
        <v>33.726999999999997</v>
      </c>
      <c r="J45" s="307">
        <v>31.893000000000001</v>
      </c>
      <c r="K45" s="310">
        <f t="shared" si="13"/>
        <v>5.0560755097171191</v>
      </c>
      <c r="L45" s="311">
        <f t="shared" si="13"/>
        <v>2.5814731438429739</v>
      </c>
      <c r="M45" s="311">
        <f t="shared" si="13"/>
        <v>19.091529042013818</v>
      </c>
      <c r="N45" s="311">
        <f t="shared" si="13"/>
        <v>-6.0985169159376671</v>
      </c>
    </row>
    <row r="46" spans="1:14" x14ac:dyDescent="0.25">
      <c r="A46" s="285"/>
      <c r="B46" s="373" t="s">
        <v>13</v>
      </c>
      <c r="C46" s="387">
        <f t="shared" si="11"/>
        <v>267.94299999999998</v>
      </c>
      <c r="D46" s="365">
        <v>83.834000000000003</v>
      </c>
      <c r="E46" s="365">
        <v>91.241</v>
      </c>
      <c r="F46" s="307">
        <v>92.867999999999995</v>
      </c>
      <c r="G46" s="387">
        <f t="shared" si="12"/>
        <v>241.583</v>
      </c>
      <c r="H46" s="365">
        <v>79.872</v>
      </c>
      <c r="I46" s="365">
        <v>88.222999999999999</v>
      </c>
      <c r="J46" s="307">
        <v>73.488</v>
      </c>
      <c r="K46" s="310">
        <f t="shared" si="13"/>
        <v>10.911363796293609</v>
      </c>
      <c r="L46" s="311">
        <f t="shared" si="13"/>
        <v>4.9604366987179533</v>
      </c>
      <c r="M46" s="311">
        <f t="shared" si="13"/>
        <v>3.4208766421454735</v>
      </c>
      <c r="N46" s="311">
        <f t="shared" si="13"/>
        <v>26.371652514696269</v>
      </c>
    </row>
    <row r="47" spans="1:14" x14ac:dyDescent="0.25">
      <c r="A47" s="285"/>
      <c r="B47" s="373" t="s">
        <v>49</v>
      </c>
      <c r="C47" s="387">
        <f t="shared" si="11"/>
        <v>14.571000000000002</v>
      </c>
      <c r="D47" s="365">
        <v>2.8540000000000001</v>
      </c>
      <c r="E47" s="365">
        <v>2.9359999999999999</v>
      </c>
      <c r="F47" s="307">
        <v>8.7810000000000006</v>
      </c>
      <c r="G47" s="387">
        <f t="shared" si="12"/>
        <v>17.372</v>
      </c>
      <c r="H47" s="365">
        <v>8.6959999999999997</v>
      </c>
      <c r="I47" s="365">
        <v>5.6509999999999998</v>
      </c>
      <c r="J47" s="307">
        <v>3.0249999999999999</v>
      </c>
      <c r="K47" s="310">
        <f t="shared" si="13"/>
        <v>-16.123647248445767</v>
      </c>
      <c r="L47" s="311">
        <f t="shared" si="13"/>
        <v>-67.180312787488489</v>
      </c>
      <c r="M47" s="311">
        <f t="shared" si="13"/>
        <v>-48.044593877189875</v>
      </c>
      <c r="N47" s="311">
        <f t="shared" si="13"/>
        <v>190.28099173553721</v>
      </c>
    </row>
    <row r="48" spans="1:14" x14ac:dyDescent="0.25">
      <c r="A48" s="285"/>
      <c r="B48" s="373" t="s">
        <v>15</v>
      </c>
      <c r="C48" s="387">
        <f t="shared" si="11"/>
        <v>118.89500000000001</v>
      </c>
      <c r="D48" s="365">
        <v>38.811</v>
      </c>
      <c r="E48" s="365">
        <v>35.447000000000003</v>
      </c>
      <c r="F48" s="307">
        <v>44.637</v>
      </c>
      <c r="G48" s="387">
        <f t="shared" si="12"/>
        <v>101.07300000000001</v>
      </c>
      <c r="H48" s="365">
        <v>35.274000000000001</v>
      </c>
      <c r="I48" s="365">
        <v>29.696999999999999</v>
      </c>
      <c r="J48" s="307">
        <v>36.102000000000004</v>
      </c>
      <c r="K48" s="310">
        <f t="shared" si="13"/>
        <v>17.6328000554055</v>
      </c>
      <c r="L48" s="311">
        <f t="shared" si="13"/>
        <v>10.027215512842318</v>
      </c>
      <c r="M48" s="311">
        <f t="shared" si="13"/>
        <v>19.362225140586602</v>
      </c>
      <c r="N48" s="311">
        <f t="shared" si="13"/>
        <v>23.641349509722442</v>
      </c>
    </row>
    <row r="49" spans="1:14" ht="6.95" customHeight="1" thickBot="1" x14ac:dyDescent="0.3">
      <c r="A49" s="285"/>
      <c r="B49" s="331"/>
      <c r="C49" s="376"/>
      <c r="D49" s="334"/>
      <c r="E49" s="334"/>
      <c r="F49" s="335"/>
      <c r="G49" s="333"/>
      <c r="H49" s="334"/>
      <c r="I49" s="334"/>
      <c r="J49" s="335"/>
      <c r="K49" s="333"/>
      <c r="L49" s="334"/>
      <c r="M49" s="334"/>
      <c r="N49" s="334"/>
    </row>
    <row r="50" spans="1:14" ht="15.75" thickTop="1" x14ac:dyDescent="0.25">
      <c r="A50" s="285"/>
      <c r="B50" s="285" t="s">
        <v>190</v>
      </c>
      <c r="C50" s="285"/>
      <c r="D50" s="286"/>
      <c r="E50" s="286"/>
      <c r="F50" s="286"/>
      <c r="G50" s="286"/>
      <c r="H50" s="286"/>
      <c r="I50" s="286"/>
      <c r="J50" s="286"/>
      <c r="K50" s="336"/>
      <c r="L50" s="286"/>
      <c r="M50" s="286"/>
      <c r="N50" s="267" t="s">
        <v>122</v>
      </c>
    </row>
    <row r="51" spans="1:14" x14ac:dyDescent="0.25">
      <c r="A51" s="285"/>
      <c r="B51" s="285"/>
      <c r="C51" s="285"/>
      <c r="D51" s="286"/>
      <c r="E51" s="337"/>
      <c r="F51" s="286"/>
      <c r="G51" s="286"/>
      <c r="H51" s="286"/>
      <c r="I51" s="286"/>
      <c r="J51" s="338"/>
      <c r="K51" s="338"/>
      <c r="L51" s="338"/>
      <c r="M51" s="338"/>
      <c r="N51" s="286"/>
    </row>
    <row r="52" spans="1:14" x14ac:dyDescent="0.25">
      <c r="C52" s="29"/>
      <c r="D52" s="29"/>
      <c r="E52" s="29"/>
      <c r="F52" s="36"/>
      <c r="G52" s="35"/>
      <c r="H52" s="34"/>
      <c r="I52" s="34"/>
      <c r="J52" s="34"/>
      <c r="K52" s="1"/>
      <c r="L52" s="1"/>
      <c r="M52" s="1"/>
      <c r="N52" s="1"/>
    </row>
    <row r="53" spans="1:14" x14ac:dyDescent="0.25">
      <c r="C53" s="29"/>
      <c r="D53" s="29"/>
      <c r="E53" s="29"/>
      <c r="F53" s="37"/>
      <c r="G53" s="34"/>
      <c r="H53" s="32"/>
      <c r="I53" s="34"/>
      <c r="J53" s="34"/>
      <c r="K53" s="1"/>
      <c r="L53" s="1"/>
      <c r="M53" s="1"/>
      <c r="N53" s="1"/>
    </row>
    <row r="54" spans="1:14" x14ac:dyDescent="0.25">
      <c r="B54" s="30"/>
      <c r="C54" s="29"/>
      <c r="D54" s="29"/>
      <c r="E54" s="29"/>
      <c r="F54" s="37"/>
      <c r="G54" s="51"/>
      <c r="H54" s="34"/>
      <c r="I54" s="34"/>
      <c r="J54" s="34"/>
      <c r="K54" s="1"/>
      <c r="L54" s="1"/>
      <c r="M54" s="1"/>
      <c r="N54" s="1"/>
    </row>
    <row r="55" spans="1:14" x14ac:dyDescent="0.25">
      <c r="H55" s="52"/>
      <c r="I55" s="52"/>
      <c r="J55" s="52"/>
    </row>
  </sheetData>
  <mergeCells count="4">
    <mergeCell ref="C5:F5"/>
    <mergeCell ref="G5:J5"/>
    <mergeCell ref="K5:N5"/>
    <mergeCell ref="B5:B6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N33"/>
  <sheetViews>
    <sheetView showGridLines="0" zoomScaleNormal="100" workbookViewId="0">
      <selection activeCell="B2" sqref="B2"/>
    </sheetView>
  </sheetViews>
  <sheetFormatPr defaultRowHeight="15" x14ac:dyDescent="0.25"/>
  <cols>
    <col min="1" max="1" width="3" style="48" customWidth="1"/>
    <col min="2" max="2" width="24.140625" style="48" customWidth="1"/>
    <col min="3" max="3" width="12.140625" style="49" bestFit="1" customWidth="1"/>
    <col min="4" max="6" width="10.140625" style="49" customWidth="1"/>
    <col min="7" max="7" width="10.85546875" style="49" bestFit="1" customWidth="1"/>
    <col min="8" max="13" width="10.140625" style="49" customWidth="1"/>
    <col min="14" max="14" width="10.28515625" style="49" customWidth="1"/>
  </cols>
  <sheetData>
    <row r="1" spans="1:14" ht="18.75" customHeight="1" x14ac:dyDescent="0.25">
      <c r="A1" s="285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x14ac:dyDescent="0.25">
      <c r="A2" s="285"/>
      <c r="B2" s="339" t="s">
        <v>110</v>
      </c>
      <c r="C2" s="340"/>
      <c r="D2" s="340"/>
      <c r="E2" s="340"/>
      <c r="F2" s="340"/>
      <c r="G2" s="340"/>
      <c r="H2" s="340"/>
      <c r="I2" s="340"/>
      <c r="J2" s="340"/>
      <c r="K2" s="286"/>
      <c r="L2" s="286"/>
      <c r="M2" s="286"/>
      <c r="N2" s="286"/>
    </row>
    <row r="3" spans="1:14" ht="6.95" customHeight="1" x14ac:dyDescent="0.25">
      <c r="A3" s="285"/>
      <c r="B3" s="341"/>
      <c r="C3" s="340"/>
      <c r="D3" s="340"/>
      <c r="E3" s="340"/>
      <c r="F3" s="340"/>
      <c r="G3" s="392"/>
      <c r="H3" s="340"/>
      <c r="I3" s="340"/>
      <c r="J3" s="340"/>
      <c r="K3" s="286"/>
      <c r="L3" s="285"/>
      <c r="M3" s="285"/>
      <c r="N3" s="286"/>
    </row>
    <row r="4" spans="1:14" ht="15.75" thickBot="1" x14ac:dyDescent="0.3">
      <c r="A4" s="285"/>
      <c r="B4" s="341"/>
      <c r="C4" s="340"/>
      <c r="D4" s="340"/>
      <c r="E4" s="340"/>
      <c r="F4" s="340"/>
      <c r="G4" s="340"/>
      <c r="H4" s="340"/>
      <c r="I4" s="340"/>
      <c r="J4" s="340"/>
      <c r="K4" s="286"/>
      <c r="L4" s="286"/>
      <c r="M4" s="286"/>
      <c r="N4" s="378" t="s">
        <v>191</v>
      </c>
    </row>
    <row r="5" spans="1:14" ht="22.5" customHeight="1" thickBot="1" x14ac:dyDescent="0.3">
      <c r="A5" s="285"/>
      <c r="B5" s="541"/>
      <c r="C5" s="540" t="s">
        <v>169</v>
      </c>
      <c r="D5" s="540"/>
      <c r="E5" s="540"/>
      <c r="F5" s="540"/>
      <c r="G5" s="540" t="s">
        <v>170</v>
      </c>
      <c r="H5" s="540"/>
      <c r="I5" s="540"/>
      <c r="J5" s="540"/>
      <c r="K5" s="540" t="s">
        <v>51</v>
      </c>
      <c r="L5" s="540"/>
      <c r="M5" s="540"/>
      <c r="N5" s="540"/>
    </row>
    <row r="6" spans="1:14" ht="22.5" customHeight="1" thickBot="1" x14ac:dyDescent="0.3">
      <c r="A6" s="285"/>
      <c r="B6" s="542"/>
      <c r="C6" s="203" t="s">
        <v>0</v>
      </c>
      <c r="D6" s="231" t="s">
        <v>161</v>
      </c>
      <c r="E6" s="231" t="s">
        <v>162</v>
      </c>
      <c r="F6" s="231" t="s">
        <v>163</v>
      </c>
      <c r="G6" s="203" t="s">
        <v>0</v>
      </c>
      <c r="H6" s="231" t="s">
        <v>164</v>
      </c>
      <c r="I6" s="231" t="s">
        <v>165</v>
      </c>
      <c r="J6" s="231" t="s">
        <v>166</v>
      </c>
      <c r="K6" s="203" t="str">
        <f>C6</f>
        <v>Total</v>
      </c>
      <c r="L6" s="231" t="str">
        <f>D6</f>
        <v>Jul.21</v>
      </c>
      <c r="M6" s="231" t="str">
        <f>E6</f>
        <v>Ago.21</v>
      </c>
      <c r="N6" s="231" t="str">
        <f>F6</f>
        <v>Set.21</v>
      </c>
    </row>
    <row r="7" spans="1:14" ht="6.95" customHeight="1" x14ac:dyDescent="0.25">
      <c r="A7" s="285"/>
      <c r="B7" s="347"/>
      <c r="C7" s="348"/>
      <c r="D7" s="349"/>
      <c r="E7" s="349"/>
      <c r="F7" s="350"/>
      <c r="G7" s="348"/>
      <c r="H7" s="349"/>
      <c r="I7" s="349"/>
      <c r="J7" s="350"/>
      <c r="K7" s="351"/>
      <c r="L7" s="352"/>
      <c r="M7" s="353"/>
      <c r="N7" s="353"/>
    </row>
    <row r="8" spans="1:14" x14ac:dyDescent="0.25">
      <c r="A8" s="285"/>
      <c r="B8" s="354" t="s">
        <v>0</v>
      </c>
      <c r="C8" s="379">
        <f>SUM(D8:F8)</f>
        <v>20829.486000000001</v>
      </c>
      <c r="D8" s="393">
        <f>'Q03'!D8</f>
        <v>6942.2110000000002</v>
      </c>
      <c r="E8" s="393">
        <f>'Q03'!E8</f>
        <v>7086.0330000000004</v>
      </c>
      <c r="F8" s="394">
        <f>'Q03'!F8</f>
        <v>6801.2420000000011</v>
      </c>
      <c r="G8" s="395">
        <f>SUM(H8:J8)</f>
        <v>20682.569</v>
      </c>
      <c r="H8" s="393">
        <f>'Q03'!H8</f>
        <v>6743.9710000000005</v>
      </c>
      <c r="I8" s="393">
        <f>'Q03'!I8</f>
        <v>7154.71</v>
      </c>
      <c r="J8" s="394">
        <f>'Q03'!J8</f>
        <v>6783.887999999999</v>
      </c>
      <c r="K8" s="358">
        <f>(+C8-G8)/G8*100</f>
        <v>0.71034212432701804</v>
      </c>
      <c r="L8" s="322">
        <f>(+D8-H8)/H8*100</f>
        <v>2.9395144196201284</v>
      </c>
      <c r="M8" s="322">
        <f>(+E8-I8)/I8*100</f>
        <v>-0.95988516655461475</v>
      </c>
      <c r="N8" s="322">
        <f>(+F8-J8)/J8*100</f>
        <v>0.25581200633032397</v>
      </c>
    </row>
    <row r="9" spans="1:14" ht="6.95" customHeight="1" x14ac:dyDescent="0.25">
      <c r="A9" s="285"/>
      <c r="B9" s="359"/>
      <c r="C9" s="386"/>
      <c r="D9" s="384"/>
      <c r="E9" s="384"/>
      <c r="F9" s="385"/>
      <c r="G9" s="386"/>
      <c r="H9" s="384"/>
      <c r="I9" s="384"/>
      <c r="J9" s="385"/>
      <c r="K9" s="368"/>
      <c r="L9" s="369"/>
      <c r="M9" s="369"/>
      <c r="N9" s="369"/>
    </row>
    <row r="10" spans="1:14" x14ac:dyDescent="0.25">
      <c r="A10" s="285"/>
      <c r="B10" s="396" t="s">
        <v>98</v>
      </c>
      <c r="C10" s="388"/>
      <c r="D10" s="389"/>
      <c r="E10" s="389"/>
      <c r="F10" s="390"/>
      <c r="G10" s="388"/>
      <c r="H10" s="389"/>
      <c r="I10" s="389"/>
      <c r="J10" s="390"/>
      <c r="K10" s="388"/>
      <c r="L10" s="369"/>
      <c r="M10" s="369"/>
      <c r="N10" s="369"/>
    </row>
    <row r="11" spans="1:14" ht="6.95" customHeight="1" x14ac:dyDescent="0.25">
      <c r="A11" s="285"/>
      <c r="B11" s="359"/>
      <c r="C11" s="388"/>
      <c r="D11" s="389"/>
      <c r="E11" s="389"/>
      <c r="F11" s="390"/>
      <c r="G11" s="388"/>
      <c r="H11" s="389"/>
      <c r="I11" s="389"/>
      <c r="J11" s="390"/>
      <c r="K11" s="368"/>
      <c r="L11" s="369"/>
      <c r="M11" s="369"/>
      <c r="N11" s="369"/>
    </row>
    <row r="12" spans="1:14" x14ac:dyDescent="0.25">
      <c r="A12" s="285"/>
      <c r="B12" s="391" t="s">
        <v>97</v>
      </c>
      <c r="C12" s="318">
        <f>SUM(D12:F12)</f>
        <v>3335.1759999999999</v>
      </c>
      <c r="D12" s="319">
        <f>SUM(D13:D16)</f>
        <v>1151.8449999999998</v>
      </c>
      <c r="E12" s="319">
        <f>SUM(E13:E16)</f>
        <v>1031.989</v>
      </c>
      <c r="F12" s="320">
        <f>SUM(F13:F16)</f>
        <v>1151.3420000000001</v>
      </c>
      <c r="G12" s="318">
        <f>SUM(H12:J12)</f>
        <v>3722.7919999999999</v>
      </c>
      <c r="H12" s="319">
        <f>SUM(H13:H16)</f>
        <v>1016.662</v>
      </c>
      <c r="I12" s="319">
        <f>SUM(I13:I16)</f>
        <v>1223.836</v>
      </c>
      <c r="J12" s="320">
        <f>SUM(J13:J16)</f>
        <v>1482.2939999999999</v>
      </c>
      <c r="K12" s="358">
        <f t="shared" ref="K12:N28" si="0">(+C12-G12)/G12*100</f>
        <v>-10.411970370625058</v>
      </c>
      <c r="L12" s="322">
        <f t="shared" si="0"/>
        <v>13.29674955885041</v>
      </c>
      <c r="M12" s="322">
        <f t="shared" si="0"/>
        <v>-15.675874872123389</v>
      </c>
      <c r="N12" s="322">
        <f t="shared" si="0"/>
        <v>-22.32701474876103</v>
      </c>
    </row>
    <row r="13" spans="1:14" x14ac:dyDescent="0.25">
      <c r="A13" s="285"/>
      <c r="B13" s="373" t="s">
        <v>95</v>
      </c>
      <c r="C13" s="387">
        <f>SUM(D13:F13)</f>
        <v>591.33600000000001</v>
      </c>
      <c r="D13" s="365">
        <v>187.79400000000001</v>
      </c>
      <c r="E13" s="365">
        <v>203.04300000000001</v>
      </c>
      <c r="F13" s="307">
        <v>200.499</v>
      </c>
      <c r="G13" s="387">
        <f>SUM(H13:J13)</f>
        <v>1319.8789999999999</v>
      </c>
      <c r="H13" s="365">
        <v>232.136</v>
      </c>
      <c r="I13" s="365">
        <v>429.8</v>
      </c>
      <c r="J13" s="307">
        <v>657.94299999999998</v>
      </c>
      <c r="K13" s="308">
        <f t="shared" si="0"/>
        <v>-55.197711305354503</v>
      </c>
      <c r="L13" s="309">
        <f t="shared" si="0"/>
        <v>-19.101733466588545</v>
      </c>
      <c r="M13" s="309">
        <f t="shared" si="0"/>
        <v>-52.75872498836668</v>
      </c>
      <c r="N13" s="309">
        <f t="shared" si="0"/>
        <v>-69.526387544209754</v>
      </c>
    </row>
    <row r="14" spans="1:14" x14ac:dyDescent="0.25">
      <c r="A14" s="285"/>
      <c r="B14" s="373" t="s">
        <v>94</v>
      </c>
      <c r="C14" s="387">
        <f>SUM(D14:F14)</f>
        <v>623.58199999999999</v>
      </c>
      <c r="D14" s="365">
        <v>223.554</v>
      </c>
      <c r="E14" s="365">
        <v>181.512</v>
      </c>
      <c r="F14" s="307">
        <v>218.51599999999999</v>
      </c>
      <c r="G14" s="387">
        <f>SUM(H14:J14)</f>
        <v>490.57299999999998</v>
      </c>
      <c r="H14" s="365">
        <v>121.562</v>
      </c>
      <c r="I14" s="365">
        <v>183.005</v>
      </c>
      <c r="J14" s="307">
        <v>186.006</v>
      </c>
      <c r="K14" s="308">
        <f t="shared" si="0"/>
        <v>27.112988281050939</v>
      </c>
      <c r="L14" s="309">
        <f t="shared" si="0"/>
        <v>83.901219130978433</v>
      </c>
      <c r="M14" s="309">
        <f t="shared" si="0"/>
        <v>-0.81582470424305076</v>
      </c>
      <c r="N14" s="309">
        <f t="shared" si="0"/>
        <v>17.477930819435926</v>
      </c>
    </row>
    <row r="15" spans="1:14" x14ac:dyDescent="0.25">
      <c r="A15" s="285"/>
      <c r="B15" s="373" t="s">
        <v>93</v>
      </c>
      <c r="C15" s="387">
        <f>SUM(D15:F15)</f>
        <v>1487.539</v>
      </c>
      <c r="D15" s="365">
        <v>527.23299999999995</v>
      </c>
      <c r="E15" s="365">
        <v>462.49900000000002</v>
      </c>
      <c r="F15" s="307">
        <v>497.80700000000002</v>
      </c>
      <c r="G15" s="387">
        <f>SUM(H15:J15)</f>
        <v>1387.6410000000001</v>
      </c>
      <c r="H15" s="365">
        <v>478.12400000000002</v>
      </c>
      <c r="I15" s="365">
        <v>449.93599999999998</v>
      </c>
      <c r="J15" s="307">
        <v>459.58100000000002</v>
      </c>
      <c r="K15" s="308">
        <f t="shared" si="0"/>
        <v>7.1991242691733595</v>
      </c>
      <c r="L15" s="309">
        <f t="shared" si="0"/>
        <v>10.271184880909539</v>
      </c>
      <c r="M15" s="309">
        <f t="shared" si="0"/>
        <v>2.7921748870950638</v>
      </c>
      <c r="N15" s="309">
        <f t="shared" si="0"/>
        <v>8.3175762270415863</v>
      </c>
    </row>
    <row r="16" spans="1:14" x14ac:dyDescent="0.25">
      <c r="A16" s="285"/>
      <c r="B16" s="373" t="s">
        <v>92</v>
      </c>
      <c r="C16" s="387">
        <f>SUM(D16:F16)</f>
        <v>632.71900000000005</v>
      </c>
      <c r="D16" s="365">
        <v>213.26400000000001</v>
      </c>
      <c r="E16" s="365">
        <v>184.935</v>
      </c>
      <c r="F16" s="307">
        <v>234.52</v>
      </c>
      <c r="G16" s="387">
        <f>SUM(H16:J16)</f>
        <v>524.69900000000007</v>
      </c>
      <c r="H16" s="365">
        <v>184.84</v>
      </c>
      <c r="I16" s="365">
        <v>161.095</v>
      </c>
      <c r="J16" s="307">
        <v>178.76400000000001</v>
      </c>
      <c r="K16" s="308">
        <f t="shared" si="0"/>
        <v>20.587041332268591</v>
      </c>
      <c r="L16" s="309">
        <f t="shared" si="0"/>
        <v>15.377623890932702</v>
      </c>
      <c r="M16" s="309">
        <f t="shared" si="0"/>
        <v>14.79872125143549</v>
      </c>
      <c r="N16" s="309">
        <f t="shared" si="0"/>
        <v>31.189725000559392</v>
      </c>
    </row>
    <row r="17" spans="1:14" ht="6.95" customHeight="1" x14ac:dyDescent="0.25">
      <c r="A17" s="285"/>
      <c r="B17" s="373"/>
      <c r="C17" s="388"/>
      <c r="D17" s="389"/>
      <c r="E17" s="389"/>
      <c r="F17" s="307"/>
      <c r="G17" s="388"/>
      <c r="H17" s="389"/>
      <c r="I17" s="389"/>
      <c r="J17" s="390"/>
      <c r="K17" s="388"/>
      <c r="L17" s="369"/>
      <c r="M17" s="369"/>
      <c r="N17" s="369"/>
    </row>
    <row r="18" spans="1:14" x14ac:dyDescent="0.25">
      <c r="A18" s="285"/>
      <c r="B18" s="391" t="s">
        <v>128</v>
      </c>
      <c r="C18" s="318">
        <f>SUM(D18:F18)</f>
        <v>2205.6849999999999</v>
      </c>
      <c r="D18" s="319">
        <f>SUM(D19:D22)</f>
        <v>684.21400000000006</v>
      </c>
      <c r="E18" s="319">
        <f>SUM(E19:E22)</f>
        <v>798.9899999999999</v>
      </c>
      <c r="F18" s="320">
        <f>SUM(F19:F22)</f>
        <v>722.48099999999999</v>
      </c>
      <c r="G18" s="318">
        <f>SUM(H18:J18)</f>
        <v>2295.4090000000001</v>
      </c>
      <c r="H18" s="319">
        <f>SUM(H19:H22)</f>
        <v>826.36</v>
      </c>
      <c r="I18" s="319">
        <f>SUM(I19:I22)</f>
        <v>860.85299999999995</v>
      </c>
      <c r="J18" s="320">
        <f>SUM(J19:J22)</f>
        <v>608.19600000000003</v>
      </c>
      <c r="K18" s="358">
        <f t="shared" si="0"/>
        <v>-3.9088458745260715</v>
      </c>
      <c r="L18" s="322">
        <f t="shared" si="0"/>
        <v>-17.201461832615319</v>
      </c>
      <c r="M18" s="322">
        <f t="shared" si="0"/>
        <v>-7.1862443413683934</v>
      </c>
      <c r="N18" s="322">
        <f t="shared" si="0"/>
        <v>18.790817433853555</v>
      </c>
    </row>
    <row r="19" spans="1:14" x14ac:dyDescent="0.25">
      <c r="A19" s="285"/>
      <c r="B19" s="373" t="s">
        <v>95</v>
      </c>
      <c r="C19" s="387">
        <f>SUM(D19:F19)</f>
        <v>260.34499999999997</v>
      </c>
      <c r="D19" s="365">
        <v>76.165999999999997</v>
      </c>
      <c r="E19" s="365">
        <v>121.68300000000001</v>
      </c>
      <c r="F19" s="307">
        <v>62.496000000000002</v>
      </c>
      <c r="G19" s="387">
        <f>SUM(H19:J19)</f>
        <v>284.47399999999999</v>
      </c>
      <c r="H19" s="365">
        <v>102.45099999999999</v>
      </c>
      <c r="I19" s="365">
        <v>112.929</v>
      </c>
      <c r="J19" s="307">
        <v>69.093999999999994</v>
      </c>
      <c r="K19" s="308">
        <f t="shared" si="0"/>
        <v>-8.4819702327805064</v>
      </c>
      <c r="L19" s="309">
        <f t="shared" si="0"/>
        <v>-25.656167338532565</v>
      </c>
      <c r="M19" s="309">
        <f t="shared" si="0"/>
        <v>7.7517732380522313</v>
      </c>
      <c r="N19" s="309">
        <f t="shared" si="0"/>
        <v>-9.5493096361478464</v>
      </c>
    </row>
    <row r="20" spans="1:14" x14ac:dyDescent="0.25">
      <c r="A20" s="285"/>
      <c r="B20" s="373" t="s">
        <v>94</v>
      </c>
      <c r="C20" s="387">
        <f>SUM(D20:F20)</f>
        <v>998.86699999999996</v>
      </c>
      <c r="D20" s="365">
        <v>285.95400000000001</v>
      </c>
      <c r="E20" s="365">
        <v>383.714</v>
      </c>
      <c r="F20" s="307">
        <v>329.19900000000001</v>
      </c>
      <c r="G20" s="387">
        <f>SUM(H20:J20)</f>
        <v>1370.5990000000002</v>
      </c>
      <c r="H20" s="365">
        <v>522.78099999999995</v>
      </c>
      <c r="I20" s="365">
        <v>525.976</v>
      </c>
      <c r="J20" s="307">
        <v>321.84199999999998</v>
      </c>
      <c r="K20" s="308">
        <f t="shared" si="0"/>
        <v>-27.121864236001937</v>
      </c>
      <c r="L20" s="309">
        <f t="shared" si="0"/>
        <v>-45.30137858873983</v>
      </c>
      <c r="M20" s="309">
        <f t="shared" si="0"/>
        <v>-27.047241699241031</v>
      </c>
      <c r="N20" s="309">
        <f t="shared" si="0"/>
        <v>2.2859042635827604</v>
      </c>
    </row>
    <row r="21" spans="1:14" x14ac:dyDescent="0.25">
      <c r="A21" s="285"/>
      <c r="B21" s="373" t="s">
        <v>93</v>
      </c>
      <c r="C21" s="387">
        <f>SUM(D21:F21)</f>
        <v>905.90800000000002</v>
      </c>
      <c r="D21" s="365">
        <v>308.93200000000002</v>
      </c>
      <c r="E21" s="365">
        <v>281.05700000000002</v>
      </c>
      <c r="F21" s="307">
        <v>315.91899999999998</v>
      </c>
      <c r="G21" s="387">
        <f>SUM(H21:J21)</f>
        <v>608.553</v>
      </c>
      <c r="H21" s="365">
        <v>192.07599999999999</v>
      </c>
      <c r="I21" s="365">
        <v>208.15899999999999</v>
      </c>
      <c r="J21" s="307">
        <v>208.31800000000001</v>
      </c>
      <c r="K21" s="308">
        <f t="shared" si="0"/>
        <v>48.862629877759211</v>
      </c>
      <c r="L21" s="309">
        <f t="shared" si="0"/>
        <v>60.838418126158409</v>
      </c>
      <c r="M21" s="309">
        <f t="shared" si="0"/>
        <v>35.020345024716697</v>
      </c>
      <c r="N21" s="309">
        <f t="shared" si="0"/>
        <v>51.652281607926334</v>
      </c>
    </row>
    <row r="22" spans="1:14" x14ac:dyDescent="0.25">
      <c r="A22" s="285"/>
      <c r="B22" s="373" t="s">
        <v>92</v>
      </c>
      <c r="C22" s="387">
        <f>SUM(D22:F22)</f>
        <v>40.564999999999998</v>
      </c>
      <c r="D22" s="365">
        <v>13.162000000000001</v>
      </c>
      <c r="E22" s="365">
        <v>12.536</v>
      </c>
      <c r="F22" s="307">
        <v>14.867000000000001</v>
      </c>
      <c r="G22" s="387">
        <f>SUM(H22:J22)</f>
        <v>31.783000000000001</v>
      </c>
      <c r="H22" s="365">
        <v>9.0519999999999996</v>
      </c>
      <c r="I22" s="365">
        <v>13.789</v>
      </c>
      <c r="J22" s="307">
        <v>8.9420000000000002</v>
      </c>
      <c r="K22" s="308">
        <f t="shared" si="0"/>
        <v>27.631123556618302</v>
      </c>
      <c r="L22" s="309">
        <f t="shared" si="0"/>
        <v>45.404330534688484</v>
      </c>
      <c r="M22" s="309">
        <f t="shared" si="0"/>
        <v>-9.0869533686271673</v>
      </c>
      <c r="N22" s="309">
        <f t="shared" si="0"/>
        <v>66.26034444195929</v>
      </c>
    </row>
    <row r="23" spans="1:14" ht="6.95" customHeight="1" x14ac:dyDescent="0.25">
      <c r="A23" s="285"/>
      <c r="B23" s="373"/>
      <c r="C23" s="388"/>
      <c r="D23" s="389"/>
      <c r="E23" s="389"/>
      <c r="F23" s="390"/>
      <c r="G23" s="388"/>
      <c r="H23" s="389"/>
      <c r="I23" s="389"/>
      <c r="J23" s="390"/>
      <c r="K23" s="388"/>
      <c r="L23" s="369"/>
      <c r="M23" s="369"/>
      <c r="N23" s="369"/>
    </row>
    <row r="24" spans="1:14" x14ac:dyDescent="0.25">
      <c r="A24" s="285"/>
      <c r="B24" s="391" t="s">
        <v>96</v>
      </c>
      <c r="C24" s="318">
        <f>SUM(D24:F24)</f>
        <v>10906.337</v>
      </c>
      <c r="D24" s="319">
        <f>SUM(D25:D28)</f>
        <v>3644.268</v>
      </c>
      <c r="E24" s="319">
        <f>SUM(E25:E28)</f>
        <v>3813.4869999999996</v>
      </c>
      <c r="F24" s="320">
        <f>SUM(F25:F28)</f>
        <v>3448.5819999999999</v>
      </c>
      <c r="G24" s="318">
        <f>SUM(H24:J24)</f>
        <v>10428.365</v>
      </c>
      <c r="H24" s="319">
        <f>SUM(H25:H28)</f>
        <v>3420.779</v>
      </c>
      <c r="I24" s="319">
        <f>SUM(I25:I28)</f>
        <v>3576.393</v>
      </c>
      <c r="J24" s="320">
        <f>SUM(J25:J28)</f>
        <v>3431.1929999999998</v>
      </c>
      <c r="K24" s="358">
        <f t="shared" si="0"/>
        <v>4.5833838765712533</v>
      </c>
      <c r="L24" s="322">
        <f t="shared" si="0"/>
        <v>6.5332779463391253</v>
      </c>
      <c r="M24" s="322">
        <f t="shared" si="0"/>
        <v>6.6294168454081976</v>
      </c>
      <c r="N24" s="322">
        <f t="shared" si="0"/>
        <v>0.50679166109280727</v>
      </c>
    </row>
    <row r="25" spans="1:14" x14ac:dyDescent="0.25">
      <c r="A25" s="285"/>
      <c r="B25" s="373" t="s">
        <v>95</v>
      </c>
      <c r="C25" s="387">
        <f>SUM(D25:F25)</f>
        <v>6196.1379999999999</v>
      </c>
      <c r="D25" s="365">
        <v>2097.1880000000001</v>
      </c>
      <c r="E25" s="365">
        <v>2255.8919999999998</v>
      </c>
      <c r="F25" s="307">
        <v>1843.058</v>
      </c>
      <c r="G25" s="387">
        <f>SUM(H25:J25)</f>
        <v>5729.7730000000001</v>
      </c>
      <c r="H25" s="365">
        <v>1891.9860000000001</v>
      </c>
      <c r="I25" s="365">
        <v>1815.991</v>
      </c>
      <c r="J25" s="307">
        <v>2021.796</v>
      </c>
      <c r="K25" s="308">
        <f t="shared" si="0"/>
        <v>8.1393276836621595</v>
      </c>
      <c r="L25" s="309">
        <f t="shared" si="0"/>
        <v>10.845851924908533</v>
      </c>
      <c r="M25" s="309">
        <f t="shared" si="0"/>
        <v>24.223743399609351</v>
      </c>
      <c r="N25" s="309">
        <f t="shared" si="0"/>
        <v>-8.8405556248009223</v>
      </c>
    </row>
    <row r="26" spans="1:14" x14ac:dyDescent="0.25">
      <c r="A26" s="285"/>
      <c r="B26" s="373" t="s">
        <v>94</v>
      </c>
      <c r="C26" s="387">
        <f>SUM(D26:F26)</f>
        <v>80.049000000000007</v>
      </c>
      <c r="D26" s="365">
        <v>30.207999999999998</v>
      </c>
      <c r="E26" s="365">
        <v>7.3529999999999998</v>
      </c>
      <c r="F26" s="307">
        <v>42.488</v>
      </c>
      <c r="G26" s="387">
        <f>SUM(H26:J26)</f>
        <v>167.53100000000001</v>
      </c>
      <c r="H26" s="365">
        <v>50.279000000000003</v>
      </c>
      <c r="I26" s="365">
        <v>112.05200000000001</v>
      </c>
      <c r="J26" s="307">
        <v>5.2</v>
      </c>
      <c r="K26" s="308">
        <f t="shared" si="0"/>
        <v>-52.218395401448092</v>
      </c>
      <c r="L26" s="309">
        <f t="shared" si="0"/>
        <v>-39.919250581753822</v>
      </c>
      <c r="M26" s="309">
        <f t="shared" si="0"/>
        <v>-93.437868132652696</v>
      </c>
      <c r="N26" s="309">
        <f t="shared" si="0"/>
        <v>717.07692307692298</v>
      </c>
    </row>
    <row r="27" spans="1:14" x14ac:dyDescent="0.25">
      <c r="A27" s="285"/>
      <c r="B27" s="373" t="s">
        <v>93</v>
      </c>
      <c r="C27" s="387">
        <f>SUM(D27:F27)</f>
        <v>4616.0349999999999</v>
      </c>
      <c r="D27" s="365">
        <v>1512.645</v>
      </c>
      <c r="E27" s="365">
        <v>1544.7090000000001</v>
      </c>
      <c r="F27" s="307">
        <v>1558.681</v>
      </c>
      <c r="G27" s="387">
        <f>SUM(H27:J27)</f>
        <v>4490.2979999999998</v>
      </c>
      <c r="H27" s="365">
        <v>1463.472</v>
      </c>
      <c r="I27" s="365">
        <v>1634.3409999999999</v>
      </c>
      <c r="J27" s="307">
        <v>1392.4849999999999</v>
      </c>
      <c r="K27" s="308">
        <f t="shared" si="0"/>
        <v>2.8001927711702006</v>
      </c>
      <c r="L27" s="309">
        <f t="shared" si="0"/>
        <v>3.3600232870871465</v>
      </c>
      <c r="M27" s="309">
        <f t="shared" si="0"/>
        <v>-5.4842899982316933</v>
      </c>
      <c r="N27" s="309">
        <f t="shared" si="0"/>
        <v>11.935209355935623</v>
      </c>
    </row>
    <row r="28" spans="1:14" x14ac:dyDescent="0.25">
      <c r="A28" s="285"/>
      <c r="B28" s="373" t="s">
        <v>92</v>
      </c>
      <c r="C28" s="387">
        <f>SUM(D28:F28)</f>
        <v>14.115000000000002</v>
      </c>
      <c r="D28" s="365">
        <v>4.2270000000000003</v>
      </c>
      <c r="E28" s="365">
        <v>5.5330000000000004</v>
      </c>
      <c r="F28" s="307">
        <v>4.3550000000000004</v>
      </c>
      <c r="G28" s="387">
        <f>SUM(H28:J28)</f>
        <v>40.763000000000005</v>
      </c>
      <c r="H28" s="365">
        <v>15.042</v>
      </c>
      <c r="I28" s="397">
        <v>14.009</v>
      </c>
      <c r="J28" s="307">
        <v>11.712</v>
      </c>
      <c r="K28" s="308">
        <f t="shared" si="0"/>
        <v>-65.373009837352498</v>
      </c>
      <c r="L28" s="309">
        <f t="shared" si="0"/>
        <v>-71.898683685680098</v>
      </c>
      <c r="M28" s="309">
        <f t="shared" si="0"/>
        <v>-60.50396173888214</v>
      </c>
      <c r="N28" s="309">
        <f t="shared" si="0"/>
        <v>-62.815915300546443</v>
      </c>
    </row>
    <row r="29" spans="1:14" ht="6.95" customHeight="1" thickBot="1" x14ac:dyDescent="0.3">
      <c r="A29" s="285"/>
      <c r="B29" s="331"/>
      <c r="C29" s="376"/>
      <c r="D29" s="334"/>
      <c r="E29" s="334"/>
      <c r="F29" s="335"/>
      <c r="G29" s="333"/>
      <c r="H29" s="334"/>
      <c r="I29" s="334"/>
      <c r="J29" s="335"/>
      <c r="K29" s="333"/>
      <c r="L29" s="334"/>
      <c r="M29" s="334"/>
      <c r="N29" s="334"/>
    </row>
    <row r="30" spans="1:14" ht="15.75" thickTop="1" x14ac:dyDescent="0.25">
      <c r="A30" s="285"/>
      <c r="B30" s="285" t="s">
        <v>190</v>
      </c>
      <c r="C30" s="285"/>
      <c r="D30" s="286"/>
      <c r="E30" s="286"/>
      <c r="F30" s="286"/>
      <c r="G30" s="286"/>
      <c r="H30" s="286"/>
      <c r="I30" s="286"/>
      <c r="J30" s="286"/>
      <c r="K30" s="336"/>
      <c r="L30" s="286"/>
      <c r="M30" s="286"/>
      <c r="N30" s="267" t="s">
        <v>122</v>
      </c>
    </row>
    <row r="31" spans="1:14" x14ac:dyDescent="0.25">
      <c r="A31" s="50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59"/>
    </row>
    <row r="32" spans="1:14" x14ac:dyDescent="0.25">
      <c r="A32" s="50"/>
      <c r="B32" s="30"/>
      <c r="C32" s="29"/>
      <c r="D32" s="29"/>
      <c r="E32" s="29"/>
      <c r="F32" s="37"/>
      <c r="G32" s="34"/>
      <c r="H32" s="34"/>
      <c r="I32" s="34"/>
      <c r="J32" s="34"/>
      <c r="K32" s="1"/>
      <c r="L32" s="1"/>
      <c r="M32" s="1"/>
      <c r="N32" s="1"/>
    </row>
    <row r="33" spans="1:14" x14ac:dyDescent="0.25">
      <c r="A33" s="50"/>
      <c r="B33" s="30"/>
      <c r="C33" s="29"/>
      <c r="D33" s="29"/>
      <c r="E33" s="29"/>
      <c r="F33" s="37"/>
      <c r="G33" s="51"/>
      <c r="H33" s="34"/>
      <c r="I33" s="34"/>
      <c r="J33" s="34"/>
      <c r="K33" s="1"/>
      <c r="L33" s="1"/>
      <c r="M33" s="1"/>
      <c r="N33" s="1"/>
    </row>
  </sheetData>
  <mergeCells count="4">
    <mergeCell ref="C5:F5"/>
    <mergeCell ref="G5:J5"/>
    <mergeCell ref="K5:N5"/>
    <mergeCell ref="B5:B6"/>
  </mergeCells>
  <pageMargins left="0.70866141732283472" right="0.70866141732283472" top="0.74803149606299213" bottom="0.74803149606299213" header="0.31496062992125984" footer="0.31496062992125984"/>
  <pageSetup paperSize="9" scale="58" orientation="portrait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25"/>
  <sheetViews>
    <sheetView showGridLines="0" zoomScaleNormal="100" workbookViewId="0">
      <selection activeCell="B2" sqref="B2"/>
    </sheetView>
  </sheetViews>
  <sheetFormatPr defaultRowHeight="15" x14ac:dyDescent="0.25"/>
  <cols>
    <col min="1" max="1" width="2.140625" style="1" customWidth="1"/>
    <col min="2" max="2" width="26.7109375" style="1" customWidth="1"/>
    <col min="3" max="3" width="11.5703125" style="2" bestFit="1" customWidth="1"/>
    <col min="4" max="4" width="11.42578125" style="2" bestFit="1" customWidth="1"/>
    <col min="5" max="5" width="12.28515625" style="2" customWidth="1"/>
    <col min="6" max="6" width="11.42578125" style="2" bestFit="1" customWidth="1"/>
    <col min="7" max="7" width="12" style="2" customWidth="1"/>
    <col min="8" max="8" width="12" style="2" bestFit="1" customWidth="1"/>
    <col min="9" max="9" width="11.5703125" style="2" bestFit="1" customWidth="1"/>
    <col min="10" max="10" width="12.140625" style="2" customWidth="1"/>
    <col min="11" max="11" width="8" style="2" customWidth="1"/>
    <col min="12" max="12" width="9.85546875" style="2" customWidth="1"/>
    <col min="13" max="14" width="8" style="2" customWidth="1"/>
  </cols>
  <sheetData>
    <row r="1" spans="1:14" ht="6.95" customHeight="1" x14ac:dyDescent="0.25"/>
    <row r="2" spans="1:14" x14ac:dyDescent="0.25">
      <c r="B2" s="88" t="s">
        <v>100</v>
      </c>
      <c r="C2" s="230"/>
      <c r="D2" s="230"/>
      <c r="E2" s="230"/>
      <c r="F2" s="230"/>
      <c r="G2" s="230"/>
      <c r="H2" s="230"/>
      <c r="I2" s="230"/>
      <c r="J2" s="230"/>
      <c r="K2" s="72"/>
      <c r="L2" s="72"/>
      <c r="M2" s="230"/>
      <c r="N2" s="230"/>
    </row>
    <row r="3" spans="1:14" ht="6.95" customHeight="1" x14ac:dyDescent="0.25">
      <c r="B3" s="72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 thickBot="1" x14ac:dyDescent="0.3">
      <c r="B4" s="72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12" t="s">
        <v>55</v>
      </c>
    </row>
    <row r="5" spans="1:14" ht="22.5" customHeight="1" thickBot="1" x14ac:dyDescent="0.3">
      <c r="B5" s="543"/>
      <c r="C5" s="534" t="s">
        <v>169</v>
      </c>
      <c r="D5" s="535"/>
      <c r="E5" s="535"/>
      <c r="F5" s="536"/>
      <c r="G5" s="534" t="s">
        <v>170</v>
      </c>
      <c r="H5" s="535"/>
      <c r="I5" s="535"/>
      <c r="J5" s="536"/>
      <c r="K5" s="534" t="s">
        <v>51</v>
      </c>
      <c r="L5" s="535"/>
      <c r="M5" s="535"/>
      <c r="N5" s="536"/>
    </row>
    <row r="6" spans="1:14" ht="22.5" customHeight="1" x14ac:dyDescent="0.25">
      <c r="B6" s="544"/>
      <c r="C6" s="203" t="s">
        <v>0</v>
      </c>
      <c r="D6" s="231" t="s">
        <v>161</v>
      </c>
      <c r="E6" s="231" t="s">
        <v>162</v>
      </c>
      <c r="F6" s="231" t="s">
        <v>163</v>
      </c>
      <c r="G6" s="203" t="s">
        <v>0</v>
      </c>
      <c r="H6" s="231" t="s">
        <v>164</v>
      </c>
      <c r="I6" s="231" t="s">
        <v>165</v>
      </c>
      <c r="J6" s="231" t="s">
        <v>166</v>
      </c>
      <c r="K6" s="203" t="str">
        <f>C6</f>
        <v>Total</v>
      </c>
      <c r="L6" s="231" t="str">
        <f>D6</f>
        <v>Jul.21</v>
      </c>
      <c r="M6" s="231" t="str">
        <f>E6</f>
        <v>Ago.21</v>
      </c>
      <c r="N6" s="231" t="str">
        <f>F6</f>
        <v>Set.21</v>
      </c>
    </row>
    <row r="7" spans="1:14" ht="6.95" customHeight="1" x14ac:dyDescent="0.25">
      <c r="B7" s="232"/>
      <c r="C7" s="233"/>
      <c r="D7" s="230"/>
      <c r="E7" s="234"/>
      <c r="F7" s="235"/>
      <c r="G7" s="233"/>
      <c r="H7" s="230"/>
      <c r="I7" s="234"/>
      <c r="J7" s="235"/>
      <c r="K7" s="233"/>
      <c r="L7" s="234"/>
      <c r="M7" s="234"/>
      <c r="N7" s="234"/>
    </row>
    <row r="8" spans="1:14" x14ac:dyDescent="0.25">
      <c r="A8" s="3"/>
      <c r="B8" s="236" t="s">
        <v>56</v>
      </c>
      <c r="C8" s="237">
        <f t="shared" ref="C8:J8" si="0">SUM(C10)+SUM(C18)</f>
        <v>4813071</v>
      </c>
      <c r="D8" s="238">
        <f t="shared" si="0"/>
        <v>1490139</v>
      </c>
      <c r="E8" s="238">
        <f t="shared" si="0"/>
        <v>1911969</v>
      </c>
      <c r="F8" s="239">
        <f t="shared" si="0"/>
        <v>1410963</v>
      </c>
      <c r="G8" s="237">
        <f t="shared" si="0"/>
        <v>4517332</v>
      </c>
      <c r="H8" s="238">
        <f t="shared" si="0"/>
        <v>1417650</v>
      </c>
      <c r="I8" s="238">
        <f t="shared" si="0"/>
        <v>1739890</v>
      </c>
      <c r="J8" s="239">
        <f t="shared" si="0"/>
        <v>1359792</v>
      </c>
      <c r="K8" s="240">
        <f>(C8-G8)/G8*100</f>
        <v>6.546762558076316</v>
      </c>
      <c r="L8" s="241">
        <f>(D8-H8)/H8*100</f>
        <v>5.1133213416569676</v>
      </c>
      <c r="M8" s="241">
        <f>(E8-I8)/I8*100</f>
        <v>9.8902229451287162</v>
      </c>
      <c r="N8" s="241">
        <f>(F8-J8)/J8*100</f>
        <v>3.763149069857743</v>
      </c>
    </row>
    <row r="9" spans="1:14" ht="6.95" customHeight="1" x14ac:dyDescent="0.25">
      <c r="B9" s="232"/>
      <c r="C9" s="242"/>
      <c r="D9" s="243"/>
      <c r="E9" s="243"/>
      <c r="F9" s="244"/>
      <c r="G9" s="242"/>
      <c r="H9" s="243"/>
      <c r="I9" s="243"/>
      <c r="J9" s="244"/>
      <c r="K9" s="240"/>
      <c r="L9" s="241"/>
      <c r="M9" s="241"/>
      <c r="N9" s="241"/>
    </row>
    <row r="10" spans="1:14" x14ac:dyDescent="0.25">
      <c r="A10" s="3"/>
      <c r="B10" s="245" t="s">
        <v>115</v>
      </c>
      <c r="C10" s="237">
        <f>SUM(C12:C16)</f>
        <v>4772635</v>
      </c>
      <c r="D10" s="238">
        <f t="shared" ref="D10:J10" si="1">SUM(D12:D16)</f>
        <v>1480449</v>
      </c>
      <c r="E10" s="238">
        <f t="shared" si="1"/>
        <v>1893206</v>
      </c>
      <c r="F10" s="239">
        <f t="shared" si="1"/>
        <v>1398980</v>
      </c>
      <c r="G10" s="237">
        <f>SUM(G12:G16)</f>
        <v>4473947</v>
      </c>
      <c r="H10" s="238">
        <f t="shared" si="1"/>
        <v>1406387</v>
      </c>
      <c r="I10" s="238">
        <f t="shared" si="1"/>
        <v>1717554</v>
      </c>
      <c r="J10" s="239">
        <f t="shared" si="1"/>
        <v>1350006</v>
      </c>
      <c r="K10" s="240">
        <f>(C10-G10)/G10*100</f>
        <v>6.6761631284411731</v>
      </c>
      <c r="L10" s="241">
        <f>(D10-H10)/H10*100</f>
        <v>5.2661180741858393</v>
      </c>
      <c r="M10" s="241">
        <f>(E10-I10)/I10*100</f>
        <v>10.226869140650017</v>
      </c>
      <c r="N10" s="241">
        <f>(F10-J10)/J10*100</f>
        <v>3.6276875806477897</v>
      </c>
    </row>
    <row r="11" spans="1:14" ht="6.95" customHeight="1" x14ac:dyDescent="0.25">
      <c r="B11" s="232"/>
      <c r="C11" s="242"/>
      <c r="D11" s="246"/>
      <c r="E11" s="246"/>
      <c r="F11" s="247"/>
      <c r="G11" s="242"/>
      <c r="H11" s="246"/>
      <c r="I11" s="246"/>
      <c r="J11" s="247"/>
      <c r="K11" s="240"/>
      <c r="L11" s="241"/>
      <c r="M11" s="241"/>
      <c r="N11" s="241"/>
    </row>
    <row r="12" spans="1:14" x14ac:dyDescent="0.25">
      <c r="B12" s="248" t="s">
        <v>121</v>
      </c>
      <c r="C12" s="242">
        <f>SUM(D12:F12)</f>
        <v>12675</v>
      </c>
      <c r="D12" s="249">
        <v>950</v>
      </c>
      <c r="E12" s="249">
        <v>6543</v>
      </c>
      <c r="F12" s="250">
        <v>5182</v>
      </c>
      <c r="G12" s="242">
        <f>SUM(H12:J12)</f>
        <v>8541</v>
      </c>
      <c r="H12" s="249">
        <v>1736</v>
      </c>
      <c r="I12" s="249">
        <v>4573</v>
      </c>
      <c r="J12" s="250">
        <v>2232</v>
      </c>
      <c r="K12" s="251">
        <f>(C12-G12)/G12*100</f>
        <v>48.401826484018265</v>
      </c>
      <c r="L12" s="252">
        <f>(D12-H12)/H12*100</f>
        <v>-45.276497695852534</v>
      </c>
      <c r="M12" s="252">
        <f>(E12-I12)/I12*100</f>
        <v>43.078941613820248</v>
      </c>
      <c r="N12" s="252">
        <f>(F12-J12)/J12*100</f>
        <v>132.16845878136201</v>
      </c>
    </row>
    <row r="13" spans="1:14" x14ac:dyDescent="0.25">
      <c r="B13" s="248" t="s">
        <v>87</v>
      </c>
      <c r="C13" s="242">
        <f>SUM(D13:F13)</f>
        <v>58706</v>
      </c>
      <c r="D13" s="249">
        <v>16747</v>
      </c>
      <c r="E13" s="249">
        <v>25714</v>
      </c>
      <c r="F13" s="250">
        <v>16245</v>
      </c>
      <c r="G13" s="242">
        <f>SUM(H13:J13)</f>
        <v>34133</v>
      </c>
      <c r="H13" s="249">
        <v>16346</v>
      </c>
      <c r="I13" s="249">
        <v>12734</v>
      </c>
      <c r="J13" s="250">
        <v>5053</v>
      </c>
      <c r="K13" s="251">
        <f>(C13-G13)/G13*100</f>
        <v>71.991913983534999</v>
      </c>
      <c r="L13" s="252">
        <f t="shared" ref="L13:N16" si="2">(D13-H13)/H13*100</f>
        <v>2.4531995595252662</v>
      </c>
      <c r="M13" s="252">
        <f t="shared" si="2"/>
        <v>101.93183602952725</v>
      </c>
      <c r="N13" s="252">
        <f t="shared" si="2"/>
        <v>221.49218286166632</v>
      </c>
    </row>
    <row r="14" spans="1:14" x14ac:dyDescent="0.25">
      <c r="B14" s="248" t="s">
        <v>84</v>
      </c>
      <c r="C14" s="242">
        <f>SUM(D14:F14)</f>
        <v>2931970</v>
      </c>
      <c r="D14" s="253">
        <v>925109</v>
      </c>
      <c r="E14" s="253">
        <v>986663</v>
      </c>
      <c r="F14" s="254">
        <v>1020198</v>
      </c>
      <c r="G14" s="242">
        <f>SUM(H14:J14)</f>
        <v>2829325</v>
      </c>
      <c r="H14" s="253">
        <v>893479</v>
      </c>
      <c r="I14" s="253">
        <v>914023</v>
      </c>
      <c r="J14" s="254">
        <v>1021823</v>
      </c>
      <c r="K14" s="251">
        <f>(C14-G14)/G14*100</f>
        <v>3.6278971132690656</v>
      </c>
      <c r="L14" s="252">
        <f t="shared" si="2"/>
        <v>3.540094395055732</v>
      </c>
      <c r="M14" s="252">
        <f t="shared" si="2"/>
        <v>7.9472836022725906</v>
      </c>
      <c r="N14" s="252">
        <f t="shared" si="2"/>
        <v>-0.15902949923812637</v>
      </c>
    </row>
    <row r="15" spans="1:14" x14ac:dyDescent="0.25">
      <c r="B15" s="248" t="s">
        <v>135</v>
      </c>
      <c r="C15" s="242">
        <f>SUM(D15:F15)</f>
        <v>383403</v>
      </c>
      <c r="D15" s="249">
        <v>115981</v>
      </c>
      <c r="E15" s="249">
        <v>186257</v>
      </c>
      <c r="F15" s="250">
        <v>81165</v>
      </c>
      <c r="G15" s="242">
        <f>SUM(H15:J15)</f>
        <v>375865</v>
      </c>
      <c r="H15" s="249">
        <v>128509</v>
      </c>
      <c r="I15" s="249">
        <v>169614</v>
      </c>
      <c r="J15" s="250">
        <v>77742</v>
      </c>
      <c r="K15" s="251">
        <f>(C15-G15)/G15*100</f>
        <v>2.0055072965027336</v>
      </c>
      <c r="L15" s="252">
        <f t="shared" si="2"/>
        <v>-9.7487335517356755</v>
      </c>
      <c r="M15" s="252">
        <f t="shared" si="2"/>
        <v>9.8122796467272746</v>
      </c>
      <c r="N15" s="252">
        <f t="shared" si="2"/>
        <v>4.4030253916801732</v>
      </c>
    </row>
    <row r="16" spans="1:14" x14ac:dyDescent="0.25">
      <c r="B16" s="248" t="s">
        <v>78</v>
      </c>
      <c r="C16" s="242">
        <f>SUM(D16:F16)</f>
        <v>1385881</v>
      </c>
      <c r="D16" s="249">
        <v>421662</v>
      </c>
      <c r="E16" s="249">
        <v>688029</v>
      </c>
      <c r="F16" s="250">
        <v>276190</v>
      </c>
      <c r="G16" s="242">
        <f>SUM(H16:J16)</f>
        <v>1226083</v>
      </c>
      <c r="H16" s="249">
        <v>366317</v>
      </c>
      <c r="I16" s="249">
        <v>616610</v>
      </c>
      <c r="J16" s="250">
        <v>243156</v>
      </c>
      <c r="K16" s="251">
        <f>(C16-G16)/G16*100</f>
        <v>13.033212270294914</v>
      </c>
      <c r="L16" s="252">
        <f t="shared" si="2"/>
        <v>15.108498923063904</v>
      </c>
      <c r="M16" s="252">
        <f t="shared" si="2"/>
        <v>11.582523799484278</v>
      </c>
      <c r="N16" s="252">
        <f t="shared" si="2"/>
        <v>13.585517116583592</v>
      </c>
    </row>
    <row r="17" spans="1:14" ht="6.95" customHeight="1" x14ac:dyDescent="0.25">
      <c r="B17" s="255"/>
      <c r="C17" s="242"/>
      <c r="D17" s="246"/>
      <c r="E17" s="246"/>
      <c r="F17" s="256"/>
      <c r="G17" s="242"/>
      <c r="H17" s="246"/>
      <c r="I17" s="246"/>
      <c r="J17" s="256"/>
      <c r="K17" s="251"/>
      <c r="L17" s="252"/>
      <c r="M17" s="252"/>
      <c r="N17" s="252"/>
    </row>
    <row r="18" spans="1:14" x14ac:dyDescent="0.25">
      <c r="A18" s="3"/>
      <c r="B18" s="245" t="s">
        <v>8</v>
      </c>
      <c r="C18" s="237">
        <f>SUM(C20:C21)</f>
        <v>40436</v>
      </c>
      <c r="D18" s="257">
        <f t="shared" ref="D18:J18" si="3">SUM(D20:D21)</f>
        <v>9690</v>
      </c>
      <c r="E18" s="257">
        <f t="shared" si="3"/>
        <v>18763</v>
      </c>
      <c r="F18" s="258">
        <f t="shared" si="3"/>
        <v>11983</v>
      </c>
      <c r="G18" s="237">
        <f>SUM(G20:G21)</f>
        <v>43385</v>
      </c>
      <c r="H18" s="257">
        <f t="shared" si="3"/>
        <v>11263</v>
      </c>
      <c r="I18" s="257">
        <f t="shared" si="3"/>
        <v>22336</v>
      </c>
      <c r="J18" s="258">
        <f t="shared" si="3"/>
        <v>9786</v>
      </c>
      <c r="K18" s="240">
        <f>(C18-G18)/G18*100</f>
        <v>-6.797280165955975</v>
      </c>
      <c r="L18" s="241">
        <f>(D18-H18)/H18*100</f>
        <v>-13.966083636686497</v>
      </c>
      <c r="M18" s="241">
        <f>(E18-I18)/I18*100</f>
        <v>-15.996597421203438</v>
      </c>
      <c r="N18" s="241">
        <f>(F18-J18)/J18*100</f>
        <v>22.450439403229101</v>
      </c>
    </row>
    <row r="19" spans="1:14" ht="6.95" customHeight="1" x14ac:dyDescent="0.25">
      <c r="B19" s="259"/>
      <c r="C19" s="242"/>
      <c r="D19" s="246"/>
      <c r="E19" s="246"/>
      <c r="F19" s="256"/>
      <c r="G19" s="242"/>
      <c r="H19" s="246"/>
      <c r="I19" s="246"/>
      <c r="J19" s="256"/>
      <c r="K19" s="240"/>
      <c r="L19" s="241"/>
      <c r="M19" s="241"/>
      <c r="N19" s="241"/>
    </row>
    <row r="20" spans="1:14" x14ac:dyDescent="0.25">
      <c r="B20" s="248" t="s">
        <v>120</v>
      </c>
      <c r="C20" s="242">
        <f>SUM(D20:F20)</f>
        <v>7497</v>
      </c>
      <c r="D20" s="249">
        <v>1623</v>
      </c>
      <c r="E20" s="249">
        <v>3675</v>
      </c>
      <c r="F20" s="250">
        <v>2199</v>
      </c>
      <c r="G20" s="242">
        <f>SUM(H20:J20)</f>
        <v>23044</v>
      </c>
      <c r="H20" s="249">
        <v>6689</v>
      </c>
      <c r="I20" s="249">
        <v>11907</v>
      </c>
      <c r="J20" s="250">
        <v>4448</v>
      </c>
      <c r="K20" s="251">
        <f>(C20-G20)/G20*100</f>
        <v>-67.466585662211415</v>
      </c>
      <c r="L20" s="252">
        <f t="shared" ref="L20:N21" si="4">(D20-H20)/H20*100</f>
        <v>-75.736283450441022</v>
      </c>
      <c r="M20" s="252">
        <f t="shared" si="4"/>
        <v>-69.135802469135797</v>
      </c>
      <c r="N20" s="252">
        <f t="shared" si="4"/>
        <v>-50.562050359712231</v>
      </c>
    </row>
    <row r="21" spans="1:14" ht="15.75" thickBot="1" x14ac:dyDescent="0.3">
      <c r="B21" s="260" t="s">
        <v>50</v>
      </c>
      <c r="C21" s="261">
        <f>SUM(D21:F21)</f>
        <v>32939</v>
      </c>
      <c r="D21" s="262">
        <v>8067</v>
      </c>
      <c r="E21" s="262">
        <v>15088</v>
      </c>
      <c r="F21" s="263">
        <v>9784</v>
      </c>
      <c r="G21" s="261">
        <f>SUM(H21:J21)</f>
        <v>20341</v>
      </c>
      <c r="H21" s="262">
        <v>4574</v>
      </c>
      <c r="I21" s="262">
        <v>10429</v>
      </c>
      <c r="J21" s="263">
        <v>5338</v>
      </c>
      <c r="K21" s="264">
        <f>(C21-G21)/G21*100</f>
        <v>61.934024875866477</v>
      </c>
      <c r="L21" s="265">
        <f t="shared" si="4"/>
        <v>76.366418889374728</v>
      </c>
      <c r="M21" s="265">
        <f>(E21-I21)/I21*100</f>
        <v>44.673506568223225</v>
      </c>
      <c r="N21" s="265">
        <f>(F21-J21)/J21*100</f>
        <v>83.289621581116521</v>
      </c>
    </row>
    <row r="22" spans="1:14" ht="15.75" thickTop="1" x14ac:dyDescent="0.25">
      <c r="B22" s="266" t="s">
        <v>188</v>
      </c>
      <c r="C22" s="243"/>
      <c r="D22" s="249"/>
      <c r="E22" s="249"/>
      <c r="F22" s="249"/>
      <c r="G22" s="246"/>
      <c r="H22" s="249"/>
      <c r="I22" s="249"/>
      <c r="J22" s="249"/>
      <c r="K22" s="252"/>
      <c r="L22" s="252"/>
      <c r="M22" s="252"/>
      <c r="N22" s="267" t="s">
        <v>122</v>
      </c>
    </row>
    <row r="23" spans="1:14" x14ac:dyDescent="0.25">
      <c r="C23" s="62"/>
      <c r="D23" s="63"/>
      <c r="E23" s="39"/>
      <c r="F23" s="39"/>
      <c r="G23" s="33"/>
      <c r="H23" s="62"/>
      <c r="I23" s="33"/>
      <c r="J23" s="33"/>
      <c r="K23" s="33"/>
      <c r="L23" s="33"/>
      <c r="M23" s="33"/>
    </row>
    <row r="25" spans="1:14" x14ac:dyDescent="0.25">
      <c r="C25" s="64"/>
    </row>
  </sheetData>
  <mergeCells count="4">
    <mergeCell ref="C5:F5"/>
    <mergeCell ref="G5:J5"/>
    <mergeCell ref="K5:N5"/>
    <mergeCell ref="B5:B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O71"/>
  <sheetViews>
    <sheetView showGridLines="0" zoomScaleNormal="100" workbookViewId="0">
      <selection activeCell="B2" sqref="B2"/>
    </sheetView>
  </sheetViews>
  <sheetFormatPr defaultRowHeight="15" x14ac:dyDescent="0.25"/>
  <cols>
    <col min="1" max="1" width="2.140625" style="1" customWidth="1"/>
    <col min="2" max="2" width="27.85546875" style="1" customWidth="1"/>
    <col min="3" max="9" width="9" style="2" customWidth="1"/>
    <col min="10" max="10" width="10.42578125" style="2" customWidth="1"/>
    <col min="11" max="14" width="9" style="2" customWidth="1"/>
    <col min="15" max="15" width="2" style="1" customWidth="1"/>
    <col min="19" max="19" width="11.85546875" customWidth="1"/>
  </cols>
  <sheetData>
    <row r="1" spans="2:15" ht="6.95" customHeight="1" x14ac:dyDescent="0.25"/>
    <row r="2" spans="2:15" x14ac:dyDescent="0.25">
      <c r="B2" s="88" t="s">
        <v>101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5" ht="6.95" customHeight="1" x14ac:dyDescent="0.25">
      <c r="B3" s="72"/>
      <c r="C3" s="230"/>
      <c r="D3" s="230"/>
      <c r="E3" s="230"/>
      <c r="F3" s="230"/>
      <c r="G3" s="230"/>
      <c r="H3" s="230"/>
      <c r="I3" s="230"/>
      <c r="J3" s="230"/>
      <c r="K3" s="230"/>
      <c r="L3" s="72"/>
      <c r="M3" s="72"/>
      <c r="N3" s="230"/>
      <c r="O3" s="2"/>
    </row>
    <row r="4" spans="2:15" ht="15.75" thickBot="1" x14ac:dyDescent="0.3">
      <c r="B4" s="72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12" t="s">
        <v>55</v>
      </c>
    </row>
    <row r="5" spans="2:15" ht="22.5" customHeight="1" thickBot="1" x14ac:dyDescent="0.3">
      <c r="B5" s="543"/>
      <c r="C5" s="534" t="s">
        <v>169</v>
      </c>
      <c r="D5" s="535"/>
      <c r="E5" s="535"/>
      <c r="F5" s="536"/>
      <c r="G5" s="534" t="s">
        <v>170</v>
      </c>
      <c r="H5" s="535"/>
      <c r="I5" s="535"/>
      <c r="J5" s="536"/>
      <c r="K5" s="534" t="s">
        <v>51</v>
      </c>
      <c r="L5" s="535"/>
      <c r="M5" s="535"/>
      <c r="N5" s="536"/>
    </row>
    <row r="6" spans="2:15" ht="22.5" customHeight="1" thickBot="1" x14ac:dyDescent="0.3">
      <c r="B6" s="545"/>
      <c r="C6" s="203" t="s">
        <v>0</v>
      </c>
      <c r="D6" s="231" t="s">
        <v>161</v>
      </c>
      <c r="E6" s="231" t="s">
        <v>162</v>
      </c>
      <c r="F6" s="231" t="s">
        <v>163</v>
      </c>
      <c r="G6" s="203" t="s">
        <v>0</v>
      </c>
      <c r="H6" s="231" t="s">
        <v>164</v>
      </c>
      <c r="I6" s="231" t="s">
        <v>165</v>
      </c>
      <c r="J6" s="231" t="s">
        <v>166</v>
      </c>
      <c r="K6" s="203" t="str">
        <f>C6</f>
        <v>Total</v>
      </c>
      <c r="L6" s="231" t="str">
        <f>D6</f>
        <v>Jul.21</v>
      </c>
      <c r="M6" s="231" t="str">
        <f>E6</f>
        <v>Ago.21</v>
      </c>
      <c r="N6" s="231" t="str">
        <f>F6</f>
        <v>Set.21</v>
      </c>
      <c r="O6" s="28"/>
    </row>
    <row r="7" spans="2:15" ht="6.95" customHeight="1" x14ac:dyDescent="0.25">
      <c r="B7" s="268"/>
      <c r="C7" s="269"/>
      <c r="D7" s="270"/>
      <c r="E7" s="270"/>
      <c r="F7" s="271"/>
      <c r="G7" s="269"/>
      <c r="H7" s="270"/>
      <c r="I7" s="270"/>
      <c r="J7" s="271"/>
      <c r="K7" s="269"/>
      <c r="L7" s="272"/>
      <c r="M7" s="270"/>
      <c r="N7" s="270"/>
    </row>
    <row r="8" spans="2:15" x14ac:dyDescent="0.25">
      <c r="B8" s="236" t="s">
        <v>83</v>
      </c>
      <c r="C8" s="273">
        <f>SUM(F8)+SUM(E8)+SUM(D8)</f>
        <v>141326</v>
      </c>
      <c r="D8" s="257">
        <f>+SUM(D21)+SUM(D35)</f>
        <v>43114</v>
      </c>
      <c r="E8" s="257">
        <f>+SUM(E21)+SUM(E35)</f>
        <v>60159</v>
      </c>
      <c r="F8" s="258">
        <f>+SUM(F21)+SUM(F35)</f>
        <v>38053</v>
      </c>
      <c r="G8" s="273">
        <f>SUM(J8)+SUM(I8)+SUM(H8)</f>
        <v>150473</v>
      </c>
      <c r="H8" s="257">
        <f>+SUM(H21)+SUM(H35)</f>
        <v>51126</v>
      </c>
      <c r="I8" s="257">
        <f>+SUM(I21)+SUM(I35)</f>
        <v>62469</v>
      </c>
      <c r="J8" s="258">
        <f>+SUM(J21)+SUM(J35)</f>
        <v>36878</v>
      </c>
      <c r="K8" s="240">
        <f>(C8-G8)/G8*100</f>
        <v>-6.0788314182610836</v>
      </c>
      <c r="L8" s="241">
        <f>(D8-H8)/H8*100</f>
        <v>-15.671087118100379</v>
      </c>
      <c r="M8" s="241">
        <f>(E8-I8)/I8*100</f>
        <v>-3.6978341257263603</v>
      </c>
      <c r="N8" s="241">
        <f>(F8-J8)/J8*100</f>
        <v>3.1861814632029937</v>
      </c>
    </row>
    <row r="9" spans="2:15" ht="6.95" customHeight="1" x14ac:dyDescent="0.25">
      <c r="B9" s="232"/>
      <c r="C9" s="274"/>
      <c r="D9" s="246"/>
      <c r="E9" s="246"/>
      <c r="F9" s="247"/>
      <c r="G9" s="274"/>
      <c r="H9" s="246"/>
      <c r="I9" s="246"/>
      <c r="J9" s="247"/>
      <c r="K9" s="251"/>
      <c r="L9" s="252"/>
      <c r="M9" s="252"/>
      <c r="N9" s="252"/>
    </row>
    <row r="10" spans="2:15" x14ac:dyDescent="0.25">
      <c r="B10" s="245" t="s">
        <v>7</v>
      </c>
      <c r="C10" s="273">
        <f>SUM(F10)+SUM(E10)+SUM(D10)</f>
        <v>138379</v>
      </c>
      <c r="D10" s="257">
        <f>+SUM(D23)+SUM(D37)</f>
        <v>42027</v>
      </c>
      <c r="E10" s="257">
        <f>+SUM(E23)+SUM(E37)</f>
        <v>59148</v>
      </c>
      <c r="F10" s="258">
        <f>+SUM(F23)+SUM(F37)</f>
        <v>37204</v>
      </c>
      <c r="G10" s="273">
        <f>SUM(J10)+SUM(I10)+SUM(H10)</f>
        <v>142216</v>
      </c>
      <c r="H10" s="257">
        <f>+SUM(H23)+SUM(H37)</f>
        <v>48781</v>
      </c>
      <c r="I10" s="257">
        <f>+SUM(I23)+SUM(I37)</f>
        <v>58396</v>
      </c>
      <c r="J10" s="258">
        <f>+SUM(J23)+SUM(J37)</f>
        <v>35039</v>
      </c>
      <c r="K10" s="240">
        <f>(C10-G10)/G10*100</f>
        <v>-2.6980086628790012</v>
      </c>
      <c r="L10" s="241">
        <f>(D10-H10)/H10*100</f>
        <v>-13.845554621676474</v>
      </c>
      <c r="M10" s="241">
        <f>(E10-I10)/I10*100</f>
        <v>1.2877594355777793</v>
      </c>
      <c r="N10" s="241">
        <f>(F10-J10)/J10*100</f>
        <v>6.178829304489283</v>
      </c>
    </row>
    <row r="11" spans="2:15" ht="6.95" customHeight="1" x14ac:dyDescent="0.25">
      <c r="B11" s="236"/>
      <c r="C11" s="274"/>
      <c r="D11" s="246"/>
      <c r="E11" s="246"/>
      <c r="F11" s="247"/>
      <c r="G11" s="274"/>
      <c r="H11" s="246"/>
      <c r="I11" s="246"/>
      <c r="J11" s="247"/>
      <c r="K11" s="251"/>
      <c r="L11" s="252"/>
      <c r="M11" s="252"/>
      <c r="N11" s="252"/>
    </row>
    <row r="12" spans="2:15" x14ac:dyDescent="0.25">
      <c r="B12" s="248" t="s">
        <v>87</v>
      </c>
      <c r="C12" s="274">
        <f>SUM(F12)+SUM(E12)+SUM(D12)</f>
        <v>13448</v>
      </c>
      <c r="D12" s="246">
        <f t="shared" ref="D12:F14" si="0">+SUM(D25)+SUM(D39)</f>
        <v>3846</v>
      </c>
      <c r="E12" s="246">
        <f t="shared" si="0"/>
        <v>5928</v>
      </c>
      <c r="F12" s="247">
        <f t="shared" si="0"/>
        <v>3674</v>
      </c>
      <c r="G12" s="274">
        <f>SUM(J12)+SUM(I12)+SUM(H12)</f>
        <v>11457</v>
      </c>
      <c r="H12" s="246">
        <f t="shared" ref="H12:J14" si="1">+SUM(H25)+SUM(H39)</f>
        <v>3616</v>
      </c>
      <c r="I12" s="246">
        <f t="shared" si="1"/>
        <v>6111</v>
      </c>
      <c r="J12" s="247">
        <f t="shared" si="1"/>
        <v>1730</v>
      </c>
      <c r="K12" s="251">
        <f t="shared" ref="K12:N14" si="2">(C12-G12)/G12*100</f>
        <v>17.378022169852493</v>
      </c>
      <c r="L12" s="252">
        <f t="shared" si="2"/>
        <v>6.360619469026549</v>
      </c>
      <c r="M12" s="252">
        <f t="shared" si="2"/>
        <v>-2.9945999018163967</v>
      </c>
      <c r="N12" s="252">
        <f t="shared" si="2"/>
        <v>112.36994219653181</v>
      </c>
    </row>
    <row r="13" spans="2:15" x14ac:dyDescent="0.25">
      <c r="B13" s="248" t="s">
        <v>84</v>
      </c>
      <c r="C13" s="274">
        <f>SUM(F13)+SUM(E13)+SUM(D13)</f>
        <v>12468</v>
      </c>
      <c r="D13" s="246">
        <f t="shared" si="0"/>
        <v>5233</v>
      </c>
      <c r="E13" s="246">
        <f t="shared" si="0"/>
        <v>4397</v>
      </c>
      <c r="F13" s="247">
        <f t="shared" si="0"/>
        <v>2838</v>
      </c>
      <c r="G13" s="274">
        <f>SUM(J13)+SUM(I13)+SUM(H13)</f>
        <v>12006</v>
      </c>
      <c r="H13" s="246">
        <f t="shared" si="1"/>
        <v>3572</v>
      </c>
      <c r="I13" s="246">
        <f t="shared" si="1"/>
        <v>4337</v>
      </c>
      <c r="J13" s="247">
        <f t="shared" si="1"/>
        <v>4097</v>
      </c>
      <c r="K13" s="251">
        <f t="shared" si="2"/>
        <v>3.8480759620189904</v>
      </c>
      <c r="L13" s="252">
        <f t="shared" si="2"/>
        <v>46.500559910414339</v>
      </c>
      <c r="M13" s="252">
        <f t="shared" si="2"/>
        <v>1.3834447774959651</v>
      </c>
      <c r="N13" s="252">
        <f t="shared" si="2"/>
        <v>-30.729802294361729</v>
      </c>
    </row>
    <row r="14" spans="2:15" x14ac:dyDescent="0.25">
      <c r="B14" s="248" t="s">
        <v>135</v>
      </c>
      <c r="C14" s="274">
        <f>SUM(F14)+SUM(E14)+SUM(D14)</f>
        <v>112463</v>
      </c>
      <c r="D14" s="246">
        <f t="shared" si="0"/>
        <v>32948</v>
      </c>
      <c r="E14" s="246">
        <f t="shared" si="0"/>
        <v>48823</v>
      </c>
      <c r="F14" s="247">
        <f t="shared" si="0"/>
        <v>30692</v>
      </c>
      <c r="G14" s="274">
        <f>SUM(J14)+SUM(I14)+SUM(H14)</f>
        <v>118753</v>
      </c>
      <c r="H14" s="246">
        <f t="shared" si="1"/>
        <v>41593</v>
      </c>
      <c r="I14" s="246">
        <f t="shared" si="1"/>
        <v>47948</v>
      </c>
      <c r="J14" s="247">
        <f t="shared" si="1"/>
        <v>29212</v>
      </c>
      <c r="K14" s="251">
        <f t="shared" si="2"/>
        <v>-5.2967082936852119</v>
      </c>
      <c r="L14" s="252">
        <f t="shared" si="2"/>
        <v>-20.784747433462361</v>
      </c>
      <c r="M14" s="252">
        <f t="shared" si="2"/>
        <v>1.8248936347710021</v>
      </c>
      <c r="N14" s="252">
        <f t="shared" si="2"/>
        <v>5.0664110639463233</v>
      </c>
    </row>
    <row r="15" spans="2:15" ht="6.95" customHeight="1" x14ac:dyDescent="0.25">
      <c r="B15" s="232"/>
      <c r="C15" s="274"/>
      <c r="D15" s="246"/>
      <c r="E15" s="246"/>
      <c r="F15" s="247"/>
      <c r="G15" s="274"/>
      <c r="H15" s="246"/>
      <c r="I15" s="246"/>
      <c r="J15" s="247"/>
      <c r="K15" s="251"/>
      <c r="L15" s="252"/>
      <c r="M15" s="252"/>
      <c r="N15" s="252"/>
    </row>
    <row r="16" spans="2:15" x14ac:dyDescent="0.25">
      <c r="B16" s="245" t="s">
        <v>8</v>
      </c>
      <c r="C16" s="273">
        <f>SUM(F16)+SUM(E16)+SUM(D16)</f>
        <v>2947</v>
      </c>
      <c r="D16" s="257">
        <f>+SUM(D29)+SUM(D43)</f>
        <v>1087</v>
      </c>
      <c r="E16" s="257">
        <f>+SUM(E29)+SUM(E43)</f>
        <v>1011</v>
      </c>
      <c r="F16" s="258">
        <f>+SUM(F29)+SUM(F43)</f>
        <v>849</v>
      </c>
      <c r="G16" s="273">
        <f>SUM(J16)+SUM(I16)+SUM(H16)</f>
        <v>8257</v>
      </c>
      <c r="H16" s="257">
        <f>+SUM(H29)+SUM(H43)</f>
        <v>2345</v>
      </c>
      <c r="I16" s="257">
        <f>+SUM(I29)+SUM(I43)</f>
        <v>4073</v>
      </c>
      <c r="J16" s="258">
        <f>+SUM(J29)+SUM(J43)</f>
        <v>1839</v>
      </c>
      <c r="K16" s="240">
        <f>(C16-G16)/G16*100</f>
        <v>-64.309071091195349</v>
      </c>
      <c r="L16" s="241">
        <f>(D16-H16)/H16*100</f>
        <v>-53.646055437100216</v>
      </c>
      <c r="M16" s="241">
        <f>(E16-I16)/I16*100</f>
        <v>-75.178001473115643</v>
      </c>
      <c r="N16" s="241">
        <f>(F16-J16)/J16*100</f>
        <v>-53.833605220228385</v>
      </c>
    </row>
    <row r="17" spans="1:15" ht="6.95" customHeight="1" x14ac:dyDescent="0.25">
      <c r="B17" s="232"/>
      <c r="C17" s="274"/>
      <c r="D17" s="246"/>
      <c r="E17" s="246"/>
      <c r="F17" s="247"/>
      <c r="G17" s="274"/>
      <c r="H17" s="246"/>
      <c r="I17" s="246"/>
      <c r="J17" s="247"/>
      <c r="K17" s="240"/>
      <c r="L17" s="252"/>
      <c r="M17" s="252"/>
      <c r="N17" s="252"/>
    </row>
    <row r="18" spans="1:15" x14ac:dyDescent="0.25">
      <c r="B18" s="248" t="s">
        <v>120</v>
      </c>
      <c r="C18" s="274">
        <f>SUM(F18)+SUM(E18)+SUM(D18)</f>
        <v>1259</v>
      </c>
      <c r="D18" s="246">
        <f t="shared" ref="D18:F19" si="3">+SUM(D31)+SUM(D45)</f>
        <v>732</v>
      </c>
      <c r="E18" s="246">
        <f t="shared" si="3"/>
        <v>334</v>
      </c>
      <c r="F18" s="247">
        <f t="shared" si="3"/>
        <v>193</v>
      </c>
      <c r="G18" s="274">
        <f>SUM(J18)+SUM(I18)+SUM(H18)</f>
        <v>7192</v>
      </c>
      <c r="H18" s="246">
        <f t="shared" ref="H18:J19" si="4">+SUM(H31)+SUM(H45)</f>
        <v>2122</v>
      </c>
      <c r="I18" s="246">
        <f t="shared" si="4"/>
        <v>3569</v>
      </c>
      <c r="J18" s="247">
        <f t="shared" si="4"/>
        <v>1501</v>
      </c>
      <c r="K18" s="251">
        <f t="shared" ref="K18:N19" si="5">(C18-G18)/G18*100</f>
        <v>-82.494438264738605</v>
      </c>
      <c r="L18" s="252">
        <f t="shared" si="5"/>
        <v>-65.504241281809612</v>
      </c>
      <c r="M18" s="252">
        <f t="shared" si="5"/>
        <v>-90.641636312692626</v>
      </c>
      <c r="N18" s="252">
        <f t="shared" si="5"/>
        <v>-87.141905396402393</v>
      </c>
    </row>
    <row r="19" spans="1:15" x14ac:dyDescent="0.25">
      <c r="B19" s="248" t="s">
        <v>50</v>
      </c>
      <c r="C19" s="274">
        <f>SUM(F19)+SUM(E19)+SUM(D19)</f>
        <v>1688</v>
      </c>
      <c r="D19" s="275">
        <f t="shared" si="3"/>
        <v>355</v>
      </c>
      <c r="E19" s="246">
        <f t="shared" si="3"/>
        <v>677</v>
      </c>
      <c r="F19" s="276">
        <f t="shared" si="3"/>
        <v>656</v>
      </c>
      <c r="G19" s="274">
        <f>SUM(J19)+SUM(I19)+SUM(H19)</f>
        <v>1065</v>
      </c>
      <c r="H19" s="246">
        <f t="shared" si="4"/>
        <v>223</v>
      </c>
      <c r="I19" s="246">
        <f t="shared" si="4"/>
        <v>504</v>
      </c>
      <c r="J19" s="247">
        <f t="shared" si="4"/>
        <v>338</v>
      </c>
      <c r="K19" s="251">
        <f t="shared" si="5"/>
        <v>58.497652582159617</v>
      </c>
      <c r="L19" s="252">
        <f t="shared" si="5"/>
        <v>59.192825112107627</v>
      </c>
      <c r="M19" s="252">
        <f t="shared" si="5"/>
        <v>34.325396825396822</v>
      </c>
      <c r="N19" s="252">
        <f t="shared" si="5"/>
        <v>94.082840236686394</v>
      </c>
    </row>
    <row r="20" spans="1:15" ht="6.95" customHeight="1" x14ac:dyDescent="0.25">
      <c r="B20" s="232"/>
      <c r="C20" s="274"/>
      <c r="D20" s="246"/>
      <c r="E20" s="246"/>
      <c r="F20" s="247"/>
      <c r="G20" s="274"/>
      <c r="H20" s="246"/>
      <c r="I20" s="246"/>
      <c r="J20" s="247"/>
      <c r="K20" s="251"/>
      <c r="L20" s="252"/>
      <c r="M20" s="252"/>
      <c r="N20" s="252"/>
    </row>
    <row r="21" spans="1:15" x14ac:dyDescent="0.25">
      <c r="A21" s="3"/>
      <c r="B21" s="236" t="s">
        <v>85</v>
      </c>
      <c r="C21" s="273">
        <f t="shared" ref="C21:J21" si="6">C23+C29</f>
        <v>123673</v>
      </c>
      <c r="D21" s="257">
        <f t="shared" si="6"/>
        <v>37453</v>
      </c>
      <c r="E21" s="257">
        <f t="shared" si="6"/>
        <v>53144</v>
      </c>
      <c r="F21" s="258">
        <f t="shared" si="6"/>
        <v>33076</v>
      </c>
      <c r="G21" s="273">
        <f t="shared" si="6"/>
        <v>132274</v>
      </c>
      <c r="H21" s="257">
        <f t="shared" si="6"/>
        <v>45063</v>
      </c>
      <c r="I21" s="257">
        <f t="shared" si="6"/>
        <v>55144</v>
      </c>
      <c r="J21" s="258">
        <f t="shared" si="6"/>
        <v>32067</v>
      </c>
      <c r="K21" s="240">
        <f>(C21-G21)/G21*100</f>
        <v>-6.5024116606438156</v>
      </c>
      <c r="L21" s="241">
        <f>(D21-H21)/H21*100</f>
        <v>-16.88746865499412</v>
      </c>
      <c r="M21" s="241">
        <f>(E21-I21)/I21*100</f>
        <v>-3.6268678369360221</v>
      </c>
      <c r="N21" s="241">
        <f>(F21-J21)/J21*100</f>
        <v>3.1465369382854651</v>
      </c>
      <c r="O21" s="3"/>
    </row>
    <row r="22" spans="1:15" ht="6.95" customHeight="1" x14ac:dyDescent="0.25">
      <c r="B22" s="232"/>
      <c r="C22" s="274"/>
      <c r="D22" s="246"/>
      <c r="E22" s="246"/>
      <c r="F22" s="247"/>
      <c r="G22" s="274"/>
      <c r="H22" s="246"/>
      <c r="I22" s="246"/>
      <c r="J22" s="247"/>
      <c r="K22" s="251"/>
      <c r="L22" s="252"/>
      <c r="M22" s="252"/>
      <c r="N22" s="252"/>
    </row>
    <row r="23" spans="1:15" x14ac:dyDescent="0.25">
      <c r="A23" s="3"/>
      <c r="B23" s="245" t="s">
        <v>7</v>
      </c>
      <c r="C23" s="273">
        <f t="shared" ref="C23:J23" si="7">SUM(C25:C27)</f>
        <v>122364</v>
      </c>
      <c r="D23" s="257">
        <f t="shared" si="7"/>
        <v>36646</v>
      </c>
      <c r="E23" s="257">
        <f t="shared" si="7"/>
        <v>52808</v>
      </c>
      <c r="F23" s="258">
        <f t="shared" si="7"/>
        <v>32910</v>
      </c>
      <c r="G23" s="273">
        <f t="shared" si="7"/>
        <v>126003</v>
      </c>
      <c r="H23" s="257">
        <f t="shared" si="7"/>
        <v>43302</v>
      </c>
      <c r="I23" s="257">
        <f t="shared" si="7"/>
        <v>51934</v>
      </c>
      <c r="J23" s="258">
        <f t="shared" si="7"/>
        <v>30767</v>
      </c>
      <c r="K23" s="240">
        <f>(C23-G23)/G23*100</f>
        <v>-2.8880264755601055</v>
      </c>
      <c r="L23" s="241">
        <f>(D23-H23)/H23*100</f>
        <v>-15.371114498175602</v>
      </c>
      <c r="M23" s="241">
        <f>(E23-I23)/I23*100</f>
        <v>1.6829052258635961</v>
      </c>
      <c r="N23" s="241">
        <f>(F23-J23)/J23*100</f>
        <v>6.9652549809861215</v>
      </c>
      <c r="O23" s="3"/>
    </row>
    <row r="24" spans="1:15" ht="6.95" customHeight="1" x14ac:dyDescent="0.25">
      <c r="B24" s="232"/>
      <c r="C24" s="274"/>
      <c r="D24" s="246"/>
      <c r="E24" s="246"/>
      <c r="F24" s="247"/>
      <c r="G24" s="274"/>
      <c r="H24" s="246"/>
      <c r="I24" s="246"/>
      <c r="J24" s="247"/>
      <c r="K24" s="251"/>
      <c r="L24" s="252"/>
      <c r="M24" s="252"/>
      <c r="N24" s="252"/>
    </row>
    <row r="25" spans="1:15" x14ac:dyDescent="0.25">
      <c r="B25" s="248" t="s">
        <v>87</v>
      </c>
      <c r="C25" s="274">
        <f>SUM(D25:F25)</f>
        <v>12372</v>
      </c>
      <c r="D25" s="246">
        <v>3551</v>
      </c>
      <c r="E25" s="246">
        <v>5520</v>
      </c>
      <c r="F25" s="247">
        <v>3301</v>
      </c>
      <c r="G25" s="274">
        <f>SUM(H25:J25)</f>
        <v>10360</v>
      </c>
      <c r="H25" s="246">
        <v>3169</v>
      </c>
      <c r="I25" s="246">
        <v>5759</v>
      </c>
      <c r="J25" s="247">
        <v>1432</v>
      </c>
      <c r="K25" s="251">
        <f>(C25-G25)/G25*100</f>
        <v>19.420849420849422</v>
      </c>
      <c r="L25" s="252">
        <f t="shared" ref="K25:N27" si="8">(D25-H25)/H25*100</f>
        <v>12.054275796781319</v>
      </c>
      <c r="M25" s="252">
        <f t="shared" si="8"/>
        <v>-4.1500260461885743</v>
      </c>
      <c r="N25" s="252">
        <f t="shared" si="8"/>
        <v>130.5167597765363</v>
      </c>
    </row>
    <row r="26" spans="1:15" x14ac:dyDescent="0.25">
      <c r="B26" s="248" t="s">
        <v>84</v>
      </c>
      <c r="C26" s="274">
        <f>SUM(D26:F26)</f>
        <v>4430</v>
      </c>
      <c r="D26" s="246">
        <v>2032</v>
      </c>
      <c r="E26" s="246">
        <v>1538</v>
      </c>
      <c r="F26" s="247">
        <v>860</v>
      </c>
      <c r="G26" s="274">
        <f>SUM(H26:J26)</f>
        <v>5349</v>
      </c>
      <c r="H26" s="246">
        <v>1516</v>
      </c>
      <c r="I26" s="246">
        <v>1806</v>
      </c>
      <c r="J26" s="247">
        <v>2027</v>
      </c>
      <c r="K26" s="251">
        <f>(C26-G26)/G26*100</f>
        <v>-17.180781454477472</v>
      </c>
      <c r="L26" s="252">
        <f t="shared" si="8"/>
        <v>34.03693931398417</v>
      </c>
      <c r="M26" s="252">
        <f t="shared" si="8"/>
        <v>-14.839424141749724</v>
      </c>
      <c r="N26" s="252">
        <f t="shared" si="8"/>
        <v>-57.572767636901823</v>
      </c>
    </row>
    <row r="27" spans="1:15" x14ac:dyDescent="0.25">
      <c r="B27" s="248" t="s">
        <v>135</v>
      </c>
      <c r="C27" s="274">
        <f>SUM(D27:F27)</f>
        <v>105562</v>
      </c>
      <c r="D27" s="246">
        <v>31063</v>
      </c>
      <c r="E27" s="246">
        <v>45750</v>
      </c>
      <c r="F27" s="247">
        <v>28749</v>
      </c>
      <c r="G27" s="274">
        <f>SUM(H27:J27)</f>
        <v>110294</v>
      </c>
      <c r="H27" s="246">
        <v>38617</v>
      </c>
      <c r="I27" s="246">
        <v>44369</v>
      </c>
      <c r="J27" s="247">
        <v>27308</v>
      </c>
      <c r="K27" s="251">
        <f t="shared" si="8"/>
        <v>-4.290351243041326</v>
      </c>
      <c r="L27" s="252">
        <f t="shared" si="8"/>
        <v>-19.561333091643576</v>
      </c>
      <c r="M27" s="252">
        <f t="shared" si="8"/>
        <v>3.1125335256598077</v>
      </c>
      <c r="N27" s="252">
        <f t="shared" si="8"/>
        <v>5.2768419510766078</v>
      </c>
    </row>
    <row r="28" spans="1:15" ht="6.95" customHeight="1" x14ac:dyDescent="0.25">
      <c r="B28" s="232"/>
      <c r="C28" s="274"/>
      <c r="D28" s="246"/>
      <c r="E28" s="246"/>
      <c r="F28" s="247"/>
      <c r="G28" s="274"/>
      <c r="H28" s="246"/>
      <c r="I28" s="246"/>
      <c r="J28" s="247"/>
      <c r="K28" s="251"/>
      <c r="L28" s="252"/>
      <c r="M28" s="252"/>
      <c r="N28" s="252"/>
    </row>
    <row r="29" spans="1:15" x14ac:dyDescent="0.25">
      <c r="A29" s="3"/>
      <c r="B29" s="245" t="s">
        <v>8</v>
      </c>
      <c r="C29" s="273">
        <f>SUM(C31:C32)</f>
        <v>1309</v>
      </c>
      <c r="D29" s="257">
        <f>SUM(D31:D32)</f>
        <v>807</v>
      </c>
      <c r="E29" s="257">
        <f>SUM(E31:E32)</f>
        <v>336</v>
      </c>
      <c r="F29" s="258">
        <f>SUM(F31:F32)</f>
        <v>166</v>
      </c>
      <c r="G29" s="273">
        <f>SUM(G31:G32)</f>
        <v>6271</v>
      </c>
      <c r="H29" s="257">
        <f>SUM(H31)+SUM(H32)</f>
        <v>1761</v>
      </c>
      <c r="I29" s="257">
        <f>SUM(I31)+SUM(I32)</f>
        <v>3210</v>
      </c>
      <c r="J29" s="258">
        <f>SUM(J31)+SUM(J32)</f>
        <v>1300</v>
      </c>
      <c r="K29" s="277">
        <f>(C29-G29)/G29*100</f>
        <v>-79.126136182427047</v>
      </c>
      <c r="L29" s="278">
        <f>(D29-H29)/H29*100</f>
        <v>-54.173764906303234</v>
      </c>
      <c r="M29" s="278">
        <f>(E29-I29)/I29*100</f>
        <v>-89.532710280373834</v>
      </c>
      <c r="N29" s="278">
        <f>(F29-J29)/J29*100</f>
        <v>-87.230769230769241</v>
      </c>
      <c r="O29" s="3"/>
    </row>
    <row r="30" spans="1:15" ht="6.95" customHeight="1" x14ac:dyDescent="0.25">
      <c r="B30" s="232"/>
      <c r="C30" s="274"/>
      <c r="D30" s="246"/>
      <c r="E30" s="246"/>
      <c r="F30" s="247"/>
      <c r="G30" s="274"/>
      <c r="H30" s="246"/>
      <c r="I30" s="246"/>
      <c r="J30" s="247"/>
      <c r="K30" s="251"/>
      <c r="L30" s="252"/>
      <c r="M30" s="252"/>
      <c r="N30" s="252"/>
    </row>
    <row r="31" spans="1:15" x14ac:dyDescent="0.25">
      <c r="B31" s="248" t="s">
        <v>120</v>
      </c>
      <c r="C31" s="274">
        <f>SUM(D31:F31)</f>
        <v>749</v>
      </c>
      <c r="D31" s="279">
        <v>687</v>
      </c>
      <c r="E31" s="279">
        <v>62</v>
      </c>
      <c r="F31" s="280">
        <v>0</v>
      </c>
      <c r="G31" s="274">
        <f>SUM(H31:J31)</f>
        <v>5955</v>
      </c>
      <c r="H31" s="279">
        <v>1691</v>
      </c>
      <c r="I31" s="279">
        <v>3040</v>
      </c>
      <c r="J31" s="280">
        <v>1224</v>
      </c>
      <c r="K31" s="251">
        <f t="shared" ref="K31:N32" si="9">(C31-G31)/G31*100</f>
        <v>-87.4223341729639</v>
      </c>
      <c r="L31" s="252">
        <f t="shared" si="9"/>
        <v>-59.37315198107629</v>
      </c>
      <c r="M31" s="252">
        <f t="shared" si="9"/>
        <v>-97.96052631578948</v>
      </c>
      <c r="N31" s="252">
        <f t="shared" si="9"/>
        <v>-100</v>
      </c>
    </row>
    <row r="32" spans="1:15" x14ac:dyDescent="0.25">
      <c r="B32" s="248" t="s">
        <v>50</v>
      </c>
      <c r="C32" s="274">
        <f>SUM(D32:F32)</f>
        <v>560</v>
      </c>
      <c r="D32" s="279">
        <v>120</v>
      </c>
      <c r="E32" s="279">
        <v>274</v>
      </c>
      <c r="F32" s="280">
        <v>166</v>
      </c>
      <c r="G32" s="274">
        <f>SUM(H32:J32)</f>
        <v>316</v>
      </c>
      <c r="H32" s="279">
        <v>70</v>
      </c>
      <c r="I32" s="279">
        <v>170</v>
      </c>
      <c r="J32" s="280">
        <v>76</v>
      </c>
      <c r="K32" s="251">
        <f t="shared" si="9"/>
        <v>77.215189873417728</v>
      </c>
      <c r="L32" s="252">
        <f t="shared" si="9"/>
        <v>71.428571428571431</v>
      </c>
      <c r="M32" s="252">
        <f t="shared" si="9"/>
        <v>61.176470588235297</v>
      </c>
      <c r="N32" s="252">
        <f t="shared" si="9"/>
        <v>118.42105263157893</v>
      </c>
    </row>
    <row r="33" spans="1:15" ht="6.95" customHeight="1" x14ac:dyDescent="0.25">
      <c r="B33" s="281"/>
      <c r="C33" s="274"/>
      <c r="D33" s="246"/>
      <c r="E33" s="246"/>
      <c r="F33" s="247"/>
      <c r="G33" s="274"/>
      <c r="H33" s="246"/>
      <c r="I33" s="246"/>
      <c r="J33" s="247"/>
      <c r="K33" s="251"/>
      <c r="L33" s="252"/>
      <c r="M33" s="252"/>
      <c r="N33" s="252"/>
    </row>
    <row r="34" spans="1:15" ht="6.95" customHeight="1" x14ac:dyDescent="0.25">
      <c r="B34" s="281"/>
      <c r="C34" s="274"/>
      <c r="D34" s="246"/>
      <c r="E34" s="246"/>
      <c r="F34" s="247"/>
      <c r="G34" s="274"/>
      <c r="H34" s="246"/>
      <c r="I34" s="246"/>
      <c r="J34" s="247"/>
      <c r="K34" s="251"/>
      <c r="L34" s="252"/>
      <c r="M34" s="252"/>
      <c r="N34" s="252"/>
    </row>
    <row r="35" spans="1:15" x14ac:dyDescent="0.25">
      <c r="A35" s="3"/>
      <c r="B35" s="236" t="s">
        <v>86</v>
      </c>
      <c r="C35" s="273">
        <f t="shared" ref="C35:J35" si="10">C37+C43</f>
        <v>17653</v>
      </c>
      <c r="D35" s="257">
        <f t="shared" si="10"/>
        <v>5661</v>
      </c>
      <c r="E35" s="257">
        <f t="shared" si="10"/>
        <v>7015</v>
      </c>
      <c r="F35" s="258">
        <f t="shared" si="10"/>
        <v>4977</v>
      </c>
      <c r="G35" s="273">
        <f t="shared" si="10"/>
        <v>18199</v>
      </c>
      <c r="H35" s="257">
        <f t="shared" si="10"/>
        <v>6063</v>
      </c>
      <c r="I35" s="257">
        <f t="shared" si="10"/>
        <v>7325</v>
      </c>
      <c r="J35" s="258">
        <f t="shared" si="10"/>
        <v>4811</v>
      </c>
      <c r="K35" s="240">
        <f>(C35-G35)/G35*100</f>
        <v>-3.0001648442222102</v>
      </c>
      <c r="L35" s="241">
        <f>(D35-H35)/H35*100</f>
        <v>-6.6303809995051948</v>
      </c>
      <c r="M35" s="241">
        <f>(E35-I35)/I35*100</f>
        <v>-4.2320819112627985</v>
      </c>
      <c r="N35" s="241">
        <f>(F35-J35)/J35*100</f>
        <v>3.4504261068384952</v>
      </c>
      <c r="O35" s="3"/>
    </row>
    <row r="36" spans="1:15" ht="6.95" customHeight="1" x14ac:dyDescent="0.25">
      <c r="B36" s="232"/>
      <c r="C36" s="274"/>
      <c r="D36" s="246"/>
      <c r="E36" s="246"/>
      <c r="F36" s="247"/>
      <c r="G36" s="274"/>
      <c r="H36" s="246"/>
      <c r="I36" s="246"/>
      <c r="J36" s="247"/>
      <c r="K36" s="251"/>
      <c r="L36" s="252"/>
      <c r="M36" s="252"/>
      <c r="N36" s="252"/>
    </row>
    <row r="37" spans="1:15" x14ac:dyDescent="0.25">
      <c r="A37" s="3"/>
      <c r="B37" s="245" t="s">
        <v>7</v>
      </c>
      <c r="C37" s="273">
        <f t="shared" ref="C37:J37" si="11">SUM(C39:C41)</f>
        <v>16015</v>
      </c>
      <c r="D37" s="257">
        <f t="shared" si="11"/>
        <v>5381</v>
      </c>
      <c r="E37" s="257">
        <f t="shared" si="11"/>
        <v>6340</v>
      </c>
      <c r="F37" s="258">
        <f t="shared" si="11"/>
        <v>4294</v>
      </c>
      <c r="G37" s="273">
        <f t="shared" si="11"/>
        <v>16213</v>
      </c>
      <c r="H37" s="257">
        <f t="shared" si="11"/>
        <v>5479</v>
      </c>
      <c r="I37" s="257">
        <f t="shared" si="11"/>
        <v>6462</v>
      </c>
      <c r="J37" s="258">
        <f t="shared" si="11"/>
        <v>4272</v>
      </c>
      <c r="K37" s="240">
        <f>(C37-G37)/G37*100</f>
        <v>-1.2212422130389193</v>
      </c>
      <c r="L37" s="241">
        <f>(D37-H37)/H37*100</f>
        <v>-1.7886475634239827</v>
      </c>
      <c r="M37" s="241">
        <f>(E37-I37)/I37*100</f>
        <v>-1.8879603837821108</v>
      </c>
      <c r="N37" s="241">
        <f>(F37-J37)/J37*100</f>
        <v>0.51498127340823963</v>
      </c>
      <c r="O37" s="3"/>
    </row>
    <row r="38" spans="1:15" ht="6.95" customHeight="1" x14ac:dyDescent="0.25">
      <c r="B38" s="232"/>
      <c r="C38" s="274"/>
      <c r="D38" s="246"/>
      <c r="E38" s="246"/>
      <c r="F38" s="247"/>
      <c r="G38" s="274"/>
      <c r="H38" s="246"/>
      <c r="I38" s="246"/>
      <c r="J38" s="247"/>
      <c r="K38" s="251"/>
      <c r="L38" s="252"/>
      <c r="M38" s="252"/>
      <c r="N38" s="252"/>
    </row>
    <row r="39" spans="1:15" x14ac:dyDescent="0.25">
      <c r="B39" s="248" t="s">
        <v>87</v>
      </c>
      <c r="C39" s="274">
        <f>SUM(D39:F39)</f>
        <v>1076</v>
      </c>
      <c r="D39" s="246">
        <v>295</v>
      </c>
      <c r="E39" s="246">
        <v>408</v>
      </c>
      <c r="F39" s="247">
        <v>373</v>
      </c>
      <c r="G39" s="274">
        <f>SUM(H39:J39)</f>
        <v>1097</v>
      </c>
      <c r="H39" s="246">
        <v>447</v>
      </c>
      <c r="I39" s="246">
        <v>352</v>
      </c>
      <c r="J39" s="276">
        <v>298</v>
      </c>
      <c r="K39" s="251">
        <f t="shared" ref="K39:N41" si="12">(C39-G39)/G39*100</f>
        <v>-1.9143117593436645</v>
      </c>
      <c r="L39" s="252">
        <f t="shared" si="12"/>
        <v>-34.004474272930651</v>
      </c>
      <c r="M39" s="252">
        <f t="shared" si="12"/>
        <v>15.909090909090908</v>
      </c>
      <c r="N39" s="252">
        <f t="shared" si="12"/>
        <v>25.167785234899331</v>
      </c>
    </row>
    <row r="40" spans="1:15" x14ac:dyDescent="0.25">
      <c r="B40" s="248" t="s">
        <v>84</v>
      </c>
      <c r="C40" s="274">
        <f>SUM(D40:F40)</f>
        <v>8038</v>
      </c>
      <c r="D40" s="249">
        <v>3201</v>
      </c>
      <c r="E40" s="249">
        <v>2859</v>
      </c>
      <c r="F40" s="250">
        <v>1978</v>
      </c>
      <c r="G40" s="274">
        <f>SUM(H40:J40)</f>
        <v>6657</v>
      </c>
      <c r="H40" s="246">
        <v>2056</v>
      </c>
      <c r="I40" s="246">
        <v>2531</v>
      </c>
      <c r="J40" s="247">
        <v>2070</v>
      </c>
      <c r="K40" s="251">
        <f t="shared" si="12"/>
        <v>20.745080366531472</v>
      </c>
      <c r="L40" s="252">
        <f t="shared" si="12"/>
        <v>55.690661478599225</v>
      </c>
      <c r="M40" s="252">
        <f t="shared" si="12"/>
        <v>12.959304622678783</v>
      </c>
      <c r="N40" s="252">
        <f t="shared" si="12"/>
        <v>-4.4444444444444446</v>
      </c>
    </row>
    <row r="41" spans="1:15" x14ac:dyDescent="0.25">
      <c r="B41" s="248" t="s">
        <v>135</v>
      </c>
      <c r="C41" s="274">
        <f>SUM(D41:F41)</f>
        <v>6901</v>
      </c>
      <c r="D41" s="249">
        <v>1885</v>
      </c>
      <c r="E41" s="249">
        <v>3073</v>
      </c>
      <c r="F41" s="250">
        <v>1943</v>
      </c>
      <c r="G41" s="274">
        <f>SUM(H41:J41)</f>
        <v>8459</v>
      </c>
      <c r="H41" s="246">
        <v>2976</v>
      </c>
      <c r="I41" s="246">
        <v>3579</v>
      </c>
      <c r="J41" s="247">
        <v>1904</v>
      </c>
      <c r="K41" s="251">
        <f t="shared" si="12"/>
        <v>-18.41825274855184</v>
      </c>
      <c r="L41" s="252">
        <f t="shared" si="12"/>
        <v>-36.659946236559136</v>
      </c>
      <c r="M41" s="252">
        <f>(E41-I41)/I41*100</f>
        <v>-14.138027381950266</v>
      </c>
      <c r="N41" s="252">
        <f t="shared" si="12"/>
        <v>2.0483193277310923</v>
      </c>
    </row>
    <row r="42" spans="1:15" ht="6.95" customHeight="1" x14ac:dyDescent="0.25">
      <c r="B42" s="255"/>
      <c r="C42" s="274"/>
      <c r="D42" s="246"/>
      <c r="E42" s="246"/>
      <c r="F42" s="247"/>
      <c r="G42" s="274"/>
      <c r="H42" s="246"/>
      <c r="I42" s="246"/>
      <c r="J42" s="247"/>
      <c r="K42" s="251"/>
      <c r="L42" s="252"/>
      <c r="M42" s="252"/>
      <c r="N42" s="252"/>
    </row>
    <row r="43" spans="1:15" x14ac:dyDescent="0.25">
      <c r="A43" s="3"/>
      <c r="B43" s="245" t="s">
        <v>8</v>
      </c>
      <c r="C43" s="273">
        <f>SUM(C45:C46)</f>
        <v>1638</v>
      </c>
      <c r="D43" s="257">
        <f t="shared" ref="D43:J43" si="13">SUM(D45:D46)</f>
        <v>280</v>
      </c>
      <c r="E43" s="257">
        <f t="shared" si="13"/>
        <v>675</v>
      </c>
      <c r="F43" s="258">
        <f t="shared" si="13"/>
        <v>683</v>
      </c>
      <c r="G43" s="273">
        <f>SUM(G45:G46)</f>
        <v>1986</v>
      </c>
      <c r="H43" s="257">
        <f t="shared" si="13"/>
        <v>584</v>
      </c>
      <c r="I43" s="257">
        <f t="shared" si="13"/>
        <v>863</v>
      </c>
      <c r="J43" s="258">
        <f t="shared" si="13"/>
        <v>539</v>
      </c>
      <c r="K43" s="240">
        <f>(C43-G43)/G43*100</f>
        <v>-17.522658610271904</v>
      </c>
      <c r="L43" s="241">
        <f>(D43-H43)/H43*100</f>
        <v>-52.054794520547944</v>
      </c>
      <c r="M43" s="241">
        <f>(E43-I43)/I43*100</f>
        <v>-21.784472769409039</v>
      </c>
      <c r="N43" s="241">
        <f>(F43-J43)/J43*100</f>
        <v>26.716141001855288</v>
      </c>
      <c r="O43" s="3"/>
    </row>
    <row r="44" spans="1:15" ht="6.95" customHeight="1" x14ac:dyDescent="0.25">
      <c r="B44" s="259"/>
      <c r="C44" s="274"/>
      <c r="D44" s="246"/>
      <c r="E44" s="246"/>
      <c r="F44" s="247"/>
      <c r="G44" s="274"/>
      <c r="H44" s="246"/>
      <c r="I44" s="246"/>
      <c r="J44" s="247"/>
      <c r="K44" s="251"/>
      <c r="L44" s="252"/>
      <c r="M44" s="252"/>
      <c r="N44" s="252"/>
    </row>
    <row r="45" spans="1:15" x14ac:dyDescent="0.25">
      <c r="B45" s="248" t="s">
        <v>120</v>
      </c>
      <c r="C45" s="274">
        <f>SUM(D45:F45)</f>
        <v>510</v>
      </c>
      <c r="D45" s="249">
        <v>45</v>
      </c>
      <c r="E45" s="249">
        <v>272</v>
      </c>
      <c r="F45" s="250">
        <v>193</v>
      </c>
      <c r="G45" s="274">
        <f>SUM(H45:J45)</f>
        <v>1237</v>
      </c>
      <c r="H45" s="279">
        <v>431</v>
      </c>
      <c r="I45" s="279">
        <v>529</v>
      </c>
      <c r="J45" s="280">
        <v>277</v>
      </c>
      <c r="K45" s="251">
        <f t="shared" ref="K45:N46" si="14">(C45-G45)/G45*100</f>
        <v>-58.771220695230397</v>
      </c>
      <c r="L45" s="252">
        <f t="shared" si="14"/>
        <v>-89.559164733178648</v>
      </c>
      <c r="M45" s="252">
        <f>(E45-I45)/I45*100</f>
        <v>-48.582230623818525</v>
      </c>
      <c r="N45" s="252">
        <f>(F45-J45)/J45*100</f>
        <v>-30.324909747292416</v>
      </c>
    </row>
    <row r="46" spans="1:15" ht="15.75" thickBot="1" x14ac:dyDescent="0.3">
      <c r="B46" s="260" t="s">
        <v>50</v>
      </c>
      <c r="C46" s="282">
        <f>SUM(D46:F46)</f>
        <v>1128</v>
      </c>
      <c r="D46" s="283">
        <v>235</v>
      </c>
      <c r="E46" s="262">
        <v>403</v>
      </c>
      <c r="F46" s="284">
        <v>490</v>
      </c>
      <c r="G46" s="282">
        <f>SUM(H46:J46)</f>
        <v>749</v>
      </c>
      <c r="H46" s="262">
        <v>153</v>
      </c>
      <c r="I46" s="262">
        <v>334</v>
      </c>
      <c r="J46" s="263">
        <v>262</v>
      </c>
      <c r="K46" s="264">
        <f t="shared" si="14"/>
        <v>50.600801068090782</v>
      </c>
      <c r="L46" s="265">
        <f t="shared" si="14"/>
        <v>53.594771241830067</v>
      </c>
      <c r="M46" s="265">
        <f t="shared" si="14"/>
        <v>20.658682634730539</v>
      </c>
      <c r="N46" s="265">
        <f t="shared" si="14"/>
        <v>87.022900763358777</v>
      </c>
    </row>
    <row r="47" spans="1:15" ht="15.75" thickTop="1" x14ac:dyDescent="0.25">
      <c r="B47" s="266" t="s">
        <v>188</v>
      </c>
      <c r="C47" s="243"/>
      <c r="D47" s="249"/>
      <c r="E47" s="249"/>
      <c r="F47" s="246"/>
      <c r="G47" s="249"/>
      <c r="H47" s="249"/>
      <c r="I47" s="249"/>
      <c r="J47" s="252"/>
      <c r="K47" s="252"/>
      <c r="L47" s="252"/>
      <c r="M47" s="267" t="s">
        <v>122</v>
      </c>
      <c r="N47" s="267"/>
    </row>
    <row r="48" spans="1:15" x14ac:dyDescent="0.25">
      <c r="C48" s="41"/>
      <c r="D48" s="39"/>
      <c r="E48" s="39"/>
      <c r="F48" s="39"/>
      <c r="G48" s="33"/>
      <c r="H48" s="33"/>
      <c r="I48" s="33"/>
      <c r="J48" s="33"/>
      <c r="K48" s="33"/>
      <c r="L48" s="33"/>
      <c r="M48" s="33"/>
    </row>
    <row r="49" spans="1:15" x14ac:dyDescent="0.25">
      <c r="B49" s="46"/>
      <c r="C49" s="38"/>
      <c r="D49" s="39"/>
      <c r="E49" s="61"/>
      <c r="F49" s="31"/>
      <c r="G49" s="4"/>
      <c r="H49" s="4"/>
      <c r="I49" s="4"/>
      <c r="J49" s="4"/>
      <c r="K49" s="4"/>
      <c r="L49" s="4"/>
      <c r="M49" s="4"/>
      <c r="N49" s="4"/>
    </row>
    <row r="50" spans="1:15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x14ac:dyDescent="0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5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5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5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5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5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5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5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5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x14ac:dyDescent="0.25">
      <c r="A67" s="2"/>
      <c r="B67" s="2"/>
    </row>
    <row r="68" spans="1:10" x14ac:dyDescent="0.25">
      <c r="A68" s="2"/>
      <c r="B68" s="2"/>
    </row>
    <row r="69" spans="1:10" x14ac:dyDescent="0.25">
      <c r="A69" s="2"/>
      <c r="B69" s="2"/>
    </row>
    <row r="70" spans="1:10" x14ac:dyDescent="0.25">
      <c r="A70" s="2"/>
      <c r="B70" s="2"/>
    </row>
    <row r="71" spans="1:10" x14ac:dyDescent="0.25">
      <c r="A71" s="2"/>
      <c r="B71" s="2"/>
    </row>
  </sheetData>
  <mergeCells count="4">
    <mergeCell ref="C5:F5"/>
    <mergeCell ref="G5:J5"/>
    <mergeCell ref="K5:N5"/>
    <mergeCell ref="B5:B6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ignoredErrors>
    <ignoredError sqref="G8 G16 G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B1:AA18"/>
  <sheetViews>
    <sheetView showGridLines="0" workbookViewId="0">
      <selection activeCell="B2" sqref="B2"/>
    </sheetView>
  </sheetViews>
  <sheetFormatPr defaultColWidth="9.140625" defaultRowHeight="12" x14ac:dyDescent="0.25"/>
  <cols>
    <col min="1" max="1" width="2.7109375" style="122" customWidth="1"/>
    <col min="2" max="2" width="15.140625" style="122" customWidth="1"/>
    <col min="3" max="6" width="8.7109375" style="123" customWidth="1"/>
    <col min="7" max="10" width="8.140625" style="123" customWidth="1"/>
    <col min="11" max="14" width="8.7109375" style="122" customWidth="1"/>
    <col min="15" max="15" width="2" style="122" customWidth="1"/>
    <col min="16" max="27" width="6" style="124" customWidth="1"/>
    <col min="28" max="16384" width="9.140625" style="122"/>
  </cols>
  <sheetData>
    <row r="1" spans="2:27" ht="6.75" customHeight="1" x14ac:dyDescent="0.25"/>
    <row r="2" spans="2:27" ht="13.7" customHeight="1" x14ac:dyDescent="0.25">
      <c r="B2" s="129" t="s">
        <v>129</v>
      </c>
    </row>
    <row r="3" spans="2:27" ht="5.25" customHeight="1" x14ac:dyDescent="0.25"/>
    <row r="4" spans="2:27" ht="13.7" customHeight="1" x14ac:dyDescent="0.25">
      <c r="N4" s="130" t="s">
        <v>42</v>
      </c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2:27" ht="22.5" customHeight="1" thickBot="1" x14ac:dyDescent="0.3">
      <c r="B5" s="549" t="s">
        <v>177</v>
      </c>
      <c r="C5" s="546" t="s">
        <v>176</v>
      </c>
      <c r="D5" s="547"/>
      <c r="E5" s="547"/>
      <c r="F5" s="548"/>
      <c r="G5" s="546" t="s">
        <v>170</v>
      </c>
      <c r="H5" s="547"/>
      <c r="I5" s="547"/>
      <c r="J5" s="548"/>
      <c r="K5" s="546" t="s">
        <v>51</v>
      </c>
      <c r="L5" s="547"/>
      <c r="M5" s="547"/>
      <c r="N5" s="548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2:27" ht="22.5" customHeight="1" x14ac:dyDescent="0.25">
      <c r="B6" s="549"/>
      <c r="C6" s="114" t="s">
        <v>0</v>
      </c>
      <c r="D6" s="121" t="s">
        <v>161</v>
      </c>
      <c r="E6" s="114" t="s">
        <v>162</v>
      </c>
      <c r="F6" s="121" t="s">
        <v>163</v>
      </c>
      <c r="G6" s="114" t="s">
        <v>0</v>
      </c>
      <c r="H6" s="121" t="s">
        <v>164</v>
      </c>
      <c r="I6" s="114" t="s">
        <v>165</v>
      </c>
      <c r="J6" s="121" t="s">
        <v>166</v>
      </c>
      <c r="K6" s="114" t="s">
        <v>0</v>
      </c>
      <c r="L6" s="121" t="str">
        <f>D6</f>
        <v>Jul.21</v>
      </c>
      <c r="M6" s="114" t="str">
        <f>E6</f>
        <v>Ago.21</v>
      </c>
      <c r="N6" s="121" t="str">
        <f>F6</f>
        <v>Set.21</v>
      </c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spans="2:27" ht="6.95" customHeight="1" x14ac:dyDescent="0.25">
      <c r="B7" s="131"/>
      <c r="C7" s="145"/>
      <c r="D7" s="133"/>
      <c r="E7" s="133"/>
      <c r="F7" s="146"/>
      <c r="G7" s="145"/>
      <c r="H7" s="133"/>
      <c r="I7" s="133"/>
      <c r="J7" s="146"/>
      <c r="K7" s="134"/>
      <c r="L7" s="134"/>
      <c r="M7" s="134"/>
      <c r="N7" s="134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2:27" s="125" customFormat="1" ht="19.5" customHeight="1" x14ac:dyDescent="0.25">
      <c r="B8" s="135" t="s">
        <v>0</v>
      </c>
      <c r="C8" s="147">
        <v>48825</v>
      </c>
      <c r="D8" s="136">
        <v>15576</v>
      </c>
      <c r="E8" s="136">
        <v>17401</v>
      </c>
      <c r="F8" s="148">
        <v>15848</v>
      </c>
      <c r="G8" s="153">
        <v>32123</v>
      </c>
      <c r="H8" s="136">
        <v>8859</v>
      </c>
      <c r="I8" s="136">
        <v>12442</v>
      </c>
      <c r="J8" s="148">
        <v>10822</v>
      </c>
      <c r="K8" s="137">
        <v>51.993898452821966</v>
      </c>
      <c r="L8" s="137">
        <v>75.821198780900772</v>
      </c>
      <c r="M8" s="137">
        <v>39.856936183893268</v>
      </c>
      <c r="N8" s="137">
        <v>46.442432082794312</v>
      </c>
      <c r="P8" s="126"/>
    </row>
    <row r="9" spans="2:27" ht="19.5" customHeight="1" x14ac:dyDescent="0.25">
      <c r="B9" s="138" t="s">
        <v>37</v>
      </c>
      <c r="C9" s="149">
        <v>37876</v>
      </c>
      <c r="D9" s="139">
        <v>11990</v>
      </c>
      <c r="E9" s="139">
        <v>13429</v>
      </c>
      <c r="F9" s="150">
        <v>12457</v>
      </c>
      <c r="G9" s="154">
        <v>24723</v>
      </c>
      <c r="H9" s="139">
        <v>6644</v>
      </c>
      <c r="I9" s="139">
        <v>9712</v>
      </c>
      <c r="J9" s="150">
        <v>8367</v>
      </c>
      <c r="K9" s="140">
        <v>53.201472313230589</v>
      </c>
      <c r="L9" s="140">
        <v>80.463576158940398</v>
      </c>
      <c r="M9" s="140">
        <v>38.272240527182866</v>
      </c>
      <c r="N9" s="140">
        <v>48.882514640850957</v>
      </c>
      <c r="P9" s="126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</row>
    <row r="10" spans="2:27" ht="19.5" customHeight="1" x14ac:dyDescent="0.25">
      <c r="B10" s="138" t="s">
        <v>72</v>
      </c>
      <c r="C10" s="149">
        <v>7393</v>
      </c>
      <c r="D10" s="139">
        <v>2445</v>
      </c>
      <c r="E10" s="139">
        <v>2689</v>
      </c>
      <c r="F10" s="150">
        <v>2259</v>
      </c>
      <c r="G10" s="154">
        <v>5479</v>
      </c>
      <c r="H10" s="139">
        <v>1753</v>
      </c>
      <c r="I10" s="139">
        <v>1961</v>
      </c>
      <c r="J10" s="150">
        <v>1765</v>
      </c>
      <c r="K10" s="140">
        <v>34.933382004015328</v>
      </c>
      <c r="L10" s="140">
        <v>39.47518539646321</v>
      </c>
      <c r="M10" s="140">
        <v>37.123916369199392</v>
      </c>
      <c r="N10" s="140">
        <v>27.988668555240793</v>
      </c>
      <c r="P10" s="126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2:27" ht="19.5" customHeight="1" thickBot="1" x14ac:dyDescent="0.3">
      <c r="B11" s="141" t="s">
        <v>36</v>
      </c>
      <c r="C11" s="151">
        <v>3556</v>
      </c>
      <c r="D11" s="142">
        <v>1141</v>
      </c>
      <c r="E11" s="142">
        <v>1283</v>
      </c>
      <c r="F11" s="152">
        <v>1132</v>
      </c>
      <c r="G11" s="155">
        <v>1921</v>
      </c>
      <c r="H11" s="142">
        <v>462</v>
      </c>
      <c r="I11" s="142">
        <v>769</v>
      </c>
      <c r="J11" s="152">
        <v>690</v>
      </c>
      <c r="K11" s="143">
        <v>85.111920874544509</v>
      </c>
      <c r="L11" s="143">
        <v>146.96969696969697</v>
      </c>
      <c r="M11" s="143">
        <v>66.840052015604684</v>
      </c>
      <c r="N11" s="143">
        <v>64.05797101449275</v>
      </c>
      <c r="P11" s="126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</row>
    <row r="12" spans="2:27" ht="13.7" customHeight="1" thickTop="1" x14ac:dyDescent="0.25">
      <c r="B12" s="124" t="s">
        <v>175</v>
      </c>
      <c r="N12" s="84" t="s">
        <v>122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</row>
    <row r="13" spans="2:27" ht="13.7" customHeight="1" x14ac:dyDescent="0.25">
      <c r="N13" s="84"/>
    </row>
    <row r="14" spans="2:27" x14ac:dyDescent="0.25">
      <c r="G14" s="122"/>
      <c r="H14" s="122"/>
      <c r="I14" s="122"/>
      <c r="J14" s="122"/>
    </row>
    <row r="15" spans="2:27" x14ac:dyDescent="0.25">
      <c r="G15" s="122"/>
      <c r="H15" s="122"/>
      <c r="I15" s="122"/>
      <c r="J15" s="122"/>
    </row>
    <row r="16" spans="2:27" x14ac:dyDescent="0.25">
      <c r="D16" s="127"/>
    </row>
    <row r="18" spans="11:13" x14ac:dyDescent="0.25">
      <c r="K18" s="128"/>
      <c r="L18" s="128"/>
      <c r="M18" s="128"/>
    </row>
  </sheetData>
  <mergeCells count="4">
    <mergeCell ref="C5:F5"/>
    <mergeCell ref="G5:J5"/>
    <mergeCell ref="K5:N5"/>
    <mergeCell ref="B5:B6"/>
  </mergeCells>
  <conditionalFormatting sqref="P8:AA11">
    <cfRule type="cellIs" dxfId="13" priority="2" operator="notEqual">
      <formula>0</formula>
    </cfRule>
  </conditionalFormatting>
  <conditionalFormatting sqref="P8:P11">
    <cfRule type="cellIs" dxfId="12" priority="1" operator="notEqual">
      <formula>0</formula>
    </cfRule>
  </conditionalFormatting>
  <pageMargins left="0.27559055118110237" right="0.35433070866141736" top="0.74803149606299213" bottom="0.74803149606299213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B1:AD76"/>
  <sheetViews>
    <sheetView showGridLines="0" zoomScaleNormal="100" workbookViewId="0">
      <selection activeCell="B2" sqref="B2"/>
    </sheetView>
  </sheetViews>
  <sheetFormatPr defaultColWidth="9.140625" defaultRowHeight="12.75" x14ac:dyDescent="0.25"/>
  <cols>
    <col min="1" max="1" width="2.140625" style="73" customWidth="1"/>
    <col min="2" max="2" width="23.7109375" style="73" customWidth="1"/>
    <col min="3" max="3" width="10.85546875" style="156" customWidth="1"/>
    <col min="4" max="7" width="10.42578125" style="156" customWidth="1"/>
    <col min="8" max="8" width="10.85546875" style="156" bestFit="1" customWidth="1"/>
    <col min="9" max="10" width="10.28515625" style="156" customWidth="1"/>
    <col min="11" max="14" width="7.7109375" style="73" customWidth="1"/>
    <col min="15" max="15" width="1.7109375" style="73" customWidth="1"/>
    <col min="16" max="35" width="5.85546875" style="73" customWidth="1"/>
    <col min="36" max="50" width="5" style="73" customWidth="1"/>
    <col min="51" max="16384" width="9.140625" style="73"/>
  </cols>
  <sheetData>
    <row r="1" spans="2:30" ht="6.75" customHeight="1" x14ac:dyDescent="0.25">
      <c r="P1" s="157"/>
    </row>
    <row r="2" spans="2:30" ht="13.7" customHeight="1" x14ac:dyDescent="0.25">
      <c r="B2" s="129" t="s">
        <v>130</v>
      </c>
    </row>
    <row r="3" spans="2:30" ht="6" customHeight="1" x14ac:dyDescent="0.25"/>
    <row r="4" spans="2:30" ht="16.5" customHeight="1" x14ac:dyDescent="0.25">
      <c r="C4" s="158"/>
      <c r="D4" s="158"/>
      <c r="E4" s="158"/>
      <c r="F4" s="158"/>
      <c r="M4" s="550" t="s">
        <v>42</v>
      </c>
      <c r="N4" s="550"/>
    </row>
    <row r="5" spans="2:30" ht="20.100000000000001" customHeight="1" thickBot="1" x14ac:dyDescent="0.3">
      <c r="B5" s="549" t="s">
        <v>178</v>
      </c>
      <c r="C5" s="546" t="s">
        <v>176</v>
      </c>
      <c r="D5" s="547"/>
      <c r="E5" s="547"/>
      <c r="F5" s="548"/>
      <c r="G5" s="546" t="s">
        <v>170</v>
      </c>
      <c r="H5" s="547"/>
      <c r="I5" s="547"/>
      <c r="J5" s="548"/>
      <c r="K5" s="546" t="s">
        <v>51</v>
      </c>
      <c r="L5" s="547"/>
      <c r="M5" s="547"/>
      <c r="N5" s="548"/>
    </row>
    <row r="6" spans="2:30" ht="20.100000000000001" customHeight="1" thickBot="1" x14ac:dyDescent="0.3">
      <c r="B6" s="548"/>
      <c r="C6" s="94" t="s">
        <v>0</v>
      </c>
      <c r="D6" s="111" t="s">
        <v>161</v>
      </c>
      <c r="E6" s="94" t="s">
        <v>162</v>
      </c>
      <c r="F6" s="111" t="s">
        <v>163</v>
      </c>
      <c r="G6" s="94" t="s">
        <v>0</v>
      </c>
      <c r="H6" s="111" t="s">
        <v>164</v>
      </c>
      <c r="I6" s="94" t="s">
        <v>165</v>
      </c>
      <c r="J6" s="111" t="s">
        <v>166</v>
      </c>
      <c r="K6" s="94" t="s">
        <v>0</v>
      </c>
      <c r="L6" s="111" t="str">
        <f>D6</f>
        <v>Jul.21</v>
      </c>
      <c r="M6" s="94" t="str">
        <f>E6</f>
        <v>Ago.21</v>
      </c>
      <c r="N6" s="111" t="str">
        <f>F6</f>
        <v>Set.21</v>
      </c>
    </row>
    <row r="7" spans="2:30" ht="6.95" customHeight="1" x14ac:dyDescent="0.25">
      <c r="B7" s="131"/>
      <c r="C7" s="170"/>
      <c r="D7" s="171"/>
      <c r="E7" s="171"/>
      <c r="F7" s="172"/>
      <c r="G7" s="132"/>
      <c r="H7" s="133"/>
      <c r="I7" s="133"/>
      <c r="J7" s="133"/>
      <c r="K7" s="175"/>
    </row>
    <row r="8" spans="2:30" s="129" customFormat="1" ht="15" customHeight="1" x14ac:dyDescent="0.25">
      <c r="B8" s="135" t="s">
        <v>118</v>
      </c>
      <c r="C8" s="153">
        <v>10319785</v>
      </c>
      <c r="D8" s="136">
        <v>2803250</v>
      </c>
      <c r="E8" s="136">
        <v>3889728</v>
      </c>
      <c r="F8" s="148">
        <v>3626807</v>
      </c>
      <c r="G8" s="136">
        <v>5355754</v>
      </c>
      <c r="H8" s="136">
        <v>1297090</v>
      </c>
      <c r="I8" s="136">
        <v>2206438</v>
      </c>
      <c r="J8" s="136">
        <v>1852226</v>
      </c>
      <c r="K8" s="176">
        <v>92.685941139193474</v>
      </c>
      <c r="L8" s="159">
        <v>116.11838808409594</v>
      </c>
      <c r="M8" s="159">
        <v>76.289929741964201</v>
      </c>
      <c r="N8" s="159">
        <v>95.808016948255769</v>
      </c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2:30" ht="6.95" customHeight="1" x14ac:dyDescent="0.25">
      <c r="B9" s="131"/>
      <c r="C9" s="154"/>
      <c r="D9" s="139"/>
      <c r="E9" s="139"/>
      <c r="F9" s="150"/>
      <c r="G9" s="139"/>
      <c r="H9" s="139"/>
      <c r="I9" s="139"/>
      <c r="J9" s="139"/>
      <c r="K9" s="177"/>
      <c r="L9" s="161"/>
      <c r="M9" s="161"/>
      <c r="N9" s="161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</row>
    <row r="10" spans="2:30" ht="15" customHeight="1" x14ac:dyDescent="0.25">
      <c r="B10" s="168" t="s">
        <v>39</v>
      </c>
      <c r="C10" s="154">
        <v>2336630</v>
      </c>
      <c r="D10" s="139">
        <v>660684</v>
      </c>
      <c r="E10" s="139">
        <v>877767</v>
      </c>
      <c r="F10" s="150">
        <v>798179</v>
      </c>
      <c r="G10" s="139">
        <v>1397679</v>
      </c>
      <c r="H10" s="139">
        <v>371179</v>
      </c>
      <c r="I10" s="139">
        <v>582868</v>
      </c>
      <c r="J10" s="139">
        <v>443632</v>
      </c>
      <c r="K10" s="177">
        <v>67.179302257528377</v>
      </c>
      <c r="L10" s="161">
        <v>77.996061199582954</v>
      </c>
      <c r="M10" s="161">
        <v>50.594474220578242</v>
      </c>
      <c r="N10" s="161">
        <v>79.919167237710525</v>
      </c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</row>
    <row r="11" spans="2:30" ht="15" customHeight="1" x14ac:dyDescent="0.25">
      <c r="B11" s="168" t="s">
        <v>6</v>
      </c>
      <c r="C11" s="154">
        <v>4573855</v>
      </c>
      <c r="D11" s="139">
        <v>1244014</v>
      </c>
      <c r="E11" s="139">
        <v>1698152</v>
      </c>
      <c r="F11" s="150">
        <v>1631689</v>
      </c>
      <c r="G11" s="139">
        <v>2126597</v>
      </c>
      <c r="H11" s="139">
        <v>504824</v>
      </c>
      <c r="I11" s="139">
        <v>877739</v>
      </c>
      <c r="J11" s="139">
        <v>744034</v>
      </c>
      <c r="K11" s="177">
        <v>115.07859740232868</v>
      </c>
      <c r="L11" s="161">
        <v>146.42528881352709</v>
      </c>
      <c r="M11" s="161">
        <v>93.468901347667128</v>
      </c>
      <c r="N11" s="161">
        <v>119.30301572239979</v>
      </c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</row>
    <row r="12" spans="2:30" ht="15" customHeight="1" x14ac:dyDescent="0.25">
      <c r="B12" s="168" t="s">
        <v>59</v>
      </c>
      <c r="C12" s="154">
        <v>463</v>
      </c>
      <c r="D12" s="139">
        <v>124</v>
      </c>
      <c r="E12" s="139">
        <v>185</v>
      </c>
      <c r="F12" s="150">
        <v>154</v>
      </c>
      <c r="G12" s="139">
        <v>703</v>
      </c>
      <c r="H12" s="139">
        <v>289</v>
      </c>
      <c r="I12" s="139">
        <v>186</v>
      </c>
      <c r="J12" s="139">
        <v>228</v>
      </c>
      <c r="K12" s="177">
        <v>-34.139402560455189</v>
      </c>
      <c r="L12" s="161">
        <v>-57.093425605536332</v>
      </c>
      <c r="M12" s="161">
        <v>-0.53763440860215062</v>
      </c>
      <c r="N12" s="161">
        <v>-32.456140350877192</v>
      </c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</row>
    <row r="13" spans="2:30" ht="15" customHeight="1" x14ac:dyDescent="0.25">
      <c r="B13" s="168" t="s">
        <v>38</v>
      </c>
      <c r="C13" s="154">
        <v>1525213</v>
      </c>
      <c r="D13" s="139">
        <v>339687</v>
      </c>
      <c r="E13" s="139">
        <v>589713</v>
      </c>
      <c r="F13" s="150">
        <v>595813</v>
      </c>
      <c r="G13" s="139">
        <v>1034375</v>
      </c>
      <c r="H13" s="139">
        <v>239821</v>
      </c>
      <c r="I13" s="139">
        <v>410759</v>
      </c>
      <c r="J13" s="139">
        <v>383795</v>
      </c>
      <c r="K13" s="177">
        <v>47.452616314199396</v>
      </c>
      <c r="L13" s="161">
        <v>41.641891243886064</v>
      </c>
      <c r="M13" s="161">
        <v>43.566665611709055</v>
      </c>
      <c r="N13" s="161">
        <v>55.242512278690448</v>
      </c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</row>
    <row r="14" spans="2:30" ht="15" customHeight="1" x14ac:dyDescent="0.25">
      <c r="B14" s="168" t="s">
        <v>41</v>
      </c>
      <c r="C14" s="154">
        <v>558149</v>
      </c>
      <c r="D14" s="139">
        <v>167505</v>
      </c>
      <c r="E14" s="139">
        <v>214260</v>
      </c>
      <c r="F14" s="150">
        <v>176384</v>
      </c>
      <c r="G14" s="139">
        <v>250532</v>
      </c>
      <c r="H14" s="139">
        <v>59982</v>
      </c>
      <c r="I14" s="139">
        <v>105634</v>
      </c>
      <c r="J14" s="139">
        <v>84916</v>
      </c>
      <c r="K14" s="177">
        <v>122.78551242954991</v>
      </c>
      <c r="L14" s="161">
        <v>179.25877763328998</v>
      </c>
      <c r="M14" s="161">
        <v>102.8324213794801</v>
      </c>
      <c r="N14" s="161">
        <v>107.71586037966931</v>
      </c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</row>
    <row r="15" spans="2:30" ht="15" customHeight="1" x14ac:dyDescent="0.25">
      <c r="B15" s="168" t="s">
        <v>58</v>
      </c>
      <c r="C15" s="154">
        <v>170731</v>
      </c>
      <c r="D15" s="139">
        <v>52053</v>
      </c>
      <c r="E15" s="139">
        <v>64822</v>
      </c>
      <c r="F15" s="150">
        <v>53856</v>
      </c>
      <c r="G15" s="139">
        <v>83753</v>
      </c>
      <c r="H15" s="139">
        <v>21789</v>
      </c>
      <c r="I15" s="139">
        <v>35719</v>
      </c>
      <c r="J15" s="139">
        <v>26245</v>
      </c>
      <c r="K15" s="177">
        <v>103.85060833641779</v>
      </c>
      <c r="L15" s="161">
        <v>138.89577309651659</v>
      </c>
      <c r="M15" s="161">
        <v>81.477644950866491</v>
      </c>
      <c r="N15" s="161">
        <v>105.2048009144599</v>
      </c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</row>
    <row r="16" spans="2:30" ht="15" customHeight="1" x14ac:dyDescent="0.25">
      <c r="B16" s="168" t="s">
        <v>60</v>
      </c>
      <c r="C16" s="154">
        <v>90013</v>
      </c>
      <c r="D16" s="139">
        <v>27378</v>
      </c>
      <c r="E16" s="139">
        <v>36473</v>
      </c>
      <c r="F16" s="150">
        <v>26162</v>
      </c>
      <c r="G16" s="139">
        <v>42702</v>
      </c>
      <c r="H16" s="139">
        <v>11262</v>
      </c>
      <c r="I16" s="139">
        <v>17821</v>
      </c>
      <c r="J16" s="139">
        <v>13619</v>
      </c>
      <c r="K16" s="177">
        <v>110.79340546110252</v>
      </c>
      <c r="L16" s="161">
        <v>143.1006925945658</v>
      </c>
      <c r="M16" s="161">
        <v>104.66303798888951</v>
      </c>
      <c r="N16" s="161">
        <v>92.099273074381387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</row>
    <row r="17" spans="2:30" ht="15" customHeight="1" x14ac:dyDescent="0.25">
      <c r="B17" s="168" t="s">
        <v>61</v>
      </c>
      <c r="C17" s="154">
        <v>36048</v>
      </c>
      <c r="D17" s="139">
        <v>11448</v>
      </c>
      <c r="E17" s="139">
        <v>13635</v>
      </c>
      <c r="F17" s="150">
        <v>10965</v>
      </c>
      <c r="G17" s="139">
        <v>21411</v>
      </c>
      <c r="H17" s="139">
        <v>5800</v>
      </c>
      <c r="I17" s="139">
        <v>8688</v>
      </c>
      <c r="J17" s="139">
        <v>6923</v>
      </c>
      <c r="K17" s="177">
        <v>68.362056886647053</v>
      </c>
      <c r="L17" s="161">
        <v>97.379310344827587</v>
      </c>
      <c r="M17" s="161">
        <v>56.940607734806626</v>
      </c>
      <c r="N17" s="161">
        <v>58.385093167701861</v>
      </c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</row>
    <row r="18" spans="2:30" ht="15" customHeight="1" x14ac:dyDescent="0.25">
      <c r="B18" s="168" t="s">
        <v>62</v>
      </c>
      <c r="C18" s="154">
        <v>62037</v>
      </c>
      <c r="D18" s="139">
        <v>19062</v>
      </c>
      <c r="E18" s="139">
        <v>24408</v>
      </c>
      <c r="F18" s="150">
        <v>18567</v>
      </c>
      <c r="G18" s="139">
        <v>31993</v>
      </c>
      <c r="H18" s="139">
        <v>7397</v>
      </c>
      <c r="I18" s="139">
        <v>15196</v>
      </c>
      <c r="J18" s="139">
        <v>9400</v>
      </c>
      <c r="K18" s="177">
        <v>93.908042384271567</v>
      </c>
      <c r="L18" s="161">
        <v>157.69906718940109</v>
      </c>
      <c r="M18" s="161">
        <v>60.621216109502498</v>
      </c>
      <c r="N18" s="161">
        <v>97.521276595744681</v>
      </c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</row>
    <row r="19" spans="2:30" ht="15" customHeight="1" x14ac:dyDescent="0.25">
      <c r="B19" s="168" t="s">
        <v>63</v>
      </c>
      <c r="C19" s="154">
        <v>31817</v>
      </c>
      <c r="D19" s="139">
        <v>10128</v>
      </c>
      <c r="E19" s="139">
        <v>12671</v>
      </c>
      <c r="F19" s="150">
        <v>9018</v>
      </c>
      <c r="G19" s="139">
        <v>18099</v>
      </c>
      <c r="H19" s="139">
        <v>4957</v>
      </c>
      <c r="I19" s="139">
        <v>7663</v>
      </c>
      <c r="J19" s="139">
        <v>5479</v>
      </c>
      <c r="K19" s="177">
        <v>75.794242775843969</v>
      </c>
      <c r="L19" s="161">
        <v>104.31712729473472</v>
      </c>
      <c r="M19" s="161">
        <v>65.352994910609425</v>
      </c>
      <c r="N19" s="161">
        <v>64.592078846504847</v>
      </c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</row>
    <row r="20" spans="2:30" ht="15" customHeight="1" x14ac:dyDescent="0.25">
      <c r="B20" s="168" t="s">
        <v>64</v>
      </c>
      <c r="C20" s="154">
        <v>19137</v>
      </c>
      <c r="D20" s="139">
        <v>6134</v>
      </c>
      <c r="E20" s="139">
        <v>7555</v>
      </c>
      <c r="F20" s="150">
        <v>5448</v>
      </c>
      <c r="G20" s="139">
        <v>12002</v>
      </c>
      <c r="H20" s="139">
        <v>3312</v>
      </c>
      <c r="I20" s="139">
        <v>4928</v>
      </c>
      <c r="J20" s="139">
        <v>3762</v>
      </c>
      <c r="K20" s="177">
        <v>59.448425262456261</v>
      </c>
      <c r="L20" s="161">
        <v>85.205314009661834</v>
      </c>
      <c r="M20" s="161">
        <v>53.307629870129873</v>
      </c>
      <c r="N20" s="161">
        <v>44.816586921850082</v>
      </c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</row>
    <row r="21" spans="2:30" ht="15" customHeight="1" x14ac:dyDescent="0.25">
      <c r="B21" s="168" t="s">
        <v>65</v>
      </c>
      <c r="C21" s="154">
        <v>35721</v>
      </c>
      <c r="D21" s="139">
        <v>11491</v>
      </c>
      <c r="E21" s="139">
        <v>13481</v>
      </c>
      <c r="F21" s="150">
        <v>10749</v>
      </c>
      <c r="G21" s="139">
        <v>21143</v>
      </c>
      <c r="H21" s="139">
        <v>5728</v>
      </c>
      <c r="I21" s="139">
        <v>8663</v>
      </c>
      <c r="J21" s="139">
        <v>6752</v>
      </c>
      <c r="K21" s="177">
        <v>68.949534124769428</v>
      </c>
      <c r="L21" s="161">
        <v>100.61103351955308</v>
      </c>
      <c r="M21" s="161">
        <v>55.615837469698718</v>
      </c>
      <c r="N21" s="161">
        <v>59.197274881516591</v>
      </c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</row>
    <row r="22" spans="2:30" ht="15" customHeight="1" x14ac:dyDescent="0.25">
      <c r="B22" s="168" t="s">
        <v>66</v>
      </c>
      <c r="C22" s="154">
        <v>3811</v>
      </c>
      <c r="D22" s="139">
        <v>1186</v>
      </c>
      <c r="E22" s="139">
        <v>1522</v>
      </c>
      <c r="F22" s="150">
        <v>1103</v>
      </c>
      <c r="G22" s="139">
        <v>2216</v>
      </c>
      <c r="H22" s="139">
        <v>668</v>
      </c>
      <c r="I22" s="139">
        <v>815</v>
      </c>
      <c r="J22" s="139">
        <v>733</v>
      </c>
      <c r="K22" s="177">
        <v>71.976534296028888</v>
      </c>
      <c r="L22" s="161">
        <v>77.544910179640709</v>
      </c>
      <c r="M22" s="161">
        <v>86.74846625766871</v>
      </c>
      <c r="N22" s="161">
        <v>50.477489768076403</v>
      </c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2:30" ht="15" customHeight="1" x14ac:dyDescent="0.25">
      <c r="B23" s="168" t="s">
        <v>40</v>
      </c>
      <c r="C23" s="154">
        <v>790492</v>
      </c>
      <c r="D23" s="139">
        <v>222739</v>
      </c>
      <c r="E23" s="139">
        <v>302972</v>
      </c>
      <c r="F23" s="150">
        <v>264781</v>
      </c>
      <c r="G23" s="139">
        <v>278199</v>
      </c>
      <c r="H23" s="139">
        <v>52387</v>
      </c>
      <c r="I23" s="139">
        <v>114699</v>
      </c>
      <c r="J23" s="139">
        <v>111113</v>
      </c>
      <c r="K23" s="177">
        <v>184.14624064069244</v>
      </c>
      <c r="L23" s="161">
        <v>325.17991104663372</v>
      </c>
      <c r="M23" s="161">
        <v>164.14528461451278</v>
      </c>
      <c r="N23" s="161">
        <v>138.29884891956837</v>
      </c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2:30" ht="15" customHeight="1" x14ac:dyDescent="0.25">
      <c r="B24" s="168" t="s">
        <v>57</v>
      </c>
      <c r="C24" s="154">
        <v>74451</v>
      </c>
      <c r="D24" s="139">
        <v>26025</v>
      </c>
      <c r="E24" s="139">
        <v>27878</v>
      </c>
      <c r="F24" s="150">
        <v>20548</v>
      </c>
      <c r="G24" s="139">
        <v>25065</v>
      </c>
      <c r="H24" s="139">
        <v>5157</v>
      </c>
      <c r="I24" s="139">
        <v>11159</v>
      </c>
      <c r="J24" s="139">
        <v>8749</v>
      </c>
      <c r="K24" s="177">
        <v>197.03171753441055</v>
      </c>
      <c r="L24" s="161">
        <v>404.6538685282141</v>
      </c>
      <c r="M24" s="161">
        <v>149.8252531588852</v>
      </c>
      <c r="N24" s="161">
        <v>134.86112698594127</v>
      </c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</row>
    <row r="25" spans="2:30" ht="15" customHeight="1" x14ac:dyDescent="0.25">
      <c r="B25" s="168" t="s">
        <v>15</v>
      </c>
      <c r="C25" s="154">
        <v>11217</v>
      </c>
      <c r="D25" s="139">
        <v>3592</v>
      </c>
      <c r="E25" s="139">
        <v>4234</v>
      </c>
      <c r="F25" s="150">
        <v>3391</v>
      </c>
      <c r="G25" s="139">
        <v>9285</v>
      </c>
      <c r="H25" s="139">
        <v>2538</v>
      </c>
      <c r="I25" s="139">
        <v>3901</v>
      </c>
      <c r="J25" s="139">
        <v>2846</v>
      </c>
      <c r="K25" s="177">
        <v>20.807754442649433</v>
      </c>
      <c r="L25" s="161">
        <v>41.528762805358546</v>
      </c>
      <c r="M25" s="161">
        <v>8.5362727505767744</v>
      </c>
      <c r="N25" s="161">
        <v>19.149683766690092</v>
      </c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</row>
    <row r="26" spans="2:30" ht="15" customHeight="1" x14ac:dyDescent="0.25">
      <c r="B26" s="168"/>
      <c r="C26" s="173"/>
      <c r="D26" s="162"/>
      <c r="E26" s="162"/>
      <c r="F26" s="174"/>
      <c r="G26" s="162"/>
      <c r="H26" s="162"/>
      <c r="I26" s="162"/>
      <c r="J26" s="162"/>
      <c r="K26" s="178"/>
      <c r="L26" s="163"/>
      <c r="M26" s="163"/>
      <c r="N26" s="163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</row>
    <row r="27" spans="2:30" s="129" customFormat="1" ht="15" customHeight="1" x14ac:dyDescent="0.25">
      <c r="B27" s="169" t="s">
        <v>119</v>
      </c>
      <c r="C27" s="153">
        <v>2584806</v>
      </c>
      <c r="D27" s="136">
        <v>773201</v>
      </c>
      <c r="E27" s="136">
        <v>977485</v>
      </c>
      <c r="F27" s="148">
        <v>834120</v>
      </c>
      <c r="G27" s="136">
        <v>1212202</v>
      </c>
      <c r="H27" s="136">
        <v>272507</v>
      </c>
      <c r="I27" s="136">
        <v>517194</v>
      </c>
      <c r="J27" s="136">
        <v>422501</v>
      </c>
      <c r="K27" s="176">
        <v>113.2322830683335</v>
      </c>
      <c r="L27" s="159">
        <v>183.73619760226342</v>
      </c>
      <c r="M27" s="159">
        <v>88.997745526823593</v>
      </c>
      <c r="N27" s="159">
        <v>97.424384794355518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</row>
    <row r="28" spans="2:30" ht="6.95" customHeight="1" x14ac:dyDescent="0.25">
      <c r="B28" s="168"/>
      <c r="C28" s="154"/>
      <c r="D28" s="139"/>
      <c r="E28" s="139"/>
      <c r="F28" s="150"/>
      <c r="G28" s="139"/>
      <c r="H28" s="139"/>
      <c r="I28" s="139"/>
      <c r="J28" s="139"/>
      <c r="K28" s="177"/>
      <c r="L28" s="161"/>
      <c r="M28" s="161"/>
      <c r="N28" s="161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</row>
    <row r="29" spans="2:30" ht="15" customHeight="1" x14ac:dyDescent="0.25">
      <c r="B29" s="168" t="s">
        <v>39</v>
      </c>
      <c r="C29" s="154">
        <v>382852</v>
      </c>
      <c r="D29" s="139">
        <v>112851</v>
      </c>
      <c r="E29" s="139">
        <v>143211</v>
      </c>
      <c r="F29" s="150">
        <v>126790</v>
      </c>
      <c r="G29" s="139">
        <v>153216</v>
      </c>
      <c r="H29" s="139">
        <v>33068</v>
      </c>
      <c r="I29" s="139">
        <v>64784</v>
      </c>
      <c r="J29" s="139">
        <v>55364</v>
      </c>
      <c r="K29" s="177">
        <v>149.87729741019217</v>
      </c>
      <c r="L29" s="161">
        <v>241.2695052618846</v>
      </c>
      <c r="M29" s="161">
        <v>121.05921215114843</v>
      </c>
      <c r="N29" s="161">
        <v>129.01163210750667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</row>
    <row r="30" spans="2:30" ht="15" customHeight="1" x14ac:dyDescent="0.25">
      <c r="B30" s="168" t="s">
        <v>6</v>
      </c>
      <c r="C30" s="154">
        <v>728556</v>
      </c>
      <c r="D30" s="139">
        <v>211025</v>
      </c>
      <c r="E30" s="139">
        <v>273621</v>
      </c>
      <c r="F30" s="150">
        <v>243910</v>
      </c>
      <c r="G30" s="139">
        <v>344158</v>
      </c>
      <c r="H30" s="139">
        <v>71079</v>
      </c>
      <c r="I30" s="139">
        <v>147955</v>
      </c>
      <c r="J30" s="139">
        <v>125124</v>
      </c>
      <c r="K30" s="177">
        <v>111.69230411613272</v>
      </c>
      <c r="L30" s="161">
        <v>196.88796972382843</v>
      </c>
      <c r="M30" s="161">
        <v>84.935284377006525</v>
      </c>
      <c r="N30" s="161">
        <v>94.934624852146669</v>
      </c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</row>
    <row r="31" spans="2:30" ht="15" customHeight="1" x14ac:dyDescent="0.25">
      <c r="B31" s="168" t="s">
        <v>59</v>
      </c>
      <c r="C31" s="154">
        <v>13</v>
      </c>
      <c r="D31" s="139">
        <v>11</v>
      </c>
      <c r="E31" s="139">
        <v>2</v>
      </c>
      <c r="F31" s="150">
        <v>0</v>
      </c>
      <c r="G31" s="139">
        <v>44</v>
      </c>
      <c r="H31" s="139">
        <v>16</v>
      </c>
      <c r="I31" s="139">
        <v>7</v>
      </c>
      <c r="J31" s="139">
        <v>21</v>
      </c>
      <c r="K31" s="179">
        <v>-70.454545454545453</v>
      </c>
      <c r="L31" s="161">
        <v>-31.25</v>
      </c>
      <c r="M31" s="161">
        <v>-71.428571428571431</v>
      </c>
      <c r="N31" s="161">
        <v>-100</v>
      </c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</row>
    <row r="32" spans="2:30" ht="15" customHeight="1" x14ac:dyDescent="0.25">
      <c r="B32" s="168" t="s">
        <v>38</v>
      </c>
      <c r="C32" s="154">
        <v>92053</v>
      </c>
      <c r="D32" s="139">
        <v>27756</v>
      </c>
      <c r="E32" s="139">
        <v>32443</v>
      </c>
      <c r="F32" s="150">
        <v>31854</v>
      </c>
      <c r="G32" s="139">
        <v>47287</v>
      </c>
      <c r="H32" s="139">
        <v>9338</v>
      </c>
      <c r="I32" s="139">
        <v>20637</v>
      </c>
      <c r="J32" s="139">
        <v>17312</v>
      </c>
      <c r="K32" s="177">
        <v>94.668725019561407</v>
      </c>
      <c r="L32" s="161">
        <v>197.23709573784535</v>
      </c>
      <c r="M32" s="161">
        <v>57.207927508843341</v>
      </c>
      <c r="N32" s="161">
        <v>83.999537892791125</v>
      </c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</row>
    <row r="33" spans="2:30" ht="15" customHeight="1" x14ac:dyDescent="0.25">
      <c r="B33" s="168" t="s">
        <v>41</v>
      </c>
      <c r="C33" s="154">
        <v>485811</v>
      </c>
      <c r="D33" s="139">
        <v>146456</v>
      </c>
      <c r="E33" s="139">
        <v>184577</v>
      </c>
      <c r="F33" s="150">
        <v>154778</v>
      </c>
      <c r="G33" s="139">
        <v>233336</v>
      </c>
      <c r="H33" s="139">
        <v>55352</v>
      </c>
      <c r="I33" s="139">
        <v>98842</v>
      </c>
      <c r="J33" s="139">
        <v>79142</v>
      </c>
      <c r="K33" s="177">
        <v>108.20233483045909</v>
      </c>
      <c r="L33" s="161">
        <v>164.59025870790575</v>
      </c>
      <c r="M33" s="161">
        <v>86.739442747010372</v>
      </c>
      <c r="N33" s="161">
        <v>95.569988122615044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</row>
    <row r="34" spans="2:30" ht="15" customHeight="1" x14ac:dyDescent="0.25">
      <c r="B34" s="168" t="s">
        <v>58</v>
      </c>
      <c r="C34" s="154">
        <v>163901</v>
      </c>
      <c r="D34" s="139">
        <v>50122</v>
      </c>
      <c r="E34" s="139">
        <v>62302</v>
      </c>
      <c r="F34" s="150">
        <v>51477</v>
      </c>
      <c r="G34" s="139">
        <v>82882</v>
      </c>
      <c r="H34" s="139">
        <v>21300</v>
      </c>
      <c r="I34" s="139">
        <v>35365</v>
      </c>
      <c r="J34" s="139">
        <v>26217</v>
      </c>
      <c r="K34" s="177">
        <v>97.752226056321035</v>
      </c>
      <c r="L34" s="161">
        <v>135.31455399061031</v>
      </c>
      <c r="M34" s="161">
        <v>76.168528205853249</v>
      </c>
      <c r="N34" s="161">
        <v>96.349696761643216</v>
      </c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</row>
    <row r="35" spans="2:30" ht="15" customHeight="1" x14ac:dyDescent="0.25">
      <c r="B35" s="168" t="s">
        <v>60</v>
      </c>
      <c r="C35" s="154">
        <v>90001</v>
      </c>
      <c r="D35" s="139">
        <v>27378</v>
      </c>
      <c r="E35" s="139">
        <v>36473</v>
      </c>
      <c r="F35" s="150">
        <v>26150</v>
      </c>
      <c r="G35" s="139">
        <v>42690</v>
      </c>
      <c r="H35" s="139">
        <v>11258</v>
      </c>
      <c r="I35" s="139">
        <v>17813</v>
      </c>
      <c r="J35" s="139">
        <v>13619</v>
      </c>
      <c r="K35" s="177">
        <v>110.82454907472477</v>
      </c>
      <c r="L35" s="161">
        <v>143.18706697459584</v>
      </c>
      <c r="M35" s="161">
        <v>104.75495424689834</v>
      </c>
      <c r="N35" s="161">
        <v>92.011160878184882</v>
      </c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</row>
    <row r="36" spans="2:30" ht="15" customHeight="1" x14ac:dyDescent="0.25">
      <c r="B36" s="168" t="s">
        <v>61</v>
      </c>
      <c r="C36" s="154">
        <v>35637</v>
      </c>
      <c r="D36" s="139">
        <v>11234</v>
      </c>
      <c r="E36" s="139">
        <v>13532</v>
      </c>
      <c r="F36" s="150">
        <v>10871</v>
      </c>
      <c r="G36" s="139">
        <v>21243</v>
      </c>
      <c r="H36" s="139">
        <v>5735</v>
      </c>
      <c r="I36" s="139">
        <v>8621</v>
      </c>
      <c r="J36" s="139">
        <v>6887</v>
      </c>
      <c r="K36" s="177">
        <v>67.758791131196162</v>
      </c>
      <c r="L36" s="161">
        <v>95.884917175239764</v>
      </c>
      <c r="M36" s="161">
        <v>56.965549240227354</v>
      </c>
      <c r="N36" s="161">
        <v>57.848119645709303</v>
      </c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</row>
    <row r="37" spans="2:30" ht="15" customHeight="1" x14ac:dyDescent="0.25">
      <c r="B37" s="168" t="s">
        <v>62</v>
      </c>
      <c r="C37" s="154">
        <v>62029</v>
      </c>
      <c r="D37" s="139">
        <v>19058</v>
      </c>
      <c r="E37" s="139">
        <v>24404</v>
      </c>
      <c r="F37" s="150">
        <v>18567</v>
      </c>
      <c r="G37" s="139">
        <v>31989</v>
      </c>
      <c r="H37" s="139">
        <v>7397</v>
      </c>
      <c r="I37" s="139">
        <v>15192</v>
      </c>
      <c r="J37" s="139">
        <v>9400</v>
      </c>
      <c r="K37" s="177">
        <v>93.907280627715778</v>
      </c>
      <c r="L37" s="161">
        <v>157.64499121265379</v>
      </c>
      <c r="M37" s="161">
        <v>60.637177461822013</v>
      </c>
      <c r="N37" s="161">
        <v>97.521276595744681</v>
      </c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</row>
    <row r="38" spans="2:30" ht="15" customHeight="1" x14ac:dyDescent="0.25">
      <c r="B38" s="168" t="s">
        <v>63</v>
      </c>
      <c r="C38" s="154">
        <v>31817</v>
      </c>
      <c r="D38" s="139">
        <v>10128</v>
      </c>
      <c r="E38" s="139">
        <v>12671</v>
      </c>
      <c r="F38" s="150">
        <v>9018</v>
      </c>
      <c r="G38" s="139">
        <v>18099</v>
      </c>
      <c r="H38" s="139">
        <v>4957</v>
      </c>
      <c r="I38" s="139">
        <v>7663</v>
      </c>
      <c r="J38" s="139">
        <v>5479</v>
      </c>
      <c r="K38" s="177">
        <v>75.794242775843969</v>
      </c>
      <c r="L38" s="161">
        <v>104.31712729473472</v>
      </c>
      <c r="M38" s="161">
        <v>65.352994910609425</v>
      </c>
      <c r="N38" s="161">
        <v>64.592078846504847</v>
      </c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</row>
    <row r="39" spans="2:30" ht="15" customHeight="1" x14ac:dyDescent="0.25">
      <c r="B39" s="168" t="s">
        <v>64</v>
      </c>
      <c r="C39" s="154">
        <v>19123</v>
      </c>
      <c r="D39" s="139">
        <v>6134</v>
      </c>
      <c r="E39" s="139">
        <v>7541</v>
      </c>
      <c r="F39" s="150">
        <v>5448</v>
      </c>
      <c r="G39" s="139">
        <v>12002</v>
      </c>
      <c r="H39" s="139">
        <v>3312</v>
      </c>
      <c r="I39" s="139">
        <v>4928</v>
      </c>
      <c r="J39" s="139">
        <v>3762</v>
      </c>
      <c r="K39" s="177">
        <v>59.331778036993832</v>
      </c>
      <c r="L39" s="161">
        <v>85.205314009661834</v>
      </c>
      <c r="M39" s="161">
        <v>53.023538961038966</v>
      </c>
      <c r="N39" s="161">
        <v>44.816586921850082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</row>
    <row r="40" spans="2:30" ht="15" customHeight="1" x14ac:dyDescent="0.25">
      <c r="B40" s="168" t="s">
        <v>65</v>
      </c>
      <c r="C40" s="154">
        <v>35719</v>
      </c>
      <c r="D40" s="139">
        <v>11491</v>
      </c>
      <c r="E40" s="139">
        <v>13481</v>
      </c>
      <c r="F40" s="150">
        <v>10747</v>
      </c>
      <c r="G40" s="139">
        <v>21143</v>
      </c>
      <c r="H40" s="139">
        <v>5728</v>
      </c>
      <c r="I40" s="139">
        <v>8663</v>
      </c>
      <c r="J40" s="139">
        <v>6752</v>
      </c>
      <c r="K40" s="177">
        <v>68.940074729224804</v>
      </c>
      <c r="L40" s="161">
        <v>100.61103351955308</v>
      </c>
      <c r="M40" s="161">
        <v>55.615837469698718</v>
      </c>
      <c r="N40" s="161">
        <v>59.167654028436026</v>
      </c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</row>
    <row r="41" spans="2:30" ht="15" customHeight="1" x14ac:dyDescent="0.25">
      <c r="B41" s="168" t="s">
        <v>66</v>
      </c>
      <c r="C41" s="154">
        <v>3811</v>
      </c>
      <c r="D41" s="139">
        <v>1186</v>
      </c>
      <c r="E41" s="139">
        <v>1522</v>
      </c>
      <c r="F41" s="150">
        <v>1103</v>
      </c>
      <c r="G41" s="139">
        <v>2216</v>
      </c>
      <c r="H41" s="139">
        <v>668</v>
      </c>
      <c r="I41" s="139">
        <v>815</v>
      </c>
      <c r="J41" s="139">
        <v>733</v>
      </c>
      <c r="K41" s="177">
        <v>71.976534296028888</v>
      </c>
      <c r="L41" s="161">
        <v>77.544910179640709</v>
      </c>
      <c r="M41" s="161">
        <v>86.74846625766871</v>
      </c>
      <c r="N41" s="161">
        <v>50.477489768076403</v>
      </c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</row>
    <row r="42" spans="2:30" ht="15" customHeight="1" x14ac:dyDescent="0.25">
      <c r="B42" s="168" t="s">
        <v>40</v>
      </c>
      <c r="C42" s="154">
        <v>384417</v>
      </c>
      <c r="D42" s="139">
        <v>115170</v>
      </c>
      <c r="E42" s="139">
        <v>145082</v>
      </c>
      <c r="F42" s="150">
        <v>124165</v>
      </c>
      <c r="G42" s="139">
        <v>169625</v>
      </c>
      <c r="H42" s="139">
        <v>36442</v>
      </c>
      <c r="I42" s="139">
        <v>71380</v>
      </c>
      <c r="J42" s="139">
        <v>61803</v>
      </c>
      <c r="K42" s="177">
        <v>126.62756079587325</v>
      </c>
      <c r="L42" s="161">
        <v>216.0364414686351</v>
      </c>
      <c r="M42" s="161">
        <v>103.25301204819277</v>
      </c>
      <c r="N42" s="161">
        <v>100.90448683720854</v>
      </c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</row>
    <row r="43" spans="2:30" ht="15" customHeight="1" x14ac:dyDescent="0.25">
      <c r="B43" s="168" t="s">
        <v>57</v>
      </c>
      <c r="C43" s="154">
        <v>59725</v>
      </c>
      <c r="D43" s="139">
        <v>20181</v>
      </c>
      <c r="E43" s="139">
        <v>22976</v>
      </c>
      <c r="F43" s="150">
        <v>16568</v>
      </c>
      <c r="G43" s="139">
        <v>24366</v>
      </c>
      <c r="H43" s="139">
        <v>4735</v>
      </c>
      <c r="I43" s="139">
        <v>11146</v>
      </c>
      <c r="J43" s="139">
        <v>8485</v>
      </c>
      <c r="K43" s="177">
        <v>145.11614544857591</v>
      </c>
      <c r="L43" s="161">
        <v>326.20908130939813</v>
      </c>
      <c r="M43" s="161">
        <v>106.13673066570968</v>
      </c>
      <c r="N43" s="161">
        <v>95.262227460223926</v>
      </c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2:30" ht="15" customHeight="1" x14ac:dyDescent="0.25">
      <c r="B44" s="168" t="s">
        <v>15</v>
      </c>
      <c r="C44" s="154">
        <v>9341</v>
      </c>
      <c r="D44" s="139">
        <v>3020</v>
      </c>
      <c r="E44" s="139">
        <v>3647</v>
      </c>
      <c r="F44" s="150">
        <v>2674</v>
      </c>
      <c r="G44" s="139">
        <v>7906</v>
      </c>
      <c r="H44" s="139">
        <v>2122</v>
      </c>
      <c r="I44" s="139">
        <v>3383</v>
      </c>
      <c r="J44" s="139">
        <v>2401</v>
      </c>
      <c r="K44" s="177">
        <v>18.150771565899319</v>
      </c>
      <c r="L44" s="161">
        <v>42.318567389255421</v>
      </c>
      <c r="M44" s="161">
        <v>7.8037245048773283</v>
      </c>
      <c r="N44" s="161">
        <v>11.370262390670554</v>
      </c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</row>
    <row r="45" spans="2:30" ht="15" customHeight="1" x14ac:dyDescent="0.25">
      <c r="B45" s="168"/>
      <c r="C45" s="173"/>
      <c r="D45" s="162"/>
      <c r="E45" s="162"/>
      <c r="F45" s="174"/>
      <c r="G45" s="162"/>
      <c r="H45" s="162"/>
      <c r="I45" s="162"/>
      <c r="J45" s="162"/>
      <c r="K45" s="180"/>
      <c r="L45" s="164"/>
      <c r="M45" s="164"/>
      <c r="N45" s="164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</row>
    <row r="46" spans="2:30" s="129" customFormat="1" ht="15" customHeight="1" x14ac:dyDescent="0.25">
      <c r="B46" s="169" t="s">
        <v>18</v>
      </c>
      <c r="C46" s="153">
        <v>7734979</v>
      </c>
      <c r="D46" s="136">
        <v>2030049</v>
      </c>
      <c r="E46" s="136">
        <v>2912243</v>
      </c>
      <c r="F46" s="148">
        <v>2792687</v>
      </c>
      <c r="G46" s="136">
        <v>4143552</v>
      </c>
      <c r="H46" s="136">
        <v>1024583</v>
      </c>
      <c r="I46" s="136">
        <v>1689244</v>
      </c>
      <c r="J46" s="136">
        <v>1429725</v>
      </c>
      <c r="K46" s="176">
        <v>86.675079738350092</v>
      </c>
      <c r="L46" s="159">
        <v>98.134167754100929</v>
      </c>
      <c r="M46" s="159">
        <v>72.399191591031254</v>
      </c>
      <c r="N46" s="159">
        <v>95.330360733707536</v>
      </c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</row>
    <row r="47" spans="2:30" ht="6.95" customHeight="1" x14ac:dyDescent="0.25">
      <c r="B47" s="168"/>
      <c r="C47" s="154"/>
      <c r="D47" s="139"/>
      <c r="E47" s="139"/>
      <c r="F47" s="150"/>
      <c r="G47" s="139"/>
      <c r="H47" s="139"/>
      <c r="I47" s="139"/>
      <c r="J47" s="139"/>
      <c r="K47" s="177"/>
      <c r="L47" s="161"/>
      <c r="M47" s="161"/>
      <c r="N47" s="161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2:30" ht="15" customHeight="1" x14ac:dyDescent="0.25">
      <c r="B48" s="168" t="s">
        <v>39</v>
      </c>
      <c r="C48" s="154">
        <v>1953778</v>
      </c>
      <c r="D48" s="139">
        <v>547833</v>
      </c>
      <c r="E48" s="139">
        <v>734556</v>
      </c>
      <c r="F48" s="150">
        <v>671389</v>
      </c>
      <c r="G48" s="139">
        <v>1244463</v>
      </c>
      <c r="H48" s="139">
        <v>338111</v>
      </c>
      <c r="I48" s="139">
        <v>518084</v>
      </c>
      <c r="J48" s="139">
        <v>388268</v>
      </c>
      <c r="K48" s="181">
        <v>56.99767690963894</v>
      </c>
      <c r="L48" s="165">
        <v>62.027558996897469</v>
      </c>
      <c r="M48" s="165">
        <v>41.783185738220055</v>
      </c>
      <c r="N48" s="165">
        <v>72.91896319037366</v>
      </c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2:27" ht="15" customHeight="1" x14ac:dyDescent="0.25">
      <c r="B49" s="168" t="s">
        <v>6</v>
      </c>
      <c r="C49" s="154">
        <v>3845299</v>
      </c>
      <c r="D49" s="139">
        <v>1032989</v>
      </c>
      <c r="E49" s="139">
        <v>1424531</v>
      </c>
      <c r="F49" s="150">
        <v>1387779</v>
      </c>
      <c r="G49" s="139">
        <v>1782439</v>
      </c>
      <c r="H49" s="139">
        <v>433745</v>
      </c>
      <c r="I49" s="139">
        <v>729784</v>
      </c>
      <c r="J49" s="139">
        <v>618910</v>
      </c>
      <c r="K49" s="181">
        <v>115.73243179710498</v>
      </c>
      <c r="L49" s="165">
        <v>138.15582888563557</v>
      </c>
      <c r="M49" s="165">
        <v>95.198990386196456</v>
      </c>
      <c r="N49" s="165">
        <v>124.22953256531643</v>
      </c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2:27" ht="15" customHeight="1" x14ac:dyDescent="0.25">
      <c r="B50" s="168" t="s">
        <v>59</v>
      </c>
      <c r="C50" s="154">
        <v>450</v>
      </c>
      <c r="D50" s="139">
        <v>113</v>
      </c>
      <c r="E50" s="139">
        <v>183</v>
      </c>
      <c r="F50" s="150">
        <v>154</v>
      </c>
      <c r="G50" s="139">
        <v>659</v>
      </c>
      <c r="H50" s="139">
        <v>273</v>
      </c>
      <c r="I50" s="139">
        <v>179</v>
      </c>
      <c r="J50" s="139">
        <v>207</v>
      </c>
      <c r="K50" s="182">
        <v>-31.714719271623672</v>
      </c>
      <c r="L50" s="165">
        <v>-58.608058608058613</v>
      </c>
      <c r="M50" s="165">
        <v>2.2346368715083798</v>
      </c>
      <c r="N50" s="165">
        <v>-25.60386473429952</v>
      </c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2:27" ht="15" customHeight="1" x14ac:dyDescent="0.25">
      <c r="B51" s="168" t="s">
        <v>38</v>
      </c>
      <c r="C51" s="154">
        <v>1433160</v>
      </c>
      <c r="D51" s="139">
        <v>311931</v>
      </c>
      <c r="E51" s="139">
        <v>557270</v>
      </c>
      <c r="F51" s="150">
        <v>563959</v>
      </c>
      <c r="G51" s="139">
        <v>987088</v>
      </c>
      <c r="H51" s="139">
        <v>230483</v>
      </c>
      <c r="I51" s="139">
        <v>390122</v>
      </c>
      <c r="J51" s="139">
        <v>366483</v>
      </c>
      <c r="K51" s="181">
        <v>45.190702348726759</v>
      </c>
      <c r="L51" s="165">
        <v>35.337964188248158</v>
      </c>
      <c r="M51" s="165">
        <v>42.845058725219296</v>
      </c>
      <c r="N51" s="165">
        <v>53.884081935587737</v>
      </c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2:27" ht="15" customHeight="1" x14ac:dyDescent="0.25">
      <c r="B52" s="168" t="s">
        <v>41</v>
      </c>
      <c r="C52" s="154">
        <v>72338</v>
      </c>
      <c r="D52" s="139">
        <v>21049</v>
      </c>
      <c r="E52" s="139">
        <v>29683</v>
      </c>
      <c r="F52" s="150">
        <v>21606</v>
      </c>
      <c r="G52" s="139">
        <v>17196</v>
      </c>
      <c r="H52" s="139">
        <v>4630</v>
      </c>
      <c r="I52" s="139">
        <v>6792</v>
      </c>
      <c r="J52" s="139">
        <v>5774</v>
      </c>
      <c r="K52" s="181">
        <v>320.66759711560826</v>
      </c>
      <c r="L52" s="165">
        <v>354.62203023758099</v>
      </c>
      <c r="M52" s="165">
        <v>337.02885747938751</v>
      </c>
      <c r="N52" s="165">
        <v>274.19466574298582</v>
      </c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</row>
    <row r="53" spans="2:27" ht="15" customHeight="1" x14ac:dyDescent="0.25">
      <c r="B53" s="168" t="s">
        <v>58</v>
      </c>
      <c r="C53" s="154">
        <v>6830</v>
      </c>
      <c r="D53" s="139">
        <v>1931</v>
      </c>
      <c r="E53" s="139">
        <v>2520</v>
      </c>
      <c r="F53" s="150">
        <v>2379</v>
      </c>
      <c r="G53" s="139">
        <v>871</v>
      </c>
      <c r="H53" s="139">
        <v>489</v>
      </c>
      <c r="I53" s="139">
        <v>354</v>
      </c>
      <c r="J53" s="139">
        <v>28</v>
      </c>
      <c r="K53" s="181">
        <v>684.15614236509759</v>
      </c>
      <c r="L53" s="165">
        <v>294.88752556237216</v>
      </c>
      <c r="M53" s="165">
        <v>611.86440677966095</v>
      </c>
      <c r="N53" s="165">
        <v>8396.4285714285706</v>
      </c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</row>
    <row r="54" spans="2:27" ht="15" customHeight="1" x14ac:dyDescent="0.25">
      <c r="B54" s="168" t="s">
        <v>60</v>
      </c>
      <c r="C54" s="154">
        <v>12</v>
      </c>
      <c r="D54" s="139">
        <v>0</v>
      </c>
      <c r="E54" s="139">
        <v>0</v>
      </c>
      <c r="F54" s="150">
        <v>12</v>
      </c>
      <c r="G54" s="139">
        <v>12</v>
      </c>
      <c r="H54" s="139">
        <v>4</v>
      </c>
      <c r="I54" s="139">
        <v>8</v>
      </c>
      <c r="J54" s="139">
        <v>0</v>
      </c>
      <c r="K54" s="181">
        <v>0</v>
      </c>
      <c r="L54" s="165">
        <v>-100</v>
      </c>
      <c r="M54" s="165">
        <v>-100</v>
      </c>
      <c r="N54" s="165" t="s">
        <v>138</v>
      </c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2:27" ht="15" customHeight="1" x14ac:dyDescent="0.25">
      <c r="B55" s="168" t="s">
        <v>61</v>
      </c>
      <c r="C55" s="154">
        <v>411</v>
      </c>
      <c r="D55" s="139">
        <v>214</v>
      </c>
      <c r="E55" s="139">
        <v>103</v>
      </c>
      <c r="F55" s="150">
        <v>94</v>
      </c>
      <c r="G55" s="139">
        <v>168</v>
      </c>
      <c r="H55" s="139">
        <v>65</v>
      </c>
      <c r="I55" s="139">
        <v>67</v>
      </c>
      <c r="J55" s="139">
        <v>36</v>
      </c>
      <c r="K55" s="181">
        <v>144.64285714285714</v>
      </c>
      <c r="L55" s="165">
        <v>229.23076923076923</v>
      </c>
      <c r="M55" s="165">
        <v>53.731343283582092</v>
      </c>
      <c r="N55" s="165">
        <v>161.11111111111111</v>
      </c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</row>
    <row r="56" spans="2:27" ht="15" customHeight="1" x14ac:dyDescent="0.25">
      <c r="B56" s="168" t="s">
        <v>62</v>
      </c>
      <c r="C56" s="154">
        <v>8</v>
      </c>
      <c r="D56" s="139">
        <v>4</v>
      </c>
      <c r="E56" s="139">
        <v>4</v>
      </c>
      <c r="F56" s="150">
        <v>0</v>
      </c>
      <c r="G56" s="139">
        <v>4</v>
      </c>
      <c r="H56" s="139">
        <v>0</v>
      </c>
      <c r="I56" s="139">
        <v>4</v>
      </c>
      <c r="J56" s="139">
        <v>0</v>
      </c>
      <c r="K56" s="181">
        <v>100</v>
      </c>
      <c r="L56" s="165" t="s">
        <v>138</v>
      </c>
      <c r="M56" s="165">
        <v>0</v>
      </c>
      <c r="N56" s="165" t="s">
        <v>138</v>
      </c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</row>
    <row r="57" spans="2:27" ht="15" customHeight="1" x14ac:dyDescent="0.25">
      <c r="B57" s="168" t="s">
        <v>63</v>
      </c>
      <c r="C57" s="154">
        <v>0</v>
      </c>
      <c r="D57" s="139">
        <v>0</v>
      </c>
      <c r="E57" s="139">
        <v>0</v>
      </c>
      <c r="F57" s="150">
        <v>0</v>
      </c>
      <c r="G57" s="139">
        <v>0</v>
      </c>
      <c r="H57" s="139">
        <v>0</v>
      </c>
      <c r="I57" s="139">
        <v>0</v>
      </c>
      <c r="J57" s="139">
        <v>0</v>
      </c>
      <c r="K57" s="181" t="s">
        <v>138</v>
      </c>
      <c r="L57" s="165" t="s">
        <v>138</v>
      </c>
      <c r="M57" s="165" t="s">
        <v>138</v>
      </c>
      <c r="N57" s="165" t="s">
        <v>138</v>
      </c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</row>
    <row r="58" spans="2:27" ht="15" customHeight="1" x14ac:dyDescent="0.25">
      <c r="B58" s="168" t="s">
        <v>64</v>
      </c>
      <c r="C58" s="154">
        <v>14</v>
      </c>
      <c r="D58" s="139">
        <v>0</v>
      </c>
      <c r="E58" s="139">
        <v>14</v>
      </c>
      <c r="F58" s="150">
        <v>0</v>
      </c>
      <c r="G58" s="139">
        <v>0</v>
      </c>
      <c r="H58" s="139">
        <v>0</v>
      </c>
      <c r="I58" s="139">
        <v>0</v>
      </c>
      <c r="J58" s="139">
        <v>0</v>
      </c>
      <c r="K58" s="181" t="s">
        <v>138</v>
      </c>
      <c r="L58" s="165" t="s">
        <v>138</v>
      </c>
      <c r="M58" s="165" t="s">
        <v>138</v>
      </c>
      <c r="N58" s="165" t="s">
        <v>138</v>
      </c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</row>
    <row r="59" spans="2:27" ht="15" customHeight="1" x14ac:dyDescent="0.25">
      <c r="B59" s="168" t="s">
        <v>65</v>
      </c>
      <c r="C59" s="154">
        <v>2</v>
      </c>
      <c r="D59" s="139">
        <v>0</v>
      </c>
      <c r="E59" s="139">
        <v>0</v>
      </c>
      <c r="F59" s="150">
        <v>2</v>
      </c>
      <c r="G59" s="139">
        <v>0</v>
      </c>
      <c r="H59" s="139">
        <v>0</v>
      </c>
      <c r="I59" s="139">
        <v>0</v>
      </c>
      <c r="J59" s="139">
        <v>0</v>
      </c>
      <c r="K59" s="181" t="s">
        <v>138</v>
      </c>
      <c r="L59" s="165" t="s">
        <v>138</v>
      </c>
      <c r="M59" s="165" t="s">
        <v>138</v>
      </c>
      <c r="N59" s="165" t="s">
        <v>138</v>
      </c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</row>
    <row r="60" spans="2:27" ht="15" customHeight="1" x14ac:dyDescent="0.25">
      <c r="B60" s="168" t="s">
        <v>66</v>
      </c>
      <c r="C60" s="154">
        <v>0</v>
      </c>
      <c r="D60" s="139">
        <v>0</v>
      </c>
      <c r="E60" s="139">
        <v>0</v>
      </c>
      <c r="F60" s="150">
        <v>0</v>
      </c>
      <c r="G60" s="139">
        <v>0</v>
      </c>
      <c r="H60" s="139">
        <v>0</v>
      </c>
      <c r="I60" s="139">
        <v>0</v>
      </c>
      <c r="J60" s="139">
        <v>0</v>
      </c>
      <c r="K60" s="181" t="s">
        <v>138</v>
      </c>
      <c r="L60" s="165" t="s">
        <v>138</v>
      </c>
      <c r="M60" s="165" t="s">
        <v>138</v>
      </c>
      <c r="N60" s="165" t="s">
        <v>138</v>
      </c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</row>
    <row r="61" spans="2:27" ht="15" customHeight="1" x14ac:dyDescent="0.25">
      <c r="B61" s="168" t="s">
        <v>40</v>
      </c>
      <c r="C61" s="154">
        <v>406075</v>
      </c>
      <c r="D61" s="139">
        <v>107569</v>
      </c>
      <c r="E61" s="139">
        <v>157890</v>
      </c>
      <c r="F61" s="150">
        <v>140616</v>
      </c>
      <c r="G61" s="139">
        <v>108574</v>
      </c>
      <c r="H61" s="139">
        <v>15945</v>
      </c>
      <c r="I61" s="139">
        <v>43319</v>
      </c>
      <c r="J61" s="139">
        <v>49310</v>
      </c>
      <c r="K61" s="181">
        <v>274.00758929393777</v>
      </c>
      <c r="L61" s="165">
        <v>574.62527438068355</v>
      </c>
      <c r="M61" s="165">
        <v>264.48209792469817</v>
      </c>
      <c r="N61" s="165">
        <v>185.16730886229973</v>
      </c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</row>
    <row r="62" spans="2:27" ht="15" customHeight="1" x14ac:dyDescent="0.25">
      <c r="B62" s="168" t="s">
        <v>57</v>
      </c>
      <c r="C62" s="154">
        <v>14726</v>
      </c>
      <c r="D62" s="139">
        <v>5844</v>
      </c>
      <c r="E62" s="139">
        <v>4902</v>
      </c>
      <c r="F62" s="150">
        <v>3980</v>
      </c>
      <c r="G62" s="139">
        <v>699</v>
      </c>
      <c r="H62" s="139">
        <v>422</v>
      </c>
      <c r="I62" s="139">
        <v>13</v>
      </c>
      <c r="J62" s="139">
        <v>264</v>
      </c>
      <c r="K62" s="181">
        <v>2006.7238912732473</v>
      </c>
      <c r="L62" s="165">
        <v>1284.8341232227488</v>
      </c>
      <c r="M62" s="165">
        <v>37607.692307692312</v>
      </c>
      <c r="N62" s="165">
        <v>1407.5757575757575</v>
      </c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</row>
    <row r="63" spans="2:27" ht="15" customHeight="1" thickBot="1" x14ac:dyDescent="0.3">
      <c r="B63" s="197" t="s">
        <v>15</v>
      </c>
      <c r="C63" s="155">
        <v>1876</v>
      </c>
      <c r="D63" s="142">
        <v>572</v>
      </c>
      <c r="E63" s="142">
        <v>587</v>
      </c>
      <c r="F63" s="152">
        <v>717</v>
      </c>
      <c r="G63" s="142">
        <v>1379</v>
      </c>
      <c r="H63" s="142">
        <v>416</v>
      </c>
      <c r="I63" s="142">
        <v>518</v>
      </c>
      <c r="J63" s="142">
        <v>445</v>
      </c>
      <c r="K63" s="201">
        <v>36.040609137055839</v>
      </c>
      <c r="L63" s="202">
        <v>37.5</v>
      </c>
      <c r="M63" s="202">
        <v>13.320463320463322</v>
      </c>
      <c r="N63" s="202">
        <v>61.123595505617978</v>
      </c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</row>
    <row r="64" spans="2:27" ht="13.7" customHeight="1" thickTop="1" x14ac:dyDescent="0.25">
      <c r="B64" s="124" t="s">
        <v>175</v>
      </c>
      <c r="N64" s="84" t="s">
        <v>122</v>
      </c>
    </row>
    <row r="65" spans="7:14" ht="13.7" customHeight="1" x14ac:dyDescent="0.25">
      <c r="N65" s="166"/>
    </row>
    <row r="67" spans="7:14" x14ac:dyDescent="0.25">
      <c r="G67" s="73"/>
      <c r="H67" s="73"/>
      <c r="I67" s="73"/>
      <c r="J67" s="73"/>
    </row>
    <row r="68" spans="7:14" x14ac:dyDescent="0.25">
      <c r="G68" s="73"/>
      <c r="H68" s="73"/>
      <c r="I68" s="73"/>
      <c r="J68" s="73"/>
    </row>
    <row r="69" spans="7:14" x14ac:dyDescent="0.25">
      <c r="G69" s="73"/>
      <c r="H69" s="73"/>
      <c r="I69" s="73"/>
      <c r="J69" s="73"/>
    </row>
    <row r="70" spans="7:14" x14ac:dyDescent="0.25">
      <c r="G70" s="73"/>
      <c r="H70" s="73"/>
      <c r="I70" s="73"/>
      <c r="J70" s="73"/>
    </row>
    <row r="71" spans="7:14" x14ac:dyDescent="0.25">
      <c r="G71" s="73"/>
      <c r="H71" s="73"/>
      <c r="I71" s="73"/>
      <c r="J71" s="167"/>
    </row>
    <row r="72" spans="7:14" x14ac:dyDescent="0.25">
      <c r="G72" s="73"/>
      <c r="H72" s="73"/>
      <c r="I72" s="73"/>
      <c r="J72" s="167"/>
    </row>
    <row r="73" spans="7:14" x14ac:dyDescent="0.25">
      <c r="G73" s="73"/>
      <c r="H73" s="73"/>
      <c r="I73" s="73"/>
      <c r="J73" s="167"/>
    </row>
    <row r="74" spans="7:14" x14ac:dyDescent="0.25">
      <c r="G74" s="73"/>
      <c r="H74" s="73"/>
      <c r="I74" s="73"/>
      <c r="J74" s="73"/>
    </row>
    <row r="76" spans="7:14" ht="6.75" customHeight="1" x14ac:dyDescent="0.25"/>
  </sheetData>
  <mergeCells count="5">
    <mergeCell ref="M4:N4"/>
    <mergeCell ref="C5:F5"/>
    <mergeCell ref="G5:J5"/>
    <mergeCell ref="K5:N5"/>
    <mergeCell ref="B5:B6"/>
  </mergeCells>
  <conditionalFormatting sqref="Q27:AD27 Q8:AD8 Q46:AD46 P8:P25 P9:AA63">
    <cfRule type="cellIs" dxfId="11" priority="2" operator="notEqual">
      <formula>0</formula>
    </cfRule>
  </conditionalFormatting>
  <conditionalFormatting sqref="Q27:AD27 Q8:AD8 P8:P27 Q9:AA26 P46:AD46 P28:AA45 P47:AA63">
    <cfRule type="cellIs" dxfId="10" priority="1" operator="notEqual">
      <formula>0</formula>
    </cfRule>
  </conditionalFormatting>
  <pageMargins left="0.33" right="0.3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Índice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Q12</vt:lpstr>
      <vt:lpstr>Q13</vt:lpstr>
      <vt:lpstr>Q14</vt:lpstr>
      <vt:lpstr>Q15</vt:lpstr>
      <vt:lpstr>Q16</vt:lpstr>
      <vt:lpstr>Q17</vt:lpstr>
      <vt:lpstr>'Q10'!Print_Area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Ernestina Baptista</cp:lastModifiedBy>
  <cp:lastPrinted>2020-03-12T13:00:34Z</cp:lastPrinted>
  <dcterms:created xsi:type="dcterms:W3CDTF">2012-11-13T14:40:27Z</dcterms:created>
  <dcterms:modified xsi:type="dcterms:W3CDTF">2021-12-02T18:08:42Z</dcterms:modified>
</cp:coreProperties>
</file>