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R:\lsb\DEE_SE\DIVULGACAO\DESTAQUES\TRANSPORTES\2025\Destaque Transportes 4T 2025\Envio_Carlos\"/>
    </mc:Choice>
  </mc:AlternateContent>
  <xr:revisionPtr revIDLastSave="0" documentId="13_ncr:1_{70B010C6-9468-4B31-89B6-F15CC0187E75}" xr6:coauthVersionLast="47" xr6:coauthVersionMax="47" xr10:uidLastSave="{00000000-0000-0000-0000-000000000000}"/>
  <bookViews>
    <workbookView xWindow="-108" yWindow="-108" windowWidth="23256" windowHeight="12456" tabRatio="742" xr2:uid="{00000000-000D-0000-FFFF-FFFF00000000}"/>
  </bookViews>
  <sheets>
    <sheet name="Índice" sheetId="1" r:id="rId1"/>
    <sheet name="Q01" sheetId="35" r:id="rId2"/>
    <sheet name="Q02" sheetId="33" r:id="rId3"/>
    <sheet name="Q03" sheetId="36" r:id="rId4"/>
    <sheet name="Q04" sheetId="37" r:id="rId5"/>
    <sheet name="Q05" sheetId="38" r:id="rId6"/>
    <sheet name="Q06" sheetId="39" r:id="rId7"/>
    <sheet name="Q07" sheetId="18" r:id="rId8"/>
    <sheet name="Q08" sheetId="19" r:id="rId9"/>
    <sheet name="Q09" sheetId="20" r:id="rId10"/>
    <sheet name="Q10" sheetId="30" r:id="rId11"/>
    <sheet name="Q11" sheetId="31" r:id="rId12"/>
    <sheet name="Q12" sheetId="7" r:id="rId13"/>
    <sheet name="Q13" sheetId="13" r:id="rId14"/>
    <sheet name="Q14" sheetId="10" r:id="rId15"/>
    <sheet name="Q15" sheetId="12" r:id="rId16"/>
    <sheet name="Q16" sheetId="40" r:id="rId17"/>
    <sheet name="Q17" sheetId="41" r:id="rId18"/>
  </sheets>
  <definedNames>
    <definedName name="_xlnm.Print_Area" localSheetId="10">'Q10'!$B$2:$O$24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7" i="33" l="1"/>
  <c r="M57" i="33"/>
  <c r="N57" i="33"/>
  <c r="L58" i="33"/>
  <c r="L62" i="33"/>
  <c r="M62" i="33"/>
  <c r="N62" i="33"/>
  <c r="L75" i="33"/>
  <c r="L76" i="33"/>
  <c r="M76" i="33"/>
  <c r="N76" i="33"/>
  <c r="N6" i="37"/>
  <c r="M6" i="37"/>
  <c r="L6" i="37"/>
  <c r="K6" i="37"/>
  <c r="N6" i="36"/>
  <c r="M6" i="36"/>
  <c r="L6" i="36"/>
  <c r="K6" i="36"/>
  <c r="N6" i="33"/>
  <c r="M6" i="33"/>
  <c r="L6" i="33"/>
  <c r="K6" i="33"/>
  <c r="C49" i="39"/>
  <c r="C48" i="39"/>
  <c r="C44" i="39"/>
  <c r="C43" i="39"/>
  <c r="C42" i="39"/>
  <c r="C41" i="39"/>
  <c r="C39" i="39" s="1"/>
  <c r="C34" i="39"/>
  <c r="C33" i="39"/>
  <c r="C27" i="39"/>
  <c r="C28" i="39"/>
  <c r="C24" i="39" s="1"/>
  <c r="C29" i="39"/>
  <c r="C26" i="39"/>
  <c r="F20" i="39"/>
  <c r="E20" i="39"/>
  <c r="D20" i="39"/>
  <c r="C20" i="39"/>
  <c r="F19" i="39"/>
  <c r="C19" i="39" s="1"/>
  <c r="E19" i="39"/>
  <c r="D19" i="39"/>
  <c r="F15" i="39"/>
  <c r="E15" i="39"/>
  <c r="D15" i="39"/>
  <c r="C15" i="39"/>
  <c r="F14" i="39"/>
  <c r="E14" i="39"/>
  <c r="D14" i="39"/>
  <c r="C14" i="39"/>
  <c r="F13" i="39"/>
  <c r="E13" i="39"/>
  <c r="D13" i="39"/>
  <c r="C13" i="39"/>
  <c r="F12" i="39"/>
  <c r="E12" i="39"/>
  <c r="D12" i="39"/>
  <c r="C12" i="39"/>
  <c r="F46" i="39"/>
  <c r="E46" i="39"/>
  <c r="D46" i="39"/>
  <c r="C46" i="39"/>
  <c r="F39" i="39"/>
  <c r="F37" i="39" s="1"/>
  <c r="E39" i="39"/>
  <c r="E37" i="39" s="1"/>
  <c r="D39" i="39"/>
  <c r="D37" i="39"/>
  <c r="D8" i="39" s="1"/>
  <c r="F31" i="39"/>
  <c r="E31" i="39"/>
  <c r="D31" i="39"/>
  <c r="F24" i="39"/>
  <c r="F22" i="39" s="1"/>
  <c r="E24" i="39"/>
  <c r="E22" i="39" s="1"/>
  <c r="D24" i="39"/>
  <c r="D22" i="39"/>
  <c r="F17" i="39"/>
  <c r="E17" i="39"/>
  <c r="D17" i="39"/>
  <c r="D10" i="39"/>
  <c r="O6" i="20"/>
  <c r="N6" i="20"/>
  <c r="M6" i="20"/>
  <c r="L6" i="20"/>
  <c r="N6" i="19"/>
  <c r="M6" i="19"/>
  <c r="L6" i="19"/>
  <c r="K6" i="19"/>
  <c r="N6" i="18"/>
  <c r="M6" i="18"/>
  <c r="L6" i="18"/>
  <c r="K6" i="18"/>
  <c r="N74" i="33"/>
  <c r="M74" i="33"/>
  <c r="L74" i="33"/>
  <c r="N73" i="33"/>
  <c r="L73" i="33"/>
  <c r="N72" i="33"/>
  <c r="M72" i="33"/>
  <c r="L72" i="33"/>
  <c r="N71" i="33"/>
  <c r="M71" i="33"/>
  <c r="L71" i="33"/>
  <c r="N70" i="33"/>
  <c r="M70" i="33"/>
  <c r="L70" i="33"/>
  <c r="N69" i="33"/>
  <c r="M69" i="33"/>
  <c r="L69" i="33"/>
  <c r="N68" i="33"/>
  <c r="M68" i="33"/>
  <c r="L68" i="33"/>
  <c r="N67" i="33"/>
  <c r="M67" i="33"/>
  <c r="L67" i="33"/>
  <c r="N66" i="33"/>
  <c r="M66" i="33"/>
  <c r="L66" i="33"/>
  <c r="N56" i="33"/>
  <c r="M56" i="33"/>
  <c r="L56" i="33"/>
  <c r="N55" i="33"/>
  <c r="M55" i="33"/>
  <c r="L55" i="33"/>
  <c r="N54" i="33"/>
  <c r="M54" i="33"/>
  <c r="L54" i="33"/>
  <c r="N53" i="33"/>
  <c r="M53" i="33"/>
  <c r="L53" i="33"/>
  <c r="N52" i="33"/>
  <c r="M52" i="33"/>
  <c r="L52" i="33"/>
  <c r="N34" i="33"/>
  <c r="M34" i="33"/>
  <c r="L34" i="33"/>
  <c r="N33" i="33"/>
  <c r="M33" i="33"/>
  <c r="L33" i="33"/>
  <c r="N32" i="33"/>
  <c r="M32" i="33"/>
  <c r="L32" i="33"/>
  <c r="N31" i="33"/>
  <c r="M31" i="33"/>
  <c r="L31" i="33"/>
  <c r="N30" i="33"/>
  <c r="M30" i="33"/>
  <c r="L30" i="33"/>
  <c r="N29" i="33"/>
  <c r="M29" i="33"/>
  <c r="L29" i="33"/>
  <c r="N28" i="33"/>
  <c r="M28" i="33"/>
  <c r="L28" i="33"/>
  <c r="N27" i="33"/>
  <c r="M27" i="33"/>
  <c r="L27" i="33"/>
  <c r="N26" i="33"/>
  <c r="M26" i="33"/>
  <c r="L26" i="33"/>
  <c r="N25" i="33"/>
  <c r="M25" i="33"/>
  <c r="L25" i="33"/>
  <c r="N24" i="33"/>
  <c r="M24" i="33"/>
  <c r="L24" i="33"/>
  <c r="O6" i="35"/>
  <c r="N6" i="35"/>
  <c r="M6" i="35"/>
  <c r="L6" i="35"/>
  <c r="N6" i="39"/>
  <c r="M6" i="39"/>
  <c r="L6" i="39"/>
  <c r="C37" i="39" l="1"/>
  <c r="C31" i="39"/>
  <c r="C22" i="39"/>
  <c r="E8" i="39"/>
  <c r="F8" i="39"/>
  <c r="C17" i="39"/>
  <c r="E10" i="39"/>
  <c r="C10" i="39" s="1"/>
  <c r="F10" i="39"/>
  <c r="K26" i="31"/>
  <c r="J26" i="31"/>
  <c r="I26" i="31"/>
  <c r="K25" i="31"/>
  <c r="J25" i="31"/>
  <c r="I25" i="31"/>
  <c r="K24" i="31"/>
  <c r="J24" i="31"/>
  <c r="I24" i="31"/>
  <c r="E25" i="31"/>
  <c r="F25" i="31"/>
  <c r="G25" i="31"/>
  <c r="E26" i="31"/>
  <c r="F26" i="31"/>
  <c r="G26" i="31"/>
  <c r="E24" i="31"/>
  <c r="F24" i="31"/>
  <c r="G24" i="31"/>
  <c r="O6" i="30"/>
  <c r="N6" i="30"/>
  <c r="M6" i="30"/>
  <c r="G28" i="37"/>
  <c r="C28" i="37"/>
  <c r="G27" i="37"/>
  <c r="C27" i="37"/>
  <c r="G26" i="37"/>
  <c r="C26" i="37"/>
  <c r="G25" i="37"/>
  <c r="C25" i="37"/>
  <c r="J24" i="37"/>
  <c r="I24" i="37"/>
  <c r="H24" i="37"/>
  <c r="F24" i="37"/>
  <c r="E24" i="37"/>
  <c r="D24" i="37"/>
  <c r="G22" i="37"/>
  <c r="C22" i="37"/>
  <c r="G21" i="37"/>
  <c r="C21" i="37"/>
  <c r="G20" i="37"/>
  <c r="C20" i="37"/>
  <c r="G19" i="37"/>
  <c r="C19" i="37"/>
  <c r="J18" i="37"/>
  <c r="I18" i="37"/>
  <c r="H18" i="37"/>
  <c r="F18" i="37"/>
  <c r="E18" i="37"/>
  <c r="D18" i="37"/>
  <c r="G48" i="36"/>
  <c r="C48" i="36"/>
  <c r="G47" i="36"/>
  <c r="C47" i="36"/>
  <c r="G46" i="36"/>
  <c r="C46" i="36"/>
  <c r="G45" i="36"/>
  <c r="C45" i="36"/>
  <c r="G44" i="36"/>
  <c r="C44" i="36"/>
  <c r="G43" i="36"/>
  <c r="C43" i="36"/>
  <c r="G42" i="36"/>
  <c r="C42" i="36"/>
  <c r="G41" i="36"/>
  <c r="C41" i="36"/>
  <c r="G40" i="36"/>
  <c r="C40" i="36"/>
  <c r="G39" i="36"/>
  <c r="C39" i="36"/>
  <c r="G38" i="36"/>
  <c r="C38" i="36"/>
  <c r="J36" i="36"/>
  <c r="I36" i="36"/>
  <c r="H36" i="36"/>
  <c r="F36" i="36"/>
  <c r="E36" i="36"/>
  <c r="D36" i="36"/>
  <c r="G76" i="33"/>
  <c r="C76" i="33"/>
  <c r="G75" i="33"/>
  <c r="C75" i="33"/>
  <c r="K75" i="33" s="1"/>
  <c r="G74" i="33"/>
  <c r="C74" i="33"/>
  <c r="K74" i="33" s="1"/>
  <c r="G73" i="33"/>
  <c r="C73" i="33"/>
  <c r="G72" i="33"/>
  <c r="C72" i="33"/>
  <c r="K72" i="33" s="1"/>
  <c r="G71" i="33"/>
  <c r="C71" i="33"/>
  <c r="K71" i="33" s="1"/>
  <c r="G70" i="33"/>
  <c r="C70" i="33"/>
  <c r="G69" i="33"/>
  <c r="C69" i="33"/>
  <c r="K69" i="33" s="1"/>
  <c r="G68" i="33"/>
  <c r="C68" i="33"/>
  <c r="K68" i="33" s="1"/>
  <c r="G67" i="33"/>
  <c r="C67" i="33"/>
  <c r="G66" i="33"/>
  <c r="C66" i="33"/>
  <c r="K66" i="33" s="1"/>
  <c r="J64" i="33"/>
  <c r="I64" i="33"/>
  <c r="H64" i="33"/>
  <c r="F64" i="33"/>
  <c r="E64" i="33"/>
  <c r="D64" i="33"/>
  <c r="G62" i="33"/>
  <c r="C62" i="33"/>
  <c r="K62" i="33" s="1"/>
  <c r="G61" i="33"/>
  <c r="C61" i="33"/>
  <c r="G60" i="33"/>
  <c r="C60" i="33"/>
  <c r="G59" i="33"/>
  <c r="C59" i="33"/>
  <c r="G58" i="33"/>
  <c r="C58" i="33"/>
  <c r="G57" i="33"/>
  <c r="C57" i="33"/>
  <c r="K57" i="33" s="1"/>
  <c r="G56" i="33"/>
  <c r="C56" i="33"/>
  <c r="G55" i="33"/>
  <c r="C55" i="33"/>
  <c r="G54" i="33"/>
  <c r="C54" i="33"/>
  <c r="G53" i="33"/>
  <c r="C53" i="33"/>
  <c r="G52" i="33"/>
  <c r="C52" i="33"/>
  <c r="J50" i="33"/>
  <c r="I50" i="33"/>
  <c r="H50" i="33"/>
  <c r="F50" i="33"/>
  <c r="E50" i="33"/>
  <c r="D50" i="33"/>
  <c r="D38" i="33"/>
  <c r="E38" i="33"/>
  <c r="F38" i="33"/>
  <c r="H38" i="33"/>
  <c r="I38" i="33"/>
  <c r="J38" i="33"/>
  <c r="D39" i="33"/>
  <c r="E39" i="33"/>
  <c r="F39" i="33"/>
  <c r="H39" i="33"/>
  <c r="I39" i="33"/>
  <c r="J39" i="33"/>
  <c r="D40" i="33"/>
  <c r="E40" i="33"/>
  <c r="F40" i="33"/>
  <c r="H40" i="33"/>
  <c r="I40" i="33"/>
  <c r="J40" i="33"/>
  <c r="D41" i="33"/>
  <c r="E41" i="33"/>
  <c r="F41" i="33"/>
  <c r="H41" i="33"/>
  <c r="I41" i="33"/>
  <c r="J41" i="33"/>
  <c r="D42" i="33"/>
  <c r="E42" i="33"/>
  <c r="F42" i="33"/>
  <c r="H42" i="33"/>
  <c r="I42" i="33"/>
  <c r="J42" i="33"/>
  <c r="D43" i="33"/>
  <c r="E43" i="33"/>
  <c r="F43" i="33"/>
  <c r="H43" i="33"/>
  <c r="I43" i="33"/>
  <c r="J43" i="33"/>
  <c r="D44" i="33"/>
  <c r="E44" i="33"/>
  <c r="F44" i="33"/>
  <c r="H44" i="33"/>
  <c r="I44" i="33"/>
  <c r="J44" i="33"/>
  <c r="D45" i="33"/>
  <c r="E45" i="33"/>
  <c r="F45" i="33"/>
  <c r="H45" i="33"/>
  <c r="I45" i="33"/>
  <c r="J45" i="33"/>
  <c r="D46" i="33"/>
  <c r="E46" i="33"/>
  <c r="F46" i="33"/>
  <c r="H46" i="33"/>
  <c r="I46" i="33"/>
  <c r="J46" i="33"/>
  <c r="D47" i="33"/>
  <c r="E47" i="33"/>
  <c r="F47" i="33"/>
  <c r="H47" i="33"/>
  <c r="I47" i="33"/>
  <c r="J47" i="33"/>
  <c r="D48" i="33"/>
  <c r="E48" i="33"/>
  <c r="F48" i="33"/>
  <c r="H48" i="33"/>
  <c r="I48" i="33"/>
  <c r="J48" i="33"/>
  <c r="M48" i="33" l="1"/>
  <c r="M46" i="33"/>
  <c r="N64" i="33"/>
  <c r="K67" i="33"/>
  <c r="K70" i="33"/>
  <c r="K73" i="33"/>
  <c r="K76" i="33"/>
  <c r="L48" i="33"/>
  <c r="L47" i="33"/>
  <c r="L50" i="33"/>
  <c r="K58" i="33"/>
  <c r="L46" i="33"/>
  <c r="M50" i="33"/>
  <c r="N48" i="33"/>
  <c r="N46" i="33"/>
  <c r="L64" i="33"/>
  <c r="L45" i="33"/>
  <c r="L44" i="33"/>
  <c r="L43" i="33"/>
  <c r="L42" i="33"/>
  <c r="L41" i="33"/>
  <c r="L40" i="33"/>
  <c r="L39" i="33"/>
  <c r="L38" i="33"/>
  <c r="M64" i="33"/>
  <c r="M44" i="33"/>
  <c r="M43" i="33"/>
  <c r="M42" i="33"/>
  <c r="M41" i="33"/>
  <c r="M40" i="33"/>
  <c r="M39" i="33"/>
  <c r="M38" i="33"/>
  <c r="K54" i="33"/>
  <c r="K52" i="33"/>
  <c r="K55" i="33"/>
  <c r="N50" i="33"/>
  <c r="K53" i="33"/>
  <c r="K56" i="33"/>
  <c r="N45" i="33"/>
  <c r="N44" i="33"/>
  <c r="N43" i="33"/>
  <c r="N42" i="33"/>
  <c r="N41" i="33"/>
  <c r="N40" i="33"/>
  <c r="N39" i="33"/>
  <c r="N38" i="33"/>
  <c r="C8" i="39"/>
  <c r="C24" i="37"/>
  <c r="C18" i="37"/>
  <c r="C64" i="33"/>
  <c r="G50" i="33"/>
  <c r="G24" i="37"/>
  <c r="G18" i="37"/>
  <c r="G36" i="36"/>
  <c r="C36" i="36"/>
  <c r="G64" i="33"/>
  <c r="C50" i="33"/>
  <c r="G48" i="33"/>
  <c r="G46" i="33"/>
  <c r="G44" i="33"/>
  <c r="G42" i="33"/>
  <c r="G40" i="33"/>
  <c r="G38" i="33"/>
  <c r="G47" i="33"/>
  <c r="G45" i="33"/>
  <c r="G43" i="33"/>
  <c r="G39" i="33"/>
  <c r="F36" i="33"/>
  <c r="E36" i="33"/>
  <c r="C47" i="33"/>
  <c r="K47" i="33" s="1"/>
  <c r="C46" i="33"/>
  <c r="K46" i="33" s="1"/>
  <c r="C44" i="33"/>
  <c r="C43" i="33"/>
  <c r="C42" i="33"/>
  <c r="K42" i="33" s="1"/>
  <c r="C40" i="33"/>
  <c r="C39" i="33"/>
  <c r="J36" i="33"/>
  <c r="G41" i="33"/>
  <c r="I36" i="33"/>
  <c r="C48" i="33"/>
  <c r="C45" i="33"/>
  <c r="C41" i="33"/>
  <c r="D36" i="33"/>
  <c r="H36" i="33"/>
  <c r="C38" i="33"/>
  <c r="K21" i="38"/>
  <c r="L21" i="38"/>
  <c r="M21" i="38"/>
  <c r="K22" i="38"/>
  <c r="L22" i="38"/>
  <c r="M22" i="38"/>
  <c r="K12" i="38"/>
  <c r="L12" i="38"/>
  <c r="M12" i="38"/>
  <c r="N12" i="38"/>
  <c r="K13" i="38"/>
  <c r="L13" i="38"/>
  <c r="M13" i="38"/>
  <c r="N13" i="38"/>
  <c r="K15" i="38"/>
  <c r="L15" i="38"/>
  <c r="M15" i="38"/>
  <c r="N15" i="38"/>
  <c r="K16" i="38"/>
  <c r="L16" i="38"/>
  <c r="M16" i="38"/>
  <c r="N16" i="38"/>
  <c r="K17" i="38"/>
  <c r="L17" i="38"/>
  <c r="M17" i="38"/>
  <c r="N17" i="38"/>
  <c r="K50" i="33" l="1"/>
  <c r="K48" i="33"/>
  <c r="N36" i="33"/>
  <c r="K43" i="33"/>
  <c r="K64" i="33"/>
  <c r="K41" i="33"/>
  <c r="K39" i="33"/>
  <c r="K45" i="33"/>
  <c r="K40" i="33"/>
  <c r="M36" i="33"/>
  <c r="K38" i="33"/>
  <c r="K44" i="33"/>
  <c r="C36" i="33"/>
  <c r="L36" i="33"/>
  <c r="G36" i="33"/>
  <c r="K36" i="33" l="1"/>
  <c r="N28" i="37"/>
  <c r="K28" i="37"/>
  <c r="N27" i="37"/>
  <c r="M27" i="37"/>
  <c r="L27" i="37"/>
  <c r="N26" i="37"/>
  <c r="M26" i="37"/>
  <c r="L26" i="37"/>
  <c r="K26" i="37"/>
  <c r="N25" i="37"/>
  <c r="M25" i="37"/>
  <c r="L25" i="37"/>
  <c r="K25" i="37"/>
  <c r="L24" i="37"/>
  <c r="N22" i="37"/>
  <c r="M22" i="37"/>
  <c r="L22" i="37"/>
  <c r="K22" i="37"/>
  <c r="N21" i="37"/>
  <c r="M21" i="37"/>
  <c r="L21" i="37"/>
  <c r="N20" i="37"/>
  <c r="M20" i="37"/>
  <c r="L20" i="37"/>
  <c r="N19" i="37"/>
  <c r="M19" i="37"/>
  <c r="L19" i="37"/>
  <c r="N16" i="37"/>
  <c r="M16" i="37"/>
  <c r="L16" i="37"/>
  <c r="G16" i="37"/>
  <c r="C16" i="37"/>
  <c r="N15" i="37"/>
  <c r="M15" i="37"/>
  <c r="L15" i="37"/>
  <c r="G15" i="37"/>
  <c r="C15" i="37"/>
  <c r="N14" i="37"/>
  <c r="M14" i="37"/>
  <c r="L14" i="37"/>
  <c r="G14" i="37"/>
  <c r="C14" i="37"/>
  <c r="N13" i="37"/>
  <c r="M13" i="37"/>
  <c r="L13" i="37"/>
  <c r="G13" i="37"/>
  <c r="C13" i="37"/>
  <c r="J12" i="37"/>
  <c r="I12" i="37"/>
  <c r="H12" i="37"/>
  <c r="F12" i="37"/>
  <c r="E12" i="37"/>
  <c r="D12" i="37"/>
  <c r="N48" i="36"/>
  <c r="M48" i="36"/>
  <c r="L48" i="36"/>
  <c r="N47" i="36"/>
  <c r="M47" i="36"/>
  <c r="L47" i="36"/>
  <c r="K47" i="36"/>
  <c r="N46" i="36"/>
  <c r="M46" i="36"/>
  <c r="L46" i="36"/>
  <c r="N45" i="36"/>
  <c r="M45" i="36"/>
  <c r="L45" i="36"/>
  <c r="N44" i="36"/>
  <c r="M44" i="36"/>
  <c r="L44" i="36"/>
  <c r="K44" i="36"/>
  <c r="N43" i="36"/>
  <c r="M43" i="36"/>
  <c r="L43" i="36"/>
  <c r="K43" i="36"/>
  <c r="N42" i="36"/>
  <c r="M42" i="36"/>
  <c r="L42" i="36"/>
  <c r="N41" i="36"/>
  <c r="M41" i="36"/>
  <c r="L41" i="36"/>
  <c r="K41" i="36"/>
  <c r="N40" i="36"/>
  <c r="M40" i="36"/>
  <c r="L40" i="36"/>
  <c r="K40" i="36"/>
  <c r="N39" i="36"/>
  <c r="M39" i="36"/>
  <c r="L39" i="36"/>
  <c r="N38" i="36"/>
  <c r="M38" i="36"/>
  <c r="L38" i="36"/>
  <c r="K38" i="36"/>
  <c r="L36" i="36"/>
  <c r="N34" i="36"/>
  <c r="M34" i="36"/>
  <c r="L34" i="36"/>
  <c r="G34" i="36"/>
  <c r="C34" i="36"/>
  <c r="N33" i="36"/>
  <c r="M33" i="36"/>
  <c r="L33" i="36"/>
  <c r="G33" i="36"/>
  <c r="C33" i="36"/>
  <c r="N32" i="36"/>
  <c r="M32" i="36"/>
  <c r="L32" i="36"/>
  <c r="G32" i="36"/>
  <c r="C32" i="36"/>
  <c r="N31" i="36"/>
  <c r="M31" i="36"/>
  <c r="L31" i="36"/>
  <c r="G31" i="36"/>
  <c r="C31" i="36"/>
  <c r="N30" i="36"/>
  <c r="M30" i="36"/>
  <c r="L30" i="36"/>
  <c r="G30" i="36"/>
  <c r="C30" i="36"/>
  <c r="K30" i="36" s="1"/>
  <c r="N29" i="36"/>
  <c r="M29" i="36"/>
  <c r="L29" i="36"/>
  <c r="G29" i="36"/>
  <c r="C29" i="36"/>
  <c r="N28" i="36"/>
  <c r="M28" i="36"/>
  <c r="L28" i="36"/>
  <c r="G28" i="36"/>
  <c r="C28" i="36"/>
  <c r="N27" i="36"/>
  <c r="M27" i="36"/>
  <c r="L27" i="36"/>
  <c r="G27" i="36"/>
  <c r="C27" i="36"/>
  <c r="N26" i="36"/>
  <c r="M26" i="36"/>
  <c r="L26" i="36"/>
  <c r="G26" i="36"/>
  <c r="C26" i="36"/>
  <c r="N25" i="36"/>
  <c r="M25" i="36"/>
  <c r="L25" i="36"/>
  <c r="G25" i="36"/>
  <c r="C25" i="36"/>
  <c r="N24" i="36"/>
  <c r="M24" i="36"/>
  <c r="L24" i="36"/>
  <c r="G24" i="36"/>
  <c r="C24" i="36"/>
  <c r="K24" i="36" s="1"/>
  <c r="J22" i="36"/>
  <c r="I22" i="36"/>
  <c r="H22" i="36"/>
  <c r="F22" i="36"/>
  <c r="E22" i="36"/>
  <c r="D22" i="36"/>
  <c r="J20" i="36"/>
  <c r="I20" i="36"/>
  <c r="H20" i="36"/>
  <c r="F20" i="36"/>
  <c r="E20" i="36"/>
  <c r="D20" i="36"/>
  <c r="J19" i="36"/>
  <c r="I19" i="36"/>
  <c r="H19" i="36"/>
  <c r="F19" i="36"/>
  <c r="E19" i="36"/>
  <c r="D19" i="36"/>
  <c r="J18" i="36"/>
  <c r="I18" i="36"/>
  <c r="H18" i="36"/>
  <c r="F18" i="36"/>
  <c r="E18" i="36"/>
  <c r="D18" i="36"/>
  <c r="J17" i="36"/>
  <c r="I17" i="36"/>
  <c r="H17" i="36"/>
  <c r="F17" i="36"/>
  <c r="E17" i="36"/>
  <c r="D17" i="36"/>
  <c r="J16" i="36"/>
  <c r="I16" i="36"/>
  <c r="H16" i="36"/>
  <c r="F16" i="36"/>
  <c r="E16" i="36"/>
  <c r="D16" i="36"/>
  <c r="J15" i="36"/>
  <c r="I15" i="36"/>
  <c r="H15" i="36"/>
  <c r="F15" i="36"/>
  <c r="E15" i="36"/>
  <c r="D15" i="36"/>
  <c r="J14" i="36"/>
  <c r="I14" i="36"/>
  <c r="H14" i="36"/>
  <c r="F14" i="36"/>
  <c r="E14" i="36"/>
  <c r="D14" i="36"/>
  <c r="J13" i="36"/>
  <c r="I13" i="36"/>
  <c r="H13" i="36"/>
  <c r="F13" i="36"/>
  <c r="E13" i="36"/>
  <c r="D13" i="36"/>
  <c r="J12" i="36"/>
  <c r="I12" i="36"/>
  <c r="H12" i="36"/>
  <c r="F12" i="36"/>
  <c r="E12" i="36"/>
  <c r="D12" i="36"/>
  <c r="J11" i="36"/>
  <c r="I11" i="36"/>
  <c r="H11" i="36"/>
  <c r="F11" i="36"/>
  <c r="E11" i="36"/>
  <c r="D11" i="36"/>
  <c r="J10" i="36"/>
  <c r="I10" i="36"/>
  <c r="H10" i="36"/>
  <c r="F10" i="36"/>
  <c r="E10" i="36"/>
  <c r="D10" i="36"/>
  <c r="J20" i="33"/>
  <c r="I20" i="33"/>
  <c r="H20" i="33"/>
  <c r="F20" i="33"/>
  <c r="J19" i="33"/>
  <c r="I19" i="33"/>
  <c r="H19" i="33"/>
  <c r="F19" i="33"/>
  <c r="E19" i="33"/>
  <c r="J18" i="33"/>
  <c r="I18" i="33"/>
  <c r="H18" i="33"/>
  <c r="F18" i="33"/>
  <c r="J17" i="33"/>
  <c r="H17" i="33"/>
  <c r="J16" i="33"/>
  <c r="I16" i="33"/>
  <c r="H16" i="33"/>
  <c r="E16" i="33"/>
  <c r="J15" i="33"/>
  <c r="I15" i="33"/>
  <c r="H15" i="33"/>
  <c r="F15" i="33"/>
  <c r="E15" i="33"/>
  <c r="D15" i="33"/>
  <c r="J14" i="33"/>
  <c r="I14" i="33"/>
  <c r="H14" i="33"/>
  <c r="E14" i="33"/>
  <c r="J13" i="33"/>
  <c r="I13" i="33"/>
  <c r="H13" i="33"/>
  <c r="E13" i="33"/>
  <c r="J12" i="33"/>
  <c r="I12" i="33"/>
  <c r="H12" i="33"/>
  <c r="E12" i="33"/>
  <c r="D12" i="33"/>
  <c r="J11" i="33"/>
  <c r="H11" i="33"/>
  <c r="E11" i="33"/>
  <c r="D11" i="33"/>
  <c r="J10" i="33"/>
  <c r="E10" i="33"/>
  <c r="D10" i="33"/>
  <c r="G34" i="33"/>
  <c r="C34" i="33"/>
  <c r="G33" i="33"/>
  <c r="C33" i="33"/>
  <c r="G32" i="33"/>
  <c r="C32" i="33"/>
  <c r="K32" i="33" s="1"/>
  <c r="G31" i="33"/>
  <c r="C31" i="33"/>
  <c r="G30" i="33"/>
  <c r="C30" i="33"/>
  <c r="G29" i="33"/>
  <c r="C29" i="33"/>
  <c r="K29" i="33" s="1"/>
  <c r="G28" i="33"/>
  <c r="C28" i="33"/>
  <c r="G27" i="33"/>
  <c r="C27" i="33"/>
  <c r="G26" i="33"/>
  <c r="C26" i="33"/>
  <c r="K26" i="33" s="1"/>
  <c r="G25" i="33"/>
  <c r="C25" i="33"/>
  <c r="G24" i="33"/>
  <c r="C24" i="33"/>
  <c r="J22" i="33"/>
  <c r="I22" i="33"/>
  <c r="H22" i="33"/>
  <c r="F22" i="33"/>
  <c r="E22" i="33"/>
  <c r="D22" i="33"/>
  <c r="E20" i="33"/>
  <c r="M20" i="33" s="1"/>
  <c r="E18" i="33"/>
  <c r="D18" i="33"/>
  <c r="I17" i="33"/>
  <c r="O34" i="35"/>
  <c r="N34" i="35"/>
  <c r="M34" i="35"/>
  <c r="H34" i="35"/>
  <c r="D34" i="35"/>
  <c r="O33" i="35"/>
  <c r="N33" i="35"/>
  <c r="M33" i="35"/>
  <c r="H33" i="35"/>
  <c r="D33" i="35"/>
  <c r="O32" i="35"/>
  <c r="N32" i="35"/>
  <c r="M32" i="35"/>
  <c r="H32" i="35"/>
  <c r="D32" i="35"/>
  <c r="O31" i="35"/>
  <c r="N31" i="35"/>
  <c r="M31" i="35"/>
  <c r="H31" i="35"/>
  <c r="D31" i="35"/>
  <c r="O30" i="35"/>
  <c r="N30" i="35"/>
  <c r="M30" i="35"/>
  <c r="H30" i="35"/>
  <c r="D30" i="35"/>
  <c r="O29" i="35"/>
  <c r="N29" i="35"/>
  <c r="M29" i="35"/>
  <c r="H29" i="35"/>
  <c r="D29" i="35"/>
  <c r="O28" i="35"/>
  <c r="N28" i="35"/>
  <c r="M28" i="35"/>
  <c r="H28" i="35"/>
  <c r="D28" i="35"/>
  <c r="O27" i="35"/>
  <c r="N27" i="35"/>
  <c r="M27" i="35"/>
  <c r="H27" i="35"/>
  <c r="D27" i="35"/>
  <c r="O26" i="35"/>
  <c r="N26" i="35"/>
  <c r="M26" i="35"/>
  <c r="H26" i="35"/>
  <c r="D26" i="35"/>
  <c r="O25" i="35"/>
  <c r="N25" i="35"/>
  <c r="M25" i="35"/>
  <c r="H25" i="35"/>
  <c r="D25" i="35"/>
  <c r="O24" i="35"/>
  <c r="N24" i="35"/>
  <c r="M24" i="35"/>
  <c r="H24" i="35"/>
  <c r="D24" i="35"/>
  <c r="K22" i="35"/>
  <c r="J22" i="35"/>
  <c r="I22" i="35"/>
  <c r="G22" i="35"/>
  <c r="F22" i="35"/>
  <c r="E22" i="35"/>
  <c r="O20" i="35"/>
  <c r="N20" i="35"/>
  <c r="M20" i="35"/>
  <c r="H20" i="35"/>
  <c r="D20" i="35"/>
  <c r="O19" i="35"/>
  <c r="N19" i="35"/>
  <c r="M19" i="35"/>
  <c r="H19" i="35"/>
  <c r="D19" i="35"/>
  <c r="O18" i="35"/>
  <c r="N18" i="35"/>
  <c r="M18" i="35"/>
  <c r="H18" i="35"/>
  <c r="D18" i="35"/>
  <c r="O17" i="35"/>
  <c r="N17" i="35"/>
  <c r="M17" i="35"/>
  <c r="H17" i="35"/>
  <c r="D17" i="35"/>
  <c r="L17" i="35" s="1"/>
  <c r="O16" i="35"/>
  <c r="N16" i="35"/>
  <c r="M16" i="35"/>
  <c r="H16" i="35"/>
  <c r="D16" i="35"/>
  <c r="O15" i="35"/>
  <c r="N15" i="35"/>
  <c r="M15" i="35"/>
  <c r="H15" i="35"/>
  <c r="D15" i="35"/>
  <c r="O14" i="35"/>
  <c r="N14" i="35"/>
  <c r="M14" i="35"/>
  <c r="H14" i="35"/>
  <c r="D14" i="35"/>
  <c r="O13" i="35"/>
  <c r="N13" i="35"/>
  <c r="M13" i="35"/>
  <c r="H13" i="35"/>
  <c r="D13" i="35"/>
  <c r="O12" i="35"/>
  <c r="N12" i="35"/>
  <c r="M12" i="35"/>
  <c r="H12" i="35"/>
  <c r="D12" i="35"/>
  <c r="O11" i="35"/>
  <c r="N11" i="35"/>
  <c r="M11" i="35"/>
  <c r="H11" i="35"/>
  <c r="D11" i="35"/>
  <c r="L11" i="35" s="1"/>
  <c r="O10" i="35"/>
  <c r="N10" i="35"/>
  <c r="M10" i="35"/>
  <c r="H10" i="35"/>
  <c r="D10" i="35"/>
  <c r="K8" i="35"/>
  <c r="J8" i="35"/>
  <c r="I8" i="35"/>
  <c r="G8" i="35"/>
  <c r="F8" i="35"/>
  <c r="E8" i="35"/>
  <c r="K27" i="36" l="1"/>
  <c r="K33" i="36"/>
  <c r="E8" i="36"/>
  <c r="M13" i="33"/>
  <c r="M19" i="33"/>
  <c r="M18" i="33"/>
  <c r="K24" i="33"/>
  <c r="K27" i="33"/>
  <c r="K30" i="33"/>
  <c r="K33" i="33"/>
  <c r="G12" i="37"/>
  <c r="K16" i="37"/>
  <c r="L18" i="33"/>
  <c r="N20" i="33"/>
  <c r="N15" i="33"/>
  <c r="M12" i="33"/>
  <c r="M16" i="33"/>
  <c r="L22" i="33"/>
  <c r="L15" i="33"/>
  <c r="M22" i="33"/>
  <c r="L11" i="33"/>
  <c r="M15" i="33"/>
  <c r="N18" i="33"/>
  <c r="N22" i="33"/>
  <c r="K25" i="33"/>
  <c r="K28" i="33"/>
  <c r="K31" i="33"/>
  <c r="K34" i="33"/>
  <c r="M14" i="33"/>
  <c r="L12" i="33"/>
  <c r="N19" i="33"/>
  <c r="K29" i="36"/>
  <c r="M22" i="35"/>
  <c r="M12" i="37"/>
  <c r="C11" i="36"/>
  <c r="N13" i="36"/>
  <c r="N20" i="36"/>
  <c r="H22" i="35"/>
  <c r="N22" i="35"/>
  <c r="L16" i="35"/>
  <c r="K13" i="37"/>
  <c r="L32" i="35"/>
  <c r="N24" i="37"/>
  <c r="K21" i="37"/>
  <c r="M18" i="37"/>
  <c r="C12" i="37"/>
  <c r="K39" i="36"/>
  <c r="K45" i="36"/>
  <c r="C14" i="36"/>
  <c r="M36" i="36"/>
  <c r="K36" i="36"/>
  <c r="N36" i="36"/>
  <c r="N10" i="36"/>
  <c r="G22" i="36"/>
  <c r="N15" i="36"/>
  <c r="N16" i="36"/>
  <c r="N22" i="36"/>
  <c r="K28" i="36"/>
  <c r="K34" i="36"/>
  <c r="K32" i="36"/>
  <c r="F8" i="36"/>
  <c r="C20" i="36"/>
  <c r="M14" i="36"/>
  <c r="M15" i="36"/>
  <c r="M17" i="36"/>
  <c r="M18" i="36"/>
  <c r="M22" i="36"/>
  <c r="E17" i="33"/>
  <c r="M17" i="33" s="1"/>
  <c r="G22" i="33"/>
  <c r="C18" i="33"/>
  <c r="C22" i="33"/>
  <c r="D22" i="35"/>
  <c r="L27" i="35"/>
  <c r="L33" i="35"/>
  <c r="L12" i="35"/>
  <c r="M8" i="35"/>
  <c r="L10" i="35"/>
  <c r="H8" i="35"/>
  <c r="L15" i="35"/>
  <c r="K27" i="37"/>
  <c r="M24" i="37"/>
  <c r="N18" i="37"/>
  <c r="K18" i="37"/>
  <c r="K19" i="37"/>
  <c r="L18" i="37"/>
  <c r="K20" i="37"/>
  <c r="L12" i="37"/>
  <c r="K14" i="37"/>
  <c r="K15" i="37"/>
  <c r="N12" i="37"/>
  <c r="J8" i="36"/>
  <c r="L11" i="36"/>
  <c r="L12" i="36"/>
  <c r="L13" i="36"/>
  <c r="L17" i="36"/>
  <c r="L18" i="36"/>
  <c r="L19" i="36"/>
  <c r="K42" i="36"/>
  <c r="K48" i="36"/>
  <c r="K46" i="36"/>
  <c r="H8" i="36"/>
  <c r="M11" i="36"/>
  <c r="M12" i="36"/>
  <c r="N14" i="36"/>
  <c r="C17" i="36"/>
  <c r="N17" i="36"/>
  <c r="N19" i="36"/>
  <c r="M20" i="36"/>
  <c r="N11" i="36"/>
  <c r="I8" i="36"/>
  <c r="L10" i="36"/>
  <c r="L15" i="36"/>
  <c r="L16" i="36"/>
  <c r="L22" i="36"/>
  <c r="K25" i="36"/>
  <c r="K31" i="36"/>
  <c r="N12" i="36"/>
  <c r="L14" i="36"/>
  <c r="N18" i="36"/>
  <c r="L20" i="36"/>
  <c r="K26" i="36"/>
  <c r="C12" i="36"/>
  <c r="C15" i="36"/>
  <c r="C18" i="36"/>
  <c r="D8" i="36"/>
  <c r="L8" i="36" s="1"/>
  <c r="M10" i="36"/>
  <c r="M13" i="36"/>
  <c r="M16" i="36"/>
  <c r="M19" i="36"/>
  <c r="C10" i="36"/>
  <c r="C13" i="36"/>
  <c r="C16" i="36"/>
  <c r="C19" i="36"/>
  <c r="C22" i="36"/>
  <c r="J8" i="33"/>
  <c r="F10" i="33"/>
  <c r="N10" i="33" s="1"/>
  <c r="D16" i="33"/>
  <c r="L16" i="33" s="1"/>
  <c r="F17" i="33"/>
  <c r="N17" i="33" s="1"/>
  <c r="F16" i="33"/>
  <c r="N16" i="33" s="1"/>
  <c r="D20" i="33"/>
  <c r="L20" i="33" s="1"/>
  <c r="D19" i="33"/>
  <c r="D17" i="33"/>
  <c r="L17" i="33" s="1"/>
  <c r="H10" i="33"/>
  <c r="H8" i="33" s="1"/>
  <c r="I11" i="33"/>
  <c r="M11" i="33" s="1"/>
  <c r="I10" i="33"/>
  <c r="M10" i="33" s="1"/>
  <c r="G15" i="33"/>
  <c r="G16" i="33"/>
  <c r="F11" i="33"/>
  <c r="N11" i="33" s="1"/>
  <c r="D13" i="33"/>
  <c r="L13" i="33" s="1"/>
  <c r="F12" i="33"/>
  <c r="F13" i="33"/>
  <c r="N13" i="33" s="1"/>
  <c r="F14" i="33"/>
  <c r="N14" i="33" s="1"/>
  <c r="D14" i="33"/>
  <c r="L14" i="33" s="1"/>
  <c r="C15" i="33"/>
  <c r="L26" i="35"/>
  <c r="L25" i="35"/>
  <c r="L31" i="35"/>
  <c r="L24" i="35"/>
  <c r="L29" i="35"/>
  <c r="L28" i="35"/>
  <c r="L34" i="35"/>
  <c r="L30" i="35"/>
  <c r="O22" i="35"/>
  <c r="N8" i="35"/>
  <c r="O8" i="35"/>
  <c r="L14" i="35"/>
  <c r="L20" i="35"/>
  <c r="L13" i="35"/>
  <c r="L19" i="35"/>
  <c r="L18" i="35"/>
  <c r="D8" i="35"/>
  <c r="G10" i="36"/>
  <c r="G11" i="36"/>
  <c r="G12" i="36"/>
  <c r="G13" i="36"/>
  <c r="G14" i="36"/>
  <c r="G15" i="36"/>
  <c r="G16" i="36"/>
  <c r="G17" i="36"/>
  <c r="G18" i="36"/>
  <c r="G19" i="36"/>
  <c r="G20" i="36"/>
  <c r="G12" i="33"/>
  <c r="G13" i="33"/>
  <c r="G14" i="33"/>
  <c r="G17" i="33"/>
  <c r="G18" i="33"/>
  <c r="G19" i="33"/>
  <c r="G20" i="33"/>
  <c r="M8" i="36" l="1"/>
  <c r="K22" i="36"/>
  <c r="K12" i="37"/>
  <c r="K15" i="33"/>
  <c r="K22" i="33"/>
  <c r="K18" i="33"/>
  <c r="L10" i="33"/>
  <c r="C19" i="33"/>
  <c r="K19" i="33" s="1"/>
  <c r="L19" i="33"/>
  <c r="C12" i="33"/>
  <c r="K12" i="33" s="1"/>
  <c r="N12" i="33"/>
  <c r="L8" i="35"/>
  <c r="K11" i="36"/>
  <c r="L22" i="35"/>
  <c r="N8" i="36"/>
  <c r="K10" i="36"/>
  <c r="E8" i="33"/>
  <c r="K24" i="37"/>
  <c r="K20" i="36"/>
  <c r="K14" i="36"/>
  <c r="K18" i="36"/>
  <c r="K17" i="36"/>
  <c r="K16" i="36"/>
  <c r="K19" i="36"/>
  <c r="K13" i="36"/>
  <c r="F8" i="33"/>
  <c r="N8" i="33" s="1"/>
  <c r="K12" i="36"/>
  <c r="K15" i="36"/>
  <c r="C8" i="36"/>
  <c r="G10" i="33"/>
  <c r="C16" i="33"/>
  <c r="K16" i="33" s="1"/>
  <c r="C10" i="33"/>
  <c r="K10" i="33" s="1"/>
  <c r="C17" i="33"/>
  <c r="K17" i="33" s="1"/>
  <c r="C20" i="33"/>
  <c r="K20" i="33" s="1"/>
  <c r="I8" i="33"/>
  <c r="G11" i="33"/>
  <c r="D8" i="33"/>
  <c r="L8" i="33" s="1"/>
  <c r="C13" i="33"/>
  <c r="K13" i="33" s="1"/>
  <c r="C14" i="33"/>
  <c r="K14" i="33" s="1"/>
  <c r="C11" i="33"/>
  <c r="G8" i="36"/>
  <c r="K11" i="33" l="1"/>
  <c r="M8" i="33"/>
  <c r="G8" i="33"/>
  <c r="K8" i="36"/>
  <c r="C8" i="33"/>
  <c r="O6" i="31"/>
  <c r="N6" i="31"/>
  <c r="M6" i="31"/>
  <c r="K8" i="33" l="1"/>
  <c r="L48" i="39" l="1"/>
  <c r="M48" i="39"/>
  <c r="N48" i="39"/>
  <c r="K48" i="39"/>
  <c r="L33" i="39"/>
  <c r="M33" i="39"/>
  <c r="N33" i="39"/>
  <c r="K33" i="39"/>
  <c r="L19" i="39"/>
  <c r="M19" i="39"/>
  <c r="N19" i="39"/>
  <c r="K19" i="39"/>
  <c r="N21" i="38"/>
  <c r="E19" i="30"/>
  <c r="F19" i="30"/>
  <c r="H8" i="37" l="1"/>
  <c r="J8" i="37"/>
  <c r="D8" i="37"/>
  <c r="E8" i="37"/>
  <c r="I8" i="37"/>
  <c r="L8" i="37" l="1"/>
  <c r="M8" i="37"/>
  <c r="F8" i="37"/>
  <c r="N8" i="37" s="1"/>
  <c r="G8" i="37"/>
  <c r="C8" i="37" l="1"/>
  <c r="K8" i="37" s="1"/>
  <c r="L34" i="39"/>
  <c r="L49" i="39" l="1"/>
  <c r="M49" i="39"/>
  <c r="N49" i="39"/>
  <c r="M34" i="39"/>
  <c r="N34" i="39"/>
  <c r="N22" i="38" l="1"/>
  <c r="N15" i="30"/>
  <c r="O15" i="30"/>
  <c r="N11" i="30"/>
  <c r="O11" i="30"/>
  <c r="N44" i="39" l="1"/>
  <c r="M44" i="39"/>
  <c r="L44" i="39"/>
  <c r="N43" i="39"/>
  <c r="M43" i="39"/>
  <c r="L43" i="39"/>
  <c r="N41" i="39"/>
  <c r="M41" i="39"/>
  <c r="L41" i="39"/>
  <c r="N29" i="39"/>
  <c r="M29" i="39"/>
  <c r="L29" i="39"/>
  <c r="N28" i="39"/>
  <c r="M28" i="39"/>
  <c r="L28" i="39"/>
  <c r="N26" i="39"/>
  <c r="M26" i="39"/>
  <c r="L26" i="39"/>
  <c r="K6" i="39"/>
  <c r="N6" i="38"/>
  <c r="M6" i="38"/>
  <c r="L6" i="38"/>
  <c r="K6" i="38"/>
  <c r="M46" i="39" l="1"/>
  <c r="L46" i="39"/>
  <c r="N20" i="39"/>
  <c r="N31" i="39"/>
  <c r="L20" i="39"/>
  <c r="M20" i="39"/>
  <c r="M31" i="39"/>
  <c r="L19" i="38"/>
  <c r="M19" i="38"/>
  <c r="L31" i="39"/>
  <c r="K34" i="39"/>
  <c r="N19" i="38"/>
  <c r="N12" i="39"/>
  <c r="N46" i="39"/>
  <c r="K46" i="39"/>
  <c r="K49" i="39"/>
  <c r="K41" i="39"/>
  <c r="M24" i="39"/>
  <c r="K28" i="39"/>
  <c r="M14" i="39"/>
  <c r="K44" i="39"/>
  <c r="N10" i="38"/>
  <c r="M12" i="39"/>
  <c r="L14" i="39"/>
  <c r="L24" i="39"/>
  <c r="K26" i="39"/>
  <c r="K43" i="39"/>
  <c r="L15" i="39"/>
  <c r="N24" i="39"/>
  <c r="M15" i="39"/>
  <c r="M39" i="39"/>
  <c r="N14" i="39"/>
  <c r="L10" i="38"/>
  <c r="L12" i="39"/>
  <c r="N15" i="39"/>
  <c r="N39" i="39"/>
  <c r="L39" i="39"/>
  <c r="M10" i="38"/>
  <c r="K29" i="39"/>
  <c r="K19" i="38" l="1"/>
  <c r="L37" i="39"/>
  <c r="L17" i="39"/>
  <c r="M8" i="38"/>
  <c r="M17" i="39"/>
  <c r="N17" i="39"/>
  <c r="L10" i="39"/>
  <c r="K20" i="39"/>
  <c r="K31" i="39"/>
  <c r="M37" i="39"/>
  <c r="K12" i="39"/>
  <c r="K39" i="39"/>
  <c r="K14" i="39"/>
  <c r="M10" i="39"/>
  <c r="K15" i="39"/>
  <c r="N37" i="39"/>
  <c r="K37" i="39"/>
  <c r="N8" i="38"/>
  <c r="L8" i="38"/>
  <c r="K24" i="39"/>
  <c r="M22" i="39"/>
  <c r="N22" i="39"/>
  <c r="K10" i="38"/>
  <c r="L22" i="39"/>
  <c r="N10" i="39"/>
  <c r="M15" i="30"/>
  <c r="M11" i="30"/>
  <c r="N8" i="39" l="1"/>
  <c r="L8" i="39"/>
  <c r="K17" i="39"/>
  <c r="K22" i="39"/>
  <c r="K10" i="39"/>
  <c r="K8" i="38"/>
  <c r="M8" i="39"/>
  <c r="M15" i="31"/>
  <c r="N15" i="31"/>
  <c r="O15" i="31"/>
  <c r="M16" i="31"/>
  <c r="N16" i="31"/>
  <c r="O16" i="31"/>
  <c r="M10" i="31"/>
  <c r="N10" i="31"/>
  <c r="O10" i="31"/>
  <c r="M11" i="31"/>
  <c r="N11" i="31"/>
  <c r="O11" i="31"/>
  <c r="K8" i="39" l="1"/>
  <c r="O14" i="30"/>
  <c r="N14" i="30"/>
  <c r="M14" i="30"/>
  <c r="O13" i="30"/>
  <c r="N13" i="30"/>
  <c r="M13" i="30"/>
  <c r="D13" i="30"/>
  <c r="O21" i="30"/>
  <c r="N21" i="30"/>
  <c r="M21" i="30"/>
  <c r="H21" i="30"/>
  <c r="D21" i="30"/>
  <c r="O20" i="30"/>
  <c r="N20" i="30"/>
  <c r="M20" i="30"/>
  <c r="H20" i="30"/>
  <c r="D20" i="30"/>
  <c r="K19" i="30"/>
  <c r="J19" i="30"/>
  <c r="I19" i="30"/>
  <c r="G19" i="30"/>
  <c r="O18" i="30"/>
  <c r="N18" i="30"/>
  <c r="M18" i="30"/>
  <c r="H18" i="30"/>
  <c r="D18" i="30"/>
  <c r="O17" i="30"/>
  <c r="N17" i="30"/>
  <c r="M17" i="30"/>
  <c r="H17" i="30"/>
  <c r="D17" i="30"/>
  <c r="K16" i="30"/>
  <c r="J16" i="30"/>
  <c r="I16" i="30"/>
  <c r="G16" i="30"/>
  <c r="F16" i="30"/>
  <c r="E16" i="30"/>
  <c r="H15" i="30"/>
  <c r="D15" i="30"/>
  <c r="H14" i="30"/>
  <c r="D14" i="30"/>
  <c r="H13" i="30"/>
  <c r="K12" i="30"/>
  <c r="J12" i="30"/>
  <c r="I12" i="30"/>
  <c r="G12" i="30"/>
  <c r="F12" i="30"/>
  <c r="E12" i="30"/>
  <c r="H11" i="30"/>
  <c r="D11" i="30"/>
  <c r="O10" i="30"/>
  <c r="N10" i="30"/>
  <c r="M10" i="30"/>
  <c r="H10" i="30"/>
  <c r="D10" i="30"/>
  <c r="O9" i="30"/>
  <c r="N9" i="30"/>
  <c r="M9" i="30"/>
  <c r="H9" i="30"/>
  <c r="D9" i="30"/>
  <c r="K8" i="30"/>
  <c r="J8" i="30"/>
  <c r="I8" i="30"/>
  <c r="G8" i="30"/>
  <c r="F8" i="30"/>
  <c r="E8" i="30"/>
  <c r="O21" i="31"/>
  <c r="N21" i="31"/>
  <c r="M21" i="31"/>
  <c r="H21" i="31"/>
  <c r="D21" i="31"/>
  <c r="O20" i="31"/>
  <c r="N20" i="31"/>
  <c r="M20" i="31"/>
  <c r="H20" i="31"/>
  <c r="D20" i="31"/>
  <c r="O19" i="31"/>
  <c r="N19" i="31"/>
  <c r="M19" i="31"/>
  <c r="H19" i="31"/>
  <c r="D19" i="31"/>
  <c r="K18" i="31"/>
  <c r="J18" i="31"/>
  <c r="I18" i="31"/>
  <c r="G18" i="31"/>
  <c r="F18" i="31"/>
  <c r="E18" i="31"/>
  <c r="H16" i="31"/>
  <c r="D16" i="31"/>
  <c r="D26" i="31" s="1"/>
  <c r="H15" i="31"/>
  <c r="D15" i="31"/>
  <c r="D25" i="31" s="1"/>
  <c r="O14" i="31"/>
  <c r="N14" i="31"/>
  <c r="M14" i="31"/>
  <c r="H14" i="31"/>
  <c r="H24" i="31" s="1"/>
  <c r="D14" i="31"/>
  <c r="K13" i="31"/>
  <c r="J13" i="31"/>
  <c r="I13" i="31"/>
  <c r="I23" i="31" s="1"/>
  <c r="G13" i="31"/>
  <c r="F13" i="31"/>
  <c r="E13" i="31"/>
  <c r="H11" i="31"/>
  <c r="D11" i="31"/>
  <c r="H10" i="31"/>
  <c r="D10" i="31"/>
  <c r="O9" i="31"/>
  <c r="N9" i="31"/>
  <c r="M9" i="31"/>
  <c r="H9" i="31"/>
  <c r="D9" i="31"/>
  <c r="K8" i="31"/>
  <c r="J8" i="31"/>
  <c r="I8" i="31"/>
  <c r="G8" i="31"/>
  <c r="F8" i="31"/>
  <c r="E8" i="31"/>
  <c r="B33" i="1"/>
  <c r="B32" i="1"/>
  <c r="B12" i="1"/>
  <c r="B18" i="1"/>
  <c r="B17" i="1"/>
  <c r="B15" i="1"/>
  <c r="B14" i="1"/>
  <c r="B13" i="1"/>
  <c r="B20" i="1"/>
  <c r="B21" i="1"/>
  <c r="B22" i="1"/>
  <c r="B24" i="1"/>
  <c r="B25" i="1"/>
  <c r="B27" i="1"/>
  <c r="B28" i="1"/>
  <c r="B29" i="1"/>
  <c r="B30" i="1"/>
  <c r="H26" i="31" l="1"/>
  <c r="F23" i="31"/>
  <c r="J23" i="31"/>
  <c r="K23" i="31"/>
  <c r="H25" i="31"/>
  <c r="G23" i="31"/>
  <c r="E23" i="31"/>
  <c r="D24" i="31"/>
  <c r="L15" i="30"/>
  <c r="L21" i="30"/>
  <c r="L11" i="30"/>
  <c r="D16" i="30"/>
  <c r="N12" i="30"/>
  <c r="H16" i="30"/>
  <c r="H19" i="30"/>
  <c r="O19" i="30"/>
  <c r="L14" i="30"/>
  <c r="O12" i="30"/>
  <c r="L10" i="30"/>
  <c r="L20" i="31"/>
  <c r="D8" i="30"/>
  <c r="H8" i="30"/>
  <c r="O8" i="30"/>
  <c r="N19" i="30"/>
  <c r="M8" i="30"/>
  <c r="M18" i="31"/>
  <c r="L16" i="31"/>
  <c r="L15" i="31"/>
  <c r="O26" i="31"/>
  <c r="N13" i="31"/>
  <c r="N26" i="31"/>
  <c r="M8" i="31"/>
  <c r="L10" i="31"/>
  <c r="L11" i="31"/>
  <c r="L21" i="31"/>
  <c r="M26" i="31"/>
  <c r="D13" i="31"/>
  <c r="N8" i="31"/>
  <c r="D8" i="31"/>
  <c r="L9" i="31"/>
  <c r="H18" i="31"/>
  <c r="O18" i="31"/>
  <c r="M24" i="31"/>
  <c r="D18" i="31"/>
  <c r="N18" i="31"/>
  <c r="N24" i="31"/>
  <c r="N25" i="31"/>
  <c r="O25" i="31"/>
  <c r="L14" i="31"/>
  <c r="M13" i="31"/>
  <c r="O24" i="31"/>
  <c r="H13" i="31"/>
  <c r="M25" i="31"/>
  <c r="O8" i="31"/>
  <c r="M19" i="30"/>
  <c r="L20" i="30"/>
  <c r="D19" i="30"/>
  <c r="M16" i="30"/>
  <c r="N16" i="30"/>
  <c r="L17" i="30"/>
  <c r="O16" i="30"/>
  <c r="L18" i="30"/>
  <c r="M12" i="30"/>
  <c r="H12" i="30"/>
  <c r="L9" i="30"/>
  <c r="N8" i="30"/>
  <c r="H8" i="31"/>
  <c r="L13" i="30"/>
  <c r="O13" i="31"/>
  <c r="L19" i="31"/>
  <c r="D12" i="30"/>
  <c r="H23" i="31" l="1"/>
  <c r="D23" i="31"/>
  <c r="N23" i="31"/>
  <c r="L16" i="30"/>
  <c r="M23" i="31"/>
  <c r="L8" i="30"/>
  <c r="L19" i="30"/>
  <c r="L25" i="31"/>
  <c r="L26" i="31"/>
  <c r="L13" i="31"/>
  <c r="L12" i="30"/>
  <c r="L24" i="31"/>
  <c r="L18" i="31"/>
  <c r="L8" i="31"/>
  <c r="O23" i="31"/>
  <c r="L23" i="31" l="1"/>
</calcChain>
</file>

<file path=xl/sharedStrings.xml><?xml version="1.0" encoding="utf-8"?>
<sst xmlns="http://schemas.openxmlformats.org/spreadsheetml/2006/main" count="727" uniqueCount="215">
  <si>
    <t>Total</t>
  </si>
  <si>
    <t>Passageiros transportados</t>
  </si>
  <si>
    <t>Internacional</t>
  </si>
  <si>
    <t>Unidade</t>
  </si>
  <si>
    <t>Mercadorias transportadas</t>
  </si>
  <si>
    <t>t</t>
  </si>
  <si>
    <t>Lisboa</t>
  </si>
  <si>
    <t>Movimento nacional</t>
  </si>
  <si>
    <t>Movimento internacional</t>
  </si>
  <si>
    <t>Leixões</t>
  </si>
  <si>
    <t>Aveiro</t>
  </si>
  <si>
    <t>Figueira da Foz</t>
  </si>
  <si>
    <t>Sines</t>
  </si>
  <si>
    <t>Caniçal</t>
  </si>
  <si>
    <t>Ponta Delgada</t>
  </si>
  <si>
    <t>Outros</t>
  </si>
  <si>
    <t>nº</t>
  </si>
  <si>
    <t>Tráfego nacional</t>
  </si>
  <si>
    <t>Tráfego internacional</t>
  </si>
  <si>
    <t>Nacional</t>
  </si>
  <si>
    <t>Mercadorias carregadas</t>
  </si>
  <si>
    <t>Mercadorias descarregadas</t>
  </si>
  <si>
    <t>Tráfego terceiro</t>
  </si>
  <si>
    <t>Cabotagem</t>
  </si>
  <si>
    <t>Países Origem/Destino</t>
  </si>
  <si>
    <t>Espanha</t>
  </si>
  <si>
    <t>França</t>
  </si>
  <si>
    <t>Alemanha</t>
  </si>
  <si>
    <t>Período temporal</t>
  </si>
  <si>
    <t>Produtos da agricultura, da produção animal, da caça e da silvicultura; peixe e outros produtos da pesca</t>
  </si>
  <si>
    <t>Produtos alimentares, bebidas e tabaco</t>
  </si>
  <si>
    <t>Outros produtos minerais não metálicos</t>
  </si>
  <si>
    <t>Descarregadas 
em Portugal</t>
  </si>
  <si>
    <t>Carregadas 
em Portugal</t>
  </si>
  <si>
    <t>TKm</t>
  </si>
  <si>
    <t>R. A. Madeira</t>
  </si>
  <si>
    <t>Continente</t>
  </si>
  <si>
    <t>Faro</t>
  </si>
  <si>
    <t>Porto</t>
  </si>
  <si>
    <t>Madeira</t>
  </si>
  <si>
    <t>Unidade: Nº</t>
  </si>
  <si>
    <t>Trânsito directo</t>
  </si>
  <si>
    <t>Total de passageiros</t>
  </si>
  <si>
    <t>Total de carga e correio</t>
  </si>
  <si>
    <t>Passageiros desembarcados</t>
  </si>
  <si>
    <t>Carga e correio desembarcado</t>
  </si>
  <si>
    <t>Carga e correio embarcado</t>
  </si>
  <si>
    <t>Funchal</t>
  </si>
  <si>
    <t>Rio Guadiana</t>
  </si>
  <si>
    <t xml:space="preserve">Taxa de variação homóloga (%) </t>
  </si>
  <si>
    <t>Quadro 01 - Transporte marítimo - Embarcações entradas (número e dimensão) nos portos nacionais</t>
  </si>
  <si>
    <t>Volume de transporte (TKm)</t>
  </si>
  <si>
    <t>Passageiros embarcados</t>
  </si>
  <si>
    <t>Unidade: nº</t>
  </si>
  <si>
    <t xml:space="preserve">Total </t>
  </si>
  <si>
    <t>Porto Santo</t>
  </si>
  <si>
    <t>Lajes</t>
  </si>
  <si>
    <t>Beja</t>
  </si>
  <si>
    <t>Horta</t>
  </si>
  <si>
    <t>Santa Maria</t>
  </si>
  <si>
    <t>Pico</t>
  </si>
  <si>
    <t>São Jorge</t>
  </si>
  <si>
    <t>Graciosa</t>
  </si>
  <si>
    <t>Flores</t>
  </si>
  <si>
    <t>Corvo</t>
  </si>
  <si>
    <t>Praia da Vitória</t>
  </si>
  <si>
    <t>Embarcações entradas</t>
  </si>
  <si>
    <t>Dimensão das embarcações entradas</t>
  </si>
  <si>
    <t xml:space="preserve"> do qual:</t>
  </si>
  <si>
    <t>Outros países da UE</t>
  </si>
  <si>
    <t>R.A. Açores</t>
  </si>
  <si>
    <t>Lugares-Km oferecidos</t>
  </si>
  <si>
    <t>Taxa de utilização</t>
  </si>
  <si>
    <t>%</t>
  </si>
  <si>
    <t>Rácio Carregadas/ Descarregadas (%)</t>
  </si>
  <si>
    <t>Ria Formosa</t>
  </si>
  <si>
    <t>Produtos não energéticos das indústrias extrativas; turfa; urânio e tório</t>
  </si>
  <si>
    <t>Sul do Tejo</t>
  </si>
  <si>
    <t xml:space="preserve">Coque e produtos petrolíferos refinados </t>
  </si>
  <si>
    <t>Metais de base; produtos metálicos transformados, excepto máquinas e equipamento</t>
  </si>
  <si>
    <t xml:space="preserve">Total de veículos </t>
  </si>
  <si>
    <t>Rio Tejo</t>
  </si>
  <si>
    <t>Veículos automóveis</t>
  </si>
  <si>
    <t>Motociclos e velocípedes</t>
  </si>
  <si>
    <t>Ria de Aveiro</t>
  </si>
  <si>
    <t>Carregadas</t>
  </si>
  <si>
    <t>Descarregadas</t>
  </si>
  <si>
    <t>Tráfego suburbano</t>
  </si>
  <si>
    <t>Tráfego interurbano</t>
  </si>
  <si>
    <t xml:space="preserve">    Carga Geral e Ro-Ro</t>
  </si>
  <si>
    <t xml:space="preserve">    Contentores    </t>
  </si>
  <si>
    <t xml:space="preserve">    Granéis sólidos    </t>
  </si>
  <si>
    <t xml:space="preserve">    Granéis líquidos    </t>
  </si>
  <si>
    <t>Porto de Sines</t>
  </si>
  <si>
    <t>Porto de Leixões</t>
  </si>
  <si>
    <t>do qual:</t>
  </si>
  <si>
    <t>Quadro 05 - Transporte fluvial - Movimento de passageiros em vias navegáveis interiores, por travessia fluvial</t>
  </si>
  <si>
    <t>Quadro 06 - Transporte fluvial - Movimento de veículos em vias navegáveis interiores, por travessia fluvial</t>
  </si>
  <si>
    <t>Quadro 10 - Transporte ferroviário - Movimento de passageiros e mercadorias em transporte ferroviário pesado</t>
  </si>
  <si>
    <t>Passageiros-Km</t>
  </si>
  <si>
    <t>Quadro 11 - Transporte ferroviário - Movimento de passageiros nos sistemas ferroviários ligeiros</t>
  </si>
  <si>
    <t>Toneladas-km</t>
  </si>
  <si>
    <t xml:space="preserve">Passageiros-Km </t>
  </si>
  <si>
    <t>Quadro 12 - Transporte rodoviário - Principais indicadores da atividade do transporte rodoviário de mercadorias</t>
  </si>
  <si>
    <t>Madeira e cortiça e suas obras (exc. mobiliário); obras de espartaria e cestaria; pasta, papel e cartão e seus artigos; mat. impresso, sup. gravados</t>
  </si>
  <si>
    <t>Quadro 02 - Transporte marítimo - Movimento de mercadorias nos portos nacionais por tipo de tráfego</t>
  </si>
  <si>
    <t>Quadro 04 - Transporte marítimo - Movimento de mercadorias por tipo de carga nos principais portos nacionais</t>
  </si>
  <si>
    <t>Quadro 03 - Transporte marítimo - Movimento de mercadorias carregadas e descarregadas nos portos nacionais</t>
  </si>
  <si>
    <t xml:space="preserve">Tráfego internacional </t>
  </si>
  <si>
    <t>T. Internacional - Carregadas</t>
  </si>
  <si>
    <t>T. Internacional - Descarregadas</t>
  </si>
  <si>
    <t xml:space="preserve">Movimento nacional </t>
  </si>
  <si>
    <t xml:space="preserve">ÍNDICE </t>
  </si>
  <si>
    <t xml:space="preserve"> </t>
  </si>
  <si>
    <t>Total do tráfego</t>
  </si>
  <si>
    <t>Tráfego doméstico</t>
  </si>
  <si>
    <t>Rio Minho</t>
  </si>
  <si>
    <t>Rio Douro</t>
  </si>
  <si>
    <t xml:space="preserve">Pe: resultados preliminares </t>
  </si>
  <si>
    <t>Tipo de transporte e de viagem</t>
  </si>
  <si>
    <t>Quadro 13 - Transporte rodoviário - Mercadorias transportadas por tipo de transporte e de viagem</t>
  </si>
  <si>
    <t>Quadro 14 - Transporte rodoviário - Transporte nacional de mercadorias, segundo os principais grupos de mercadorias (NST)</t>
  </si>
  <si>
    <t>(a) Não inclui tráfego terceiro e cabotagem</t>
  </si>
  <si>
    <t>Porto de Lisboa</t>
  </si>
  <si>
    <t xml:space="preserve">Quadro 07 - Transporte aéreo - Aeronaves aterradas nas infraestruturas aeroportuárias nacionais, em voos comerciais </t>
  </si>
  <si>
    <t>Quadro 08 - Transporte aéreo - Passageiros  movimentados nas infraestruturas aeroportuárias nacionais, em voos comerciais</t>
  </si>
  <si>
    <t>Quadro 09 - Transporte aéreo - Movimento de passageiros, carga e correio nas infraestruturas aeroportuárias nacionais, em tráfego comercial, por sentido</t>
  </si>
  <si>
    <t xml:space="preserve">Setúbal </t>
  </si>
  <si>
    <t xml:space="preserve">Outros </t>
  </si>
  <si>
    <t>Setúbal</t>
  </si>
  <si>
    <t xml:space="preserve">Rio Sado </t>
  </si>
  <si>
    <r>
      <t xml:space="preserve">Lisboa </t>
    </r>
    <r>
      <rPr>
        <sz val="7"/>
        <color indexed="8"/>
        <rFont val="Arial"/>
        <family val="2"/>
      </rPr>
      <t xml:space="preserve"> </t>
    </r>
  </si>
  <si>
    <t>Matérias primas secundárias; resíduos municipais e outros</t>
  </si>
  <si>
    <t>-</t>
  </si>
  <si>
    <t>Unidade: GWh</t>
  </si>
  <si>
    <t>Campo Maior - importação</t>
  </si>
  <si>
    <t>Trânsito</t>
  </si>
  <si>
    <t>Valença do Minho - importação</t>
  </si>
  <si>
    <t>Armazenagem subterrânea</t>
  </si>
  <si>
    <t>Produção elétrica em regime ordinário</t>
  </si>
  <si>
    <t>Mercado convencional</t>
  </si>
  <si>
    <t>Campo Maior - exportação</t>
  </si>
  <si>
    <t>Valença do Minho - exportação</t>
  </si>
  <si>
    <t>Entrada de Gás</t>
  </si>
  <si>
    <t>Saída de Gás</t>
  </si>
  <si>
    <t>Propano</t>
  </si>
  <si>
    <t>Butano</t>
  </si>
  <si>
    <t>Gasolina Euro Super (95 octanas)</t>
  </si>
  <si>
    <t>Gasolina Super Plus (98 octanas)</t>
  </si>
  <si>
    <t>Jet A1</t>
  </si>
  <si>
    <t>Gasóleo</t>
  </si>
  <si>
    <t>Quadro 16 - Transporte por conduta - Transporte de gás por gasoluto, segundo o sentido e a via</t>
  </si>
  <si>
    <t>Quadro 17 - Transporte por conduta - Transporte nacional de mercadorias no oleoduto multiproduto Aveiras-Sines, segundo a mercadoria</t>
  </si>
  <si>
    <t>UE27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</si>
  <si>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REN Gasodutos S.A.</t>
    </r>
  </si>
  <si>
    <t>Sentido / Via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</si>
  <si>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CLC, Companhia Logística de Combustíveis S.A.</t>
    </r>
  </si>
  <si>
    <r>
      <rPr>
        <b/>
        <sz val="8"/>
        <color indexed="8"/>
        <rFont val="Calibri"/>
        <family val="2"/>
        <scheme val="minor"/>
      </rPr>
      <t xml:space="preserve">Nota: </t>
    </r>
    <r>
      <rPr>
        <sz val="8"/>
        <color indexed="8"/>
        <rFont val="Calibri"/>
        <family val="2"/>
        <scheme val="minor"/>
      </rPr>
      <t>O Oleoduto Multiproduto Sines-Aveiras tem o comprimento de 147,4 km</t>
    </r>
  </si>
  <si>
    <r>
      <t>Unidade: 10</t>
    </r>
    <r>
      <rPr>
        <vertAlign val="superscript"/>
        <sz val="8"/>
        <color indexed="8"/>
        <rFont val="Calibri"/>
        <family val="2"/>
        <scheme val="minor"/>
      </rPr>
      <t>3</t>
    </r>
    <r>
      <rPr>
        <sz val="8"/>
        <color indexed="8"/>
        <rFont val="Calibri"/>
        <family val="2"/>
        <scheme val="minor"/>
      </rPr>
      <t>t</t>
    </r>
  </si>
  <si>
    <t>Mercadoria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</si>
  <si>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aos Aeroportos e Aeródromos (ANA/ANAC/INE)</t>
    </r>
  </si>
  <si>
    <t>NUTS I</t>
  </si>
  <si>
    <t>Tipo de tráfego / Aeroporto</t>
  </si>
  <si>
    <r>
      <rPr>
        <b/>
        <sz val="8"/>
        <color indexed="8"/>
        <rFont val="Calibri"/>
        <family val="2"/>
      </rPr>
      <t xml:space="preserve">Fonte: </t>
    </r>
    <r>
      <rPr>
        <sz val="8"/>
        <color indexed="8"/>
        <rFont val="Calibri"/>
        <family val="2"/>
      </rPr>
      <t>Inquérito ao Transporte Ferroviário de Passageiros e Mercadorias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</si>
  <si>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por Metropolitano</t>
    </r>
  </si>
  <si>
    <r>
      <t>10</t>
    </r>
    <r>
      <rPr>
        <vertAlign val="superscript"/>
        <sz val="8"/>
        <color indexed="8"/>
        <rFont val="Calibri"/>
        <family val="2"/>
      </rPr>
      <t>3</t>
    </r>
  </si>
  <si>
    <r>
      <t>10</t>
    </r>
    <r>
      <rPr>
        <vertAlign val="superscript"/>
        <sz val="8"/>
        <color indexed="8"/>
        <rFont val="Calibri"/>
        <family val="2"/>
      </rPr>
      <t>3</t>
    </r>
    <r>
      <rPr>
        <sz val="8"/>
        <color indexed="8"/>
        <rFont val="Calibri"/>
        <family val="2"/>
      </rPr>
      <t xml:space="preserve"> tKm</t>
    </r>
  </si>
  <si>
    <r>
      <t>10</t>
    </r>
    <r>
      <rPr>
        <vertAlign val="superscript"/>
        <sz val="8"/>
        <color indexed="8"/>
        <rFont val="Arial"/>
        <family val="2"/>
      </rPr>
      <t>3</t>
    </r>
  </si>
  <si>
    <r>
      <t>10</t>
    </r>
    <r>
      <rPr>
        <vertAlign val="superscript"/>
        <sz val="10"/>
        <color indexed="8"/>
        <rFont val="Calibri"/>
        <family val="2"/>
        <scheme val="minor"/>
      </rPr>
      <t>3</t>
    </r>
    <r>
      <rPr>
        <sz val="10"/>
        <color indexed="8"/>
        <rFont val="Calibri"/>
        <family val="2"/>
        <scheme val="minor"/>
      </rPr>
      <t xml:space="preserve"> GT</t>
    </r>
  </si>
  <si>
    <r>
      <t>Unidade: 10</t>
    </r>
    <r>
      <rPr>
        <vertAlign val="superscript"/>
        <sz val="8"/>
        <color indexed="8"/>
        <rFont val="Calibri"/>
        <family val="2"/>
        <scheme val="minor"/>
      </rPr>
      <t>3</t>
    </r>
    <r>
      <rPr>
        <sz val="8"/>
        <color indexed="8"/>
        <rFont val="Calibri"/>
        <family val="2"/>
        <scheme val="minor"/>
      </rPr>
      <t xml:space="preserve"> t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</si>
  <si>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Rodoviário de Mercadorias</t>
    </r>
  </si>
  <si>
    <r>
      <t>10</t>
    </r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t</t>
    </r>
  </si>
  <si>
    <r>
      <t>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tKm</t>
    </r>
  </si>
  <si>
    <r>
      <t xml:space="preserve">(10 </t>
    </r>
    <r>
      <rPr>
        <vertAlign val="superscript"/>
        <sz val="9"/>
        <color theme="0"/>
        <rFont val="Arial"/>
        <family val="2"/>
      </rPr>
      <t>3</t>
    </r>
    <r>
      <rPr>
        <sz val="9"/>
        <color theme="0"/>
        <rFont val="Arial"/>
        <family val="2"/>
      </rPr>
      <t>)</t>
    </r>
  </si>
  <si>
    <r>
      <t xml:space="preserve">(10 </t>
    </r>
    <r>
      <rPr>
        <vertAlign val="superscript"/>
        <sz val="9"/>
        <color theme="0"/>
        <rFont val="Arial"/>
        <family val="2"/>
      </rPr>
      <t>6</t>
    </r>
    <r>
      <rPr>
        <sz val="9"/>
        <color theme="0"/>
        <rFont val="Arial"/>
        <family val="2"/>
      </rPr>
      <t>)</t>
    </r>
  </si>
  <si>
    <t>Tipo de mercadorias (Grupos da NST)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</si>
  <si>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Marítimo de Passageiros e Mercadorias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</si>
  <si>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Fluvial</t>
    </r>
  </si>
  <si>
    <r>
      <t xml:space="preserve">(10 </t>
    </r>
    <r>
      <rPr>
        <vertAlign val="superscript"/>
        <sz val="9"/>
        <color theme="0"/>
        <rFont val="Calibri"/>
        <family val="2"/>
        <scheme val="minor"/>
      </rPr>
      <t>3</t>
    </r>
    <r>
      <rPr>
        <sz val="9"/>
        <color theme="0"/>
        <rFont val="Calibri"/>
        <family val="2"/>
        <scheme val="minor"/>
      </rPr>
      <t>)</t>
    </r>
  </si>
  <si>
    <r>
      <t xml:space="preserve">(10 </t>
    </r>
    <r>
      <rPr>
        <vertAlign val="superscript"/>
        <sz val="9"/>
        <color theme="0"/>
        <rFont val="Calibri"/>
        <family val="2"/>
        <scheme val="minor"/>
      </rPr>
      <t>6</t>
    </r>
    <r>
      <rPr>
        <sz val="9"/>
        <color theme="0"/>
        <rFont val="Calibri"/>
        <family val="2"/>
        <scheme val="minor"/>
      </rPr>
      <t>)</t>
    </r>
  </si>
  <si>
    <r>
      <t xml:space="preserve">Quadro 15 - Transporte rodoviário - Transporte internacional </t>
    </r>
    <r>
      <rPr>
        <b/>
        <vertAlign val="superscript"/>
        <sz val="10"/>
        <color theme="1"/>
        <rFont val="Calibri"/>
        <family val="2"/>
        <scheme val="minor"/>
      </rPr>
      <t>(a)</t>
    </r>
    <r>
      <rPr>
        <b/>
        <sz val="10"/>
        <color theme="1"/>
        <rFont val="Calibri"/>
        <family val="2"/>
        <scheme val="minor"/>
      </rPr>
      <t xml:space="preserve"> de mercadorias por Origem/Destino</t>
    </r>
  </si>
  <si>
    <t>toneladas</t>
  </si>
  <si>
    <t>Rv: valores revistos</t>
  </si>
  <si>
    <t>Taxa de variação homóloga (%)  
ou dif. p.p.</t>
  </si>
  <si>
    <t>Rio Mondego</t>
  </si>
  <si>
    <r>
      <rPr>
        <b/>
        <sz val="8"/>
        <color theme="1"/>
        <rFont val="Calibri Light"/>
        <family val="2"/>
      </rPr>
      <t xml:space="preserve">Nota: </t>
    </r>
    <r>
      <rPr>
        <sz val="8"/>
        <color theme="1"/>
        <rFont val="Calibri Light"/>
        <family val="2"/>
      </rPr>
      <t>neste Destaque trimestral da Atividade dos Transportes divulgam-se os seguintes resultados:</t>
    </r>
  </si>
  <si>
    <t>Po: resultados provisórios</t>
  </si>
  <si>
    <t>3º T 2025</t>
  </si>
  <si>
    <t>4ºT 2025  (Pe)</t>
  </si>
  <si>
    <t>out.25</t>
  </si>
  <si>
    <t>nov.25</t>
  </si>
  <si>
    <t>dez.25</t>
  </si>
  <si>
    <t>4ºT 2024</t>
  </si>
  <si>
    <t>out.24</t>
  </si>
  <si>
    <t>nov.24</t>
  </si>
  <si>
    <t>dez.24</t>
  </si>
  <si>
    <t>ATIVIDADE DOS TRANSPORTES, 4ºT 2025</t>
  </si>
  <si>
    <t>2024: resultados definitivos.</t>
  </si>
  <si>
    <t>1ºT, 2ºT e 3ºT 2025: resultados provisórios;</t>
  </si>
  <si>
    <t>4ºT 2025: resultados preliminares;</t>
  </si>
  <si>
    <r>
      <t xml:space="preserve">4ºT 2025 </t>
    </r>
    <r>
      <rPr>
        <b/>
        <vertAlign val="subscript"/>
        <sz val="10"/>
        <color theme="0"/>
        <rFont val="Calibri"/>
        <family val="2"/>
        <scheme val="minor"/>
      </rPr>
      <t>(Pe)</t>
    </r>
  </si>
  <si>
    <t>Out.25</t>
  </si>
  <si>
    <t>Nov.25</t>
  </si>
  <si>
    <t>Dez.25</t>
  </si>
  <si>
    <t>Out.24</t>
  </si>
  <si>
    <t>Nov.24</t>
  </si>
  <si>
    <t>Dez.24</t>
  </si>
  <si>
    <r>
      <rPr>
        <b/>
        <sz val="8"/>
        <color theme="1"/>
        <rFont val="Calibri"/>
        <family val="2"/>
        <scheme val="minor"/>
      </rPr>
      <t xml:space="preserve">Nota: </t>
    </r>
    <r>
      <rPr>
        <sz val="8"/>
        <color theme="1"/>
        <rFont val="Calibri"/>
        <family val="2"/>
        <scheme val="minor"/>
      </rPr>
      <t>O número de passageiros transportados em dezembro de 2025 inclui valores estimados.</t>
    </r>
  </si>
  <si>
    <r>
      <t>3º T 2025</t>
    </r>
    <r>
      <rPr>
        <vertAlign val="subscript"/>
        <sz val="9"/>
        <color theme="0"/>
        <rFont val="Arial"/>
        <family val="2"/>
      </rPr>
      <t xml:space="preserve"> (Po)</t>
    </r>
  </si>
  <si>
    <r>
      <t xml:space="preserve">4º T 2025 </t>
    </r>
    <r>
      <rPr>
        <vertAlign val="subscript"/>
        <sz val="9"/>
        <color theme="0"/>
        <rFont val="Arial"/>
        <family val="2"/>
      </rPr>
      <t>(Pe)</t>
    </r>
  </si>
  <si>
    <t>4º T 2025</t>
  </si>
  <si>
    <r>
      <t>4º T 2025</t>
    </r>
    <r>
      <rPr>
        <vertAlign val="subscript"/>
        <sz val="9"/>
        <color theme="0"/>
        <rFont val="Calibri"/>
        <family val="2"/>
        <scheme val="minor"/>
      </rPr>
      <t>(Pe)</t>
    </r>
  </si>
  <si>
    <t>4º T 2024</t>
  </si>
  <si>
    <r>
      <t xml:space="preserve">4º T 2025 </t>
    </r>
    <r>
      <rPr>
        <vertAlign val="subscript"/>
        <sz val="9"/>
        <color theme="0"/>
        <rFont val="Calibri"/>
        <family val="2"/>
        <scheme val="minor"/>
      </rPr>
      <t>(Pe)</t>
    </r>
  </si>
  <si>
    <r>
      <t>4º T 2025</t>
    </r>
    <r>
      <rPr>
        <vertAlign val="subscript"/>
        <sz val="10"/>
        <color theme="0"/>
        <rFont val="Arial"/>
        <family val="2"/>
      </rPr>
      <t xml:space="preserve"> (Pe)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</si>
</sst>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164" formatCode="_-* #,##0.00\ _€_-;\-* #,##0.00\ _€_-;_-* &quot;-&quot;??\ _€_-;_-@_-"/>
    <numFmt numFmtId="165" formatCode="0.0"/>
    <numFmt numFmtId="166" formatCode="#\ ###\ ###\ ##0"/>
    <numFmt numFmtId="167" formatCode="0.0%"/>
    <numFmt numFmtId="168" formatCode="0.000"/>
    <numFmt numFmtId="169" formatCode="#\ ##0"/>
    <numFmt numFmtId="170" formatCode="##\ ###\ ###\ ##0.0"/>
    <numFmt numFmtId="171" formatCode="#.000\ ##0"/>
    <numFmt numFmtId="172" formatCode="#\ ###\ ###\ ##0.0"/>
    <numFmt numFmtId="173" formatCode="#####\ ###\ ##0.00"/>
    <numFmt numFmtId="174" formatCode="#####\ ###\ ##0.000"/>
    <numFmt numFmtId="175" formatCode="0.00000"/>
    <numFmt numFmtId="176" formatCode="#\ ###\ ###\ ###\ ###\ ##0"/>
    <numFmt numFmtId="177" formatCode="#,##0.0"/>
    <numFmt numFmtId="178" formatCode="_-* #,##0.00\ _E_s_c_._-;\-* #,##0.00\ _E_s_c_._-;_-* &quot;-&quot;??\ _E_s_c_._-;_-@_-"/>
    <numFmt numFmtId="179" formatCode="#\ ##0.0"/>
    <numFmt numFmtId="180" formatCode="#\ ###\ ###\ ##0\ &quot;(Rv)&quot;"/>
    <numFmt numFmtId="181" formatCode="#\ ###\ ###\ ##0\ "/>
  </numFmts>
  <fonts count="7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Tahoma"/>
      <family val="2"/>
    </font>
    <font>
      <sz val="7"/>
      <color indexed="8"/>
      <name val="Arial"/>
      <family val="2"/>
    </font>
    <font>
      <sz val="8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Tahoma"/>
      <family val="2"/>
    </font>
    <font>
      <b/>
      <sz val="9"/>
      <color theme="1"/>
      <name val="Tahoma"/>
      <family val="2"/>
    </font>
    <font>
      <sz val="11"/>
      <color theme="1"/>
      <name val="Tahoma"/>
      <family val="2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0"/>
      <color rgb="FFFFFFFF"/>
      <name val="Calibri"/>
      <family val="2"/>
    </font>
    <font>
      <b/>
      <sz val="10"/>
      <color theme="1"/>
      <name val="Calibri"/>
      <family val="2"/>
    </font>
    <font>
      <b/>
      <sz val="10"/>
      <color theme="0"/>
      <name val="Calibri"/>
      <family val="2"/>
      <scheme val="minor"/>
    </font>
    <font>
      <b/>
      <vertAlign val="subscript"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vertAlign val="superscript"/>
      <sz val="8"/>
      <color indexed="8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indexed="62"/>
      <name val="Calibri"/>
      <family val="2"/>
    </font>
    <font>
      <vertAlign val="subscript"/>
      <sz val="10"/>
      <color theme="0"/>
      <name val="Arial"/>
      <family val="2"/>
    </font>
    <font>
      <b/>
      <sz val="8"/>
      <color indexed="8"/>
      <name val="Calibri"/>
      <family val="2"/>
    </font>
    <font>
      <sz val="8"/>
      <color indexed="8"/>
      <name val="Calibri"/>
      <family val="2"/>
    </font>
    <font>
      <vertAlign val="superscript"/>
      <sz val="8"/>
      <color indexed="8"/>
      <name val="Calibri"/>
      <family val="2"/>
    </font>
    <font>
      <vertAlign val="superscript"/>
      <sz val="8"/>
      <color indexed="8"/>
      <name val="Arial"/>
      <family val="2"/>
    </font>
    <font>
      <i/>
      <sz val="8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indexed="62"/>
      <name val="Calibri"/>
      <family val="2"/>
      <scheme val="minor"/>
    </font>
    <font>
      <b/>
      <sz val="10"/>
      <color rgb="FFFFFFFF"/>
      <name val="Calibri"/>
      <family val="2"/>
      <scheme val="minor"/>
    </font>
    <font>
      <vertAlign val="superscript"/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8"/>
      <name val="Arial"/>
      <family val="2"/>
    </font>
    <font>
      <vertAlign val="subscript"/>
      <sz val="9"/>
      <color theme="0"/>
      <name val="Arial"/>
      <family val="2"/>
    </font>
    <font>
      <sz val="9"/>
      <name val="Calibri"/>
      <family val="2"/>
      <scheme val="minor"/>
    </font>
    <font>
      <vertAlign val="superscript"/>
      <sz val="9"/>
      <color theme="0"/>
      <name val="Arial"/>
      <family val="2"/>
    </font>
    <font>
      <sz val="9"/>
      <color theme="0"/>
      <name val="Arial"/>
      <family val="2"/>
    </font>
    <font>
      <b/>
      <sz val="8"/>
      <color theme="0"/>
      <name val="Calibri"/>
      <family val="2"/>
      <scheme val="minor"/>
    </font>
    <font>
      <vertAlign val="subscript"/>
      <sz val="9"/>
      <color theme="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9"/>
      <color theme="0"/>
      <name val="Arial"/>
      <family val="2"/>
    </font>
    <font>
      <b/>
      <sz val="11"/>
      <color theme="7"/>
      <name val="Calibri"/>
      <family val="2"/>
      <scheme val="minor"/>
    </font>
    <font>
      <u/>
      <sz val="10"/>
      <color theme="7"/>
      <name val="Calibri"/>
      <family val="2"/>
      <scheme val="minor"/>
    </font>
    <font>
      <sz val="10"/>
      <color theme="7"/>
      <name val="Calibri"/>
      <family val="2"/>
      <scheme val="minor"/>
    </font>
    <font>
      <b/>
      <sz val="9"/>
      <color theme="0"/>
      <name val="Calibri"/>
      <family val="2"/>
      <scheme val="minor"/>
    </font>
    <font>
      <vertAlign val="superscript"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sz val="8"/>
      <color theme="1"/>
      <name val="Calibri Light"/>
      <family val="2"/>
    </font>
    <font>
      <b/>
      <sz val="8"/>
      <color theme="1"/>
      <name val="Calibri Light"/>
      <family val="2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85A9E3"/>
        <bgColor indexed="64"/>
      </patternFill>
    </fill>
  </fills>
  <borders count="39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theme="7"/>
      </right>
      <top/>
      <bottom/>
      <diagonal/>
    </border>
    <border>
      <left style="medium">
        <color theme="7"/>
      </left>
      <right style="medium">
        <color theme="7"/>
      </right>
      <top/>
      <bottom/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/>
      <right/>
      <top/>
      <bottom style="double">
        <color theme="7"/>
      </bottom>
      <diagonal/>
    </border>
    <border>
      <left style="medium">
        <color theme="7"/>
      </left>
      <right style="medium">
        <color theme="7"/>
      </right>
      <top/>
      <bottom style="double">
        <color theme="7"/>
      </bottom>
      <diagonal/>
    </border>
    <border>
      <left/>
      <right style="medium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7"/>
      </left>
      <right/>
      <top/>
      <bottom/>
      <diagonal/>
    </border>
    <border>
      <left style="medium">
        <color theme="7"/>
      </left>
      <right/>
      <top/>
      <bottom style="double">
        <color theme="7"/>
      </bottom>
      <diagonal/>
    </border>
    <border>
      <left/>
      <right style="medium">
        <color theme="7"/>
      </right>
      <top/>
      <bottom style="double">
        <color theme="7"/>
      </bottom>
      <diagonal/>
    </border>
    <border>
      <left/>
      <right/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rgb="FFFFFFFF"/>
      </left>
      <right style="medium">
        <color theme="0"/>
      </right>
      <top style="medium">
        <color rgb="FFFFFFFF"/>
      </top>
      <bottom/>
      <diagonal/>
    </border>
    <border>
      <left style="medium">
        <color rgb="FFFFFFFF"/>
      </left>
      <right style="medium">
        <color theme="0"/>
      </right>
      <top/>
      <bottom/>
      <diagonal/>
    </border>
    <border>
      <left style="medium">
        <color rgb="FFFFFFFF"/>
      </left>
      <right style="medium">
        <color theme="0"/>
      </right>
      <top/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rgb="FFFFFFFF"/>
      </left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theme="7"/>
      </left>
      <right/>
      <top style="medium">
        <color theme="0"/>
      </top>
      <bottom/>
      <diagonal/>
    </border>
    <border>
      <left/>
      <right style="medium">
        <color theme="7"/>
      </right>
      <top style="medium">
        <color theme="0"/>
      </top>
      <bottom/>
      <diagonal/>
    </border>
    <border>
      <left/>
      <right/>
      <top/>
      <bottom style="double">
        <color rgb="FF85A9E3"/>
      </bottom>
      <diagonal/>
    </border>
    <border>
      <left style="medium">
        <color rgb="FF85A9E3"/>
      </left>
      <right style="medium">
        <color rgb="FF85A9E3"/>
      </right>
      <top/>
      <bottom/>
      <diagonal/>
    </border>
    <border>
      <left style="medium">
        <color rgb="FF85A9E3"/>
      </left>
      <right/>
      <top style="medium">
        <color theme="0"/>
      </top>
      <bottom/>
      <diagonal/>
    </border>
    <border>
      <left/>
      <right style="medium">
        <color rgb="FF85A9E3"/>
      </right>
      <top style="medium">
        <color theme="0"/>
      </top>
      <bottom/>
      <diagonal/>
    </border>
    <border>
      <left style="medium">
        <color rgb="FF85A9E3"/>
      </left>
      <right/>
      <top/>
      <bottom/>
      <diagonal/>
    </border>
    <border>
      <left/>
      <right style="medium">
        <color rgb="FF85A9E3"/>
      </right>
      <top/>
      <bottom/>
      <diagonal/>
    </border>
    <border>
      <left style="thin">
        <color rgb="FF85A9E3"/>
      </left>
      <right style="medium">
        <color rgb="FF85A9E3"/>
      </right>
      <top/>
      <bottom/>
      <diagonal/>
    </border>
    <border>
      <left/>
      <right style="medium">
        <color rgb="FFFFFFFF"/>
      </right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</borders>
  <cellStyleXfs count="44">
    <xf numFmtId="0" fontId="0" fillId="0" borderId="0"/>
    <xf numFmtId="164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>
      <alignment vertical="top"/>
    </xf>
    <xf numFmtId="0" fontId="1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1" fillId="0" borderId="0"/>
    <xf numFmtId="0" fontId="14" fillId="0" borderId="0"/>
    <xf numFmtId="0" fontId="1" fillId="0" borderId="0"/>
    <xf numFmtId="0" fontId="14" fillId="0" borderId="0"/>
    <xf numFmtId="0" fontId="13" fillId="0" borderId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/>
    <xf numFmtId="0" fontId="1" fillId="0" borderId="0"/>
    <xf numFmtId="0" fontId="1" fillId="0" borderId="0"/>
  </cellStyleXfs>
  <cellXfs count="443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/>
    </xf>
    <xf numFmtId="0" fontId="17" fillId="0" borderId="0" xfId="0" applyFont="1"/>
    <xf numFmtId="165" fontId="16" fillId="0" borderId="0" xfId="0" applyNumberFormat="1" applyFont="1" applyAlignment="1">
      <alignment horizontal="right"/>
    </xf>
    <xf numFmtId="166" fontId="4" fillId="0" borderId="0" xfId="6" applyNumberFormat="1" applyFont="1" applyAlignment="1">
      <alignment vertical="center"/>
    </xf>
    <xf numFmtId="0" fontId="1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6" applyFont="1" applyAlignment="1">
      <alignment vertical="center"/>
    </xf>
    <xf numFmtId="0" fontId="3" fillId="0" borderId="0" xfId="7" applyFont="1" applyAlignment="1">
      <alignment vertical="center"/>
    </xf>
    <xf numFmtId="0" fontId="6" fillId="0" borderId="0" xfId="6" applyFont="1" applyAlignment="1">
      <alignment vertical="center"/>
    </xf>
    <xf numFmtId="0" fontId="4" fillId="0" borderId="0" xfId="6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0" xfId="7" applyFont="1" applyAlignment="1">
      <alignment vertical="center"/>
    </xf>
    <xf numFmtId="17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165" fontId="16" fillId="0" borderId="0" xfId="0" applyNumberFormat="1" applyFont="1" applyAlignment="1">
      <alignment horizontal="center" vertical="center"/>
    </xf>
    <xf numFmtId="165" fontId="16" fillId="0" borderId="0" xfId="0" applyNumberFormat="1" applyFont="1" applyAlignment="1">
      <alignment vertical="center"/>
    </xf>
    <xf numFmtId="0" fontId="18" fillId="0" borderId="0" xfId="0" applyFont="1"/>
    <xf numFmtId="169" fontId="16" fillId="0" borderId="0" xfId="0" applyNumberFormat="1" applyFont="1" applyAlignment="1">
      <alignment horizontal="right"/>
    </xf>
    <xf numFmtId="169" fontId="16" fillId="0" borderId="0" xfId="0" applyNumberFormat="1" applyFont="1"/>
    <xf numFmtId="166" fontId="4" fillId="0" borderId="0" xfId="0" applyNumberFormat="1" applyFont="1" applyAlignment="1">
      <alignment horizontal="right"/>
    </xf>
    <xf numFmtId="169" fontId="4" fillId="0" borderId="0" xfId="0" applyNumberFormat="1" applyFont="1" applyAlignment="1">
      <alignment horizontal="right"/>
    </xf>
    <xf numFmtId="166" fontId="16" fillId="0" borderId="0" xfId="0" applyNumberFormat="1" applyFont="1" applyAlignment="1">
      <alignment horizontal="right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6" fillId="0" borderId="0" xfId="0" applyFont="1"/>
    <xf numFmtId="171" fontId="0" fillId="0" borderId="0" xfId="0" applyNumberFormat="1"/>
    <xf numFmtId="0" fontId="19" fillId="0" borderId="0" xfId="0" applyFont="1"/>
    <xf numFmtId="0" fontId="19" fillId="0" borderId="0" xfId="0" applyFont="1" applyAlignment="1">
      <alignment horizontal="center"/>
    </xf>
    <xf numFmtId="0" fontId="21" fillId="0" borderId="0" xfId="0" applyFont="1"/>
    <xf numFmtId="167" fontId="16" fillId="0" borderId="0" xfId="28" applyNumberFormat="1" applyFont="1" applyFill="1"/>
    <xf numFmtId="170" fontId="19" fillId="0" borderId="0" xfId="0" applyNumberFormat="1" applyFont="1" applyAlignment="1">
      <alignment horizontal="center"/>
    </xf>
    <xf numFmtId="173" fontId="18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174" fontId="18" fillId="0" borderId="0" xfId="0" applyNumberFormat="1" applyFont="1" applyAlignment="1">
      <alignment horizontal="center" vertical="center"/>
    </xf>
    <xf numFmtId="174" fontId="16" fillId="0" borderId="0" xfId="0" applyNumberFormat="1" applyFont="1"/>
    <xf numFmtId="175" fontId="19" fillId="0" borderId="0" xfId="0" applyNumberFormat="1" applyFont="1" applyAlignment="1">
      <alignment horizontal="center"/>
    </xf>
    <xf numFmtId="0" fontId="10" fillId="0" borderId="0" xfId="6" applyFont="1" applyAlignment="1">
      <alignment horizontal="right" vertical="center"/>
    </xf>
    <xf numFmtId="169" fontId="4" fillId="0" borderId="0" xfId="0" applyNumberFormat="1" applyFont="1" applyAlignment="1">
      <alignment horizontal="left"/>
    </xf>
    <xf numFmtId="2" fontId="16" fillId="0" borderId="0" xfId="0" applyNumberFormat="1" applyFont="1" applyAlignment="1">
      <alignment horizontal="right"/>
    </xf>
    <xf numFmtId="175" fontId="16" fillId="0" borderId="0" xfId="0" applyNumberFormat="1" applyFont="1" applyAlignment="1">
      <alignment horizontal="right"/>
    </xf>
    <xf numFmtId="168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vertical="center"/>
    </xf>
    <xf numFmtId="165" fontId="16" fillId="0" borderId="0" xfId="0" applyNumberFormat="1" applyFont="1" applyAlignment="1">
      <alignment horizontal="right" vertical="center"/>
    </xf>
    <xf numFmtId="0" fontId="22" fillId="0" borderId="0" xfId="0" applyFont="1"/>
    <xf numFmtId="0" fontId="22" fillId="0" borderId="0" xfId="0" applyFont="1" applyAlignment="1">
      <alignment vertical="center"/>
    </xf>
    <xf numFmtId="0" fontId="28" fillId="0" borderId="0" xfId="0" applyFont="1"/>
    <xf numFmtId="0" fontId="28" fillId="0" borderId="0" xfId="0" applyFont="1" applyAlignment="1">
      <alignment horizontal="center"/>
    </xf>
    <xf numFmtId="0" fontId="29" fillId="0" borderId="0" xfId="0" applyFont="1"/>
    <xf numFmtId="0" fontId="30" fillId="0" borderId="0" xfId="0" applyFont="1"/>
    <xf numFmtId="0" fontId="32" fillId="0" borderId="0" xfId="0" applyFont="1"/>
    <xf numFmtId="166" fontId="28" fillId="0" borderId="0" xfId="0" applyNumberFormat="1" applyFont="1" applyAlignment="1">
      <alignment horizontal="right"/>
    </xf>
    <xf numFmtId="169" fontId="28" fillId="0" borderId="0" xfId="0" applyNumberFormat="1" applyFont="1" applyAlignment="1">
      <alignment horizontal="right"/>
    </xf>
    <xf numFmtId="0" fontId="34" fillId="0" borderId="0" xfId="6" applyFont="1" applyAlignment="1">
      <alignment horizontal="right" vertical="center"/>
    </xf>
    <xf numFmtId="2" fontId="28" fillId="0" borderId="0" xfId="0" applyNumberFormat="1" applyFont="1" applyAlignment="1">
      <alignment horizontal="right"/>
    </xf>
    <xf numFmtId="166" fontId="28" fillId="0" borderId="0" xfId="0" applyNumberFormat="1" applyFont="1" applyAlignment="1">
      <alignment horizontal="center"/>
    </xf>
    <xf numFmtId="0" fontId="31" fillId="0" borderId="0" xfId="0" applyFont="1"/>
    <xf numFmtId="0" fontId="31" fillId="0" borderId="0" xfId="0" applyFont="1" applyAlignment="1">
      <alignment horizontal="left" indent="1"/>
    </xf>
    <xf numFmtId="0" fontId="36" fillId="0" borderId="0" xfId="0" applyFont="1"/>
    <xf numFmtId="0" fontId="22" fillId="0" borderId="0" xfId="0" applyFont="1" applyAlignment="1">
      <alignment horizontal="left" indent="2"/>
    </xf>
    <xf numFmtId="0" fontId="22" fillId="0" borderId="0" xfId="0" applyFont="1" applyAlignment="1">
      <alignment horizontal="left"/>
    </xf>
    <xf numFmtId="0" fontId="36" fillId="0" borderId="0" xfId="0" applyFont="1" applyAlignment="1">
      <alignment horizontal="left"/>
    </xf>
    <xf numFmtId="0" fontId="26" fillId="2" borderId="5" xfId="0" applyFont="1" applyFill="1" applyBorder="1" applyAlignment="1">
      <alignment horizontal="center" vertical="center"/>
    </xf>
    <xf numFmtId="0" fontId="26" fillId="2" borderId="6" xfId="0" applyFont="1" applyFill="1" applyBorder="1" applyAlignment="1">
      <alignment horizontal="center" vertical="center" wrapText="1"/>
    </xf>
    <xf numFmtId="0" fontId="28" fillId="0" borderId="8" xfId="0" applyFont="1" applyBorder="1" applyAlignment="1">
      <alignment horizontal="left" indent="2"/>
    </xf>
    <xf numFmtId="165" fontId="28" fillId="0" borderId="8" xfId="0" applyNumberFormat="1" applyFont="1" applyBorder="1" applyAlignment="1">
      <alignment horizontal="right"/>
    </xf>
    <xf numFmtId="0" fontId="26" fillId="2" borderId="4" xfId="0" applyFont="1" applyFill="1" applyBorder="1" applyAlignment="1">
      <alignment horizontal="center" vertical="center"/>
    </xf>
    <xf numFmtId="0" fontId="40" fillId="0" borderId="0" xfId="0" applyFont="1" applyAlignment="1">
      <alignment horizontal="right"/>
    </xf>
    <xf numFmtId="0" fontId="26" fillId="2" borderId="7" xfId="0" applyFont="1" applyFill="1" applyBorder="1" applyAlignment="1">
      <alignment horizontal="center" vertical="center"/>
    </xf>
    <xf numFmtId="0" fontId="26" fillId="2" borderId="10" xfId="0" applyFon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40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174" fontId="40" fillId="0" borderId="0" xfId="0" applyNumberFormat="1" applyFont="1" applyAlignment="1">
      <alignment horizontal="center" vertical="center"/>
    </xf>
    <xf numFmtId="165" fontId="28" fillId="0" borderId="0" xfId="0" applyNumberFormat="1" applyFont="1" applyAlignment="1">
      <alignment vertical="center"/>
    </xf>
    <xf numFmtId="0" fontId="31" fillId="0" borderId="0" xfId="0" applyFont="1" applyAlignment="1">
      <alignment vertical="center"/>
    </xf>
    <xf numFmtId="0" fontId="32" fillId="0" borderId="0" xfId="0" applyFont="1" applyAlignment="1">
      <alignment horizontal="right" vertical="center"/>
    </xf>
    <xf numFmtId="0" fontId="36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17" fontId="22" fillId="0" borderId="0" xfId="0" applyNumberFormat="1" applyFont="1" applyAlignment="1">
      <alignment horizontal="center" vertical="center"/>
    </xf>
    <xf numFmtId="166" fontId="35" fillId="0" borderId="0" xfId="0" applyNumberFormat="1" applyFont="1" applyAlignment="1">
      <alignment horizontal="right" vertical="center"/>
    </xf>
    <xf numFmtId="0" fontId="22" fillId="0" borderId="0" xfId="0" applyFont="1" applyAlignment="1">
      <alignment horizontal="left" vertical="center" indent="1"/>
    </xf>
    <xf numFmtId="166" fontId="37" fillId="0" borderId="0" xfId="0" applyNumberFormat="1" applyFont="1" applyAlignment="1">
      <alignment horizontal="right" vertical="center"/>
    </xf>
    <xf numFmtId="0" fontId="22" fillId="0" borderId="8" xfId="0" applyFont="1" applyBorder="1" applyAlignment="1">
      <alignment horizontal="left" vertical="center" indent="1"/>
    </xf>
    <xf numFmtId="165" fontId="37" fillId="0" borderId="8" xfId="0" applyNumberFormat="1" applyFont="1" applyBorder="1" applyAlignment="1">
      <alignment vertical="center"/>
    </xf>
    <xf numFmtId="0" fontId="22" fillId="0" borderId="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166" fontId="35" fillId="0" borderId="12" xfId="0" applyNumberFormat="1" applyFont="1" applyBorder="1" applyAlignment="1">
      <alignment horizontal="right" vertical="center"/>
    </xf>
    <xf numFmtId="166" fontId="35" fillId="0" borderId="2" xfId="0" applyNumberFormat="1" applyFont="1" applyBorder="1" applyAlignment="1">
      <alignment horizontal="right" vertical="center"/>
    </xf>
    <xf numFmtId="166" fontId="37" fillId="0" borderId="12" xfId="0" applyNumberFormat="1" applyFont="1" applyBorder="1" applyAlignment="1">
      <alignment horizontal="right" vertical="center"/>
    </xf>
    <xf numFmtId="166" fontId="37" fillId="0" borderId="2" xfId="0" applyNumberFormat="1" applyFont="1" applyBorder="1" applyAlignment="1">
      <alignment horizontal="right" vertical="center"/>
    </xf>
    <xf numFmtId="166" fontId="37" fillId="0" borderId="13" xfId="0" applyNumberFormat="1" applyFont="1" applyBorder="1" applyAlignment="1">
      <alignment horizontal="right" vertical="center"/>
    </xf>
    <xf numFmtId="165" fontId="22" fillId="0" borderId="0" xfId="0" applyNumberFormat="1" applyFont="1" applyAlignment="1">
      <alignment vertical="center"/>
    </xf>
    <xf numFmtId="166" fontId="42" fillId="0" borderId="0" xfId="0" applyNumberFormat="1" applyFont="1" applyAlignment="1">
      <alignment horizontal="center" vertical="center"/>
    </xf>
    <xf numFmtId="174" fontId="22" fillId="0" borderId="0" xfId="0" applyNumberFormat="1" applyFont="1" applyAlignment="1">
      <alignment horizontal="center" vertical="center"/>
    </xf>
    <xf numFmtId="165" fontId="42" fillId="0" borderId="0" xfId="0" applyNumberFormat="1" applyFont="1" applyAlignment="1">
      <alignment horizontal="right" vertical="center"/>
    </xf>
    <xf numFmtId="167" fontId="22" fillId="0" borderId="0" xfId="28" applyNumberFormat="1" applyFont="1" applyAlignment="1">
      <alignment vertical="center"/>
    </xf>
    <xf numFmtId="166" fontId="38" fillId="0" borderId="12" xfId="0" applyNumberFormat="1" applyFont="1" applyBorder="1" applyAlignment="1">
      <alignment horizontal="right" vertical="center"/>
    </xf>
    <xf numFmtId="166" fontId="38" fillId="0" borderId="2" xfId="0" applyNumberFormat="1" applyFont="1" applyBorder="1" applyAlignment="1">
      <alignment horizontal="right" vertical="center"/>
    </xf>
    <xf numFmtId="165" fontId="35" fillId="0" borderId="12" xfId="0" applyNumberFormat="1" applyFont="1" applyBorder="1" applyAlignment="1">
      <alignment horizontal="right" vertical="center"/>
    </xf>
    <xf numFmtId="165" fontId="37" fillId="0" borderId="12" xfId="0" applyNumberFormat="1" applyFont="1" applyBorder="1" applyAlignment="1">
      <alignment horizontal="right" vertical="center"/>
    </xf>
    <xf numFmtId="165" fontId="42" fillId="0" borderId="12" xfId="0" applyNumberFormat="1" applyFont="1" applyBorder="1" applyAlignment="1">
      <alignment horizontal="right" vertical="center"/>
    </xf>
    <xf numFmtId="165" fontId="38" fillId="0" borderId="12" xfId="0" applyNumberFormat="1" applyFont="1" applyBorder="1" applyAlignment="1">
      <alignment horizontal="right" vertical="center"/>
    </xf>
    <xf numFmtId="174" fontId="40" fillId="0" borderId="0" xfId="0" applyNumberFormat="1" applyFont="1" applyAlignment="1">
      <alignment vertical="center"/>
    </xf>
    <xf numFmtId="0" fontId="43" fillId="0" borderId="0" xfId="0" applyFont="1" applyAlignment="1">
      <alignment vertical="center"/>
    </xf>
    <xf numFmtId="165" fontId="29" fillId="0" borderId="0" xfId="0" applyNumberFormat="1" applyFont="1" applyAlignment="1">
      <alignment vertical="center"/>
    </xf>
    <xf numFmtId="165" fontId="29" fillId="0" borderId="0" xfId="20" applyNumberFormat="1" applyFont="1"/>
    <xf numFmtId="165" fontId="28" fillId="0" borderId="0" xfId="20" applyNumberFormat="1" applyFont="1"/>
    <xf numFmtId="165" fontId="35" fillId="0" borderId="0" xfId="0" applyNumberFormat="1" applyFont="1" applyAlignment="1">
      <alignment vertical="center"/>
    </xf>
    <xf numFmtId="165" fontId="37" fillId="0" borderId="0" xfId="0" applyNumberFormat="1" applyFont="1" applyAlignment="1">
      <alignment vertical="center"/>
    </xf>
    <xf numFmtId="0" fontId="22" fillId="0" borderId="12" xfId="0" applyFont="1" applyBorder="1" applyAlignment="1">
      <alignment vertical="center"/>
    </xf>
    <xf numFmtId="165" fontId="35" fillId="0" borderId="12" xfId="0" applyNumberFormat="1" applyFont="1" applyBorder="1" applyAlignment="1">
      <alignment vertical="center"/>
    </xf>
    <xf numFmtId="165" fontId="37" fillId="0" borderId="12" xfId="0" applyNumberFormat="1" applyFont="1" applyBorder="1" applyAlignment="1">
      <alignment vertical="center"/>
    </xf>
    <xf numFmtId="0" fontId="22" fillId="0" borderId="8" xfId="0" applyFont="1" applyBorder="1" applyAlignment="1">
      <alignment horizontal="left" vertical="center"/>
    </xf>
    <xf numFmtId="0" fontId="22" fillId="0" borderId="9" xfId="0" applyFont="1" applyBorder="1" applyAlignment="1">
      <alignment horizontal="center" vertical="center"/>
    </xf>
    <xf numFmtId="0" fontId="26" fillId="2" borderId="16" xfId="0" applyFont="1" applyFill="1" applyBorder="1" applyAlignment="1">
      <alignment horizontal="center" vertical="center"/>
    </xf>
    <xf numFmtId="1" fontId="44" fillId="0" borderId="0" xfId="27" applyNumberFormat="1" applyFont="1"/>
    <xf numFmtId="0" fontId="23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174" fontId="23" fillId="0" borderId="0" xfId="0" applyNumberFormat="1" applyFont="1" applyAlignment="1">
      <alignment horizontal="center" vertical="center"/>
    </xf>
    <xf numFmtId="0" fontId="23" fillId="0" borderId="0" xfId="0" applyFont="1"/>
    <xf numFmtId="165" fontId="23" fillId="0" borderId="0" xfId="0" applyNumberFormat="1" applyFont="1" applyAlignment="1">
      <alignment horizontal="center" vertical="center"/>
    </xf>
    <xf numFmtId="165" fontId="23" fillId="0" borderId="0" xfId="0" applyNumberFormat="1" applyFont="1" applyAlignment="1">
      <alignment vertical="center"/>
    </xf>
    <xf numFmtId="0" fontId="23" fillId="0" borderId="0" xfId="0" applyFont="1" applyAlignment="1">
      <alignment horizontal="left" vertical="center" wrapText="1"/>
    </xf>
    <xf numFmtId="0" fontId="25" fillId="0" borderId="0" xfId="0" applyFont="1" applyAlignment="1">
      <alignment horizontal="left"/>
    </xf>
    <xf numFmtId="0" fontId="23" fillId="0" borderId="0" xfId="0" applyFont="1" applyAlignment="1">
      <alignment horizontal="left" vertical="center" indent="1"/>
    </xf>
    <xf numFmtId="0" fontId="23" fillId="0" borderId="8" xfId="0" applyFont="1" applyBorder="1" applyAlignment="1">
      <alignment horizontal="left" vertical="center"/>
    </xf>
    <xf numFmtId="0" fontId="23" fillId="0" borderId="8" xfId="0" applyFont="1" applyBorder="1" applyAlignment="1">
      <alignment horizontal="center" vertical="center"/>
    </xf>
    <xf numFmtId="165" fontId="35" fillId="0" borderId="0" xfId="0" applyNumberFormat="1" applyFont="1" applyAlignment="1">
      <alignment horizontal="right" vertical="center"/>
    </xf>
    <xf numFmtId="165" fontId="37" fillId="0" borderId="0" xfId="0" applyNumberFormat="1" applyFont="1" applyAlignment="1">
      <alignment horizontal="right" vertical="center"/>
    </xf>
    <xf numFmtId="0" fontId="40" fillId="0" borderId="3" xfId="0" applyFont="1" applyBorder="1" applyAlignment="1">
      <alignment horizontal="center" vertical="center"/>
    </xf>
    <xf numFmtId="0" fontId="50" fillId="0" borderId="3" xfId="0" applyFont="1" applyBorder="1" applyAlignment="1">
      <alignment vertical="center"/>
    </xf>
    <xf numFmtId="0" fontId="22" fillId="0" borderId="0" xfId="0" applyFont="1" applyAlignment="1">
      <alignment horizontal="center"/>
    </xf>
    <xf numFmtId="17" fontId="26" fillId="2" borderId="16" xfId="0" applyNumberFormat="1" applyFont="1" applyFill="1" applyBorder="1" applyAlignment="1">
      <alignment horizontal="center" vertical="center"/>
    </xf>
    <xf numFmtId="0" fontId="36" fillId="0" borderId="2" xfId="0" applyFont="1" applyBorder="1"/>
    <xf numFmtId="0" fontId="31" fillId="0" borderId="2" xfId="0" applyFont="1" applyBorder="1"/>
    <xf numFmtId="166" fontId="31" fillId="0" borderId="12" xfId="0" applyNumberFormat="1" applyFont="1" applyBorder="1" applyAlignment="1">
      <alignment horizontal="right"/>
    </xf>
    <xf numFmtId="166" fontId="31" fillId="0" borderId="2" xfId="0" applyNumberFormat="1" applyFont="1" applyBorder="1" applyAlignment="1">
      <alignment horizontal="right"/>
    </xf>
    <xf numFmtId="165" fontId="31" fillId="0" borderId="12" xfId="0" applyNumberFormat="1" applyFont="1" applyBorder="1" applyAlignment="1">
      <alignment horizontal="right"/>
    </xf>
    <xf numFmtId="166" fontId="22" fillId="0" borderId="12" xfId="0" applyNumberFormat="1" applyFont="1" applyBorder="1" applyAlignment="1">
      <alignment horizontal="right"/>
    </xf>
    <xf numFmtId="166" fontId="22" fillId="0" borderId="0" xfId="0" applyNumberFormat="1" applyFont="1" applyAlignment="1">
      <alignment horizontal="right"/>
    </xf>
    <xf numFmtId="166" fontId="22" fillId="0" borderId="2" xfId="0" applyNumberFormat="1" applyFont="1" applyBorder="1" applyAlignment="1">
      <alignment horizontal="right"/>
    </xf>
    <xf numFmtId="0" fontId="31" fillId="0" borderId="2" xfId="0" applyFont="1" applyBorder="1" applyAlignment="1">
      <alignment horizontal="left" indent="1"/>
    </xf>
    <xf numFmtId="169" fontId="22" fillId="0" borderId="0" xfId="0" applyNumberFormat="1" applyFont="1" applyAlignment="1">
      <alignment horizontal="right"/>
    </xf>
    <xf numFmtId="169" fontId="22" fillId="0" borderId="2" xfId="0" applyNumberFormat="1" applyFont="1" applyBorder="1" applyAlignment="1">
      <alignment horizontal="right"/>
    </xf>
    <xf numFmtId="0" fontId="22" fillId="0" borderId="2" xfId="0" applyFont="1" applyBorder="1" applyAlignment="1">
      <alignment horizontal="left" indent="2"/>
    </xf>
    <xf numFmtId="169" fontId="37" fillId="0" borderId="0" xfId="0" applyNumberFormat="1" applyFont="1" applyAlignment="1">
      <alignment horizontal="right"/>
    </xf>
    <xf numFmtId="169" fontId="37" fillId="0" borderId="2" xfId="0" applyNumberFormat="1" applyFont="1" applyBorder="1" applyAlignment="1">
      <alignment horizontal="right"/>
    </xf>
    <xf numFmtId="165" fontId="22" fillId="0" borderId="0" xfId="0" applyNumberFormat="1" applyFont="1" applyAlignment="1">
      <alignment horizontal="right"/>
    </xf>
    <xf numFmtId="166" fontId="37" fillId="0" borderId="2" xfId="0" applyNumberFormat="1" applyFont="1" applyBorder="1" applyAlignment="1">
      <alignment horizontal="right"/>
    </xf>
    <xf numFmtId="0" fontId="22" fillId="0" borderId="2" xfId="0" applyFont="1" applyBorder="1" applyAlignment="1">
      <alignment horizontal="left"/>
    </xf>
    <xf numFmtId="0" fontId="22" fillId="0" borderId="2" xfId="0" applyFont="1" applyBorder="1" applyAlignment="1">
      <alignment horizontal="center"/>
    </xf>
    <xf numFmtId="169" fontId="31" fillId="0" borderId="2" xfId="0" applyNumberFormat="1" applyFont="1" applyBorder="1" applyAlignment="1">
      <alignment horizontal="right"/>
    </xf>
    <xf numFmtId="0" fontId="36" fillId="0" borderId="2" xfId="0" applyFont="1" applyBorder="1" applyAlignment="1">
      <alignment horizontal="left"/>
    </xf>
    <xf numFmtId="0" fontId="22" fillId="0" borderId="14" xfId="0" applyFont="1" applyBorder="1" applyAlignment="1">
      <alignment horizontal="left" indent="2"/>
    </xf>
    <xf numFmtId="166" fontId="22" fillId="0" borderId="13" xfId="0" applyNumberFormat="1" applyFont="1" applyBorder="1" applyAlignment="1">
      <alignment horizontal="right"/>
    </xf>
    <xf numFmtId="169" fontId="37" fillId="0" borderId="8" xfId="0" applyNumberFormat="1" applyFont="1" applyBorder="1" applyAlignment="1">
      <alignment horizontal="right"/>
    </xf>
    <xf numFmtId="169" fontId="37" fillId="0" borderId="14" xfId="0" applyNumberFormat="1" applyFont="1" applyBorder="1" applyAlignment="1">
      <alignment horizontal="right"/>
    </xf>
    <xf numFmtId="17" fontId="22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/>
    </xf>
    <xf numFmtId="169" fontId="31" fillId="0" borderId="12" xfId="0" applyNumberFormat="1" applyFont="1" applyBorder="1" applyAlignment="1">
      <alignment horizontal="right"/>
    </xf>
    <xf numFmtId="169" fontId="22" fillId="0" borderId="12" xfId="0" applyNumberFormat="1" applyFont="1" applyBorder="1" applyAlignment="1">
      <alignment horizontal="right"/>
    </xf>
    <xf numFmtId="169" fontId="22" fillId="0" borderId="2" xfId="0" quotePrefix="1" applyNumberFormat="1" applyFont="1" applyBorder="1" applyAlignment="1">
      <alignment horizontal="right"/>
    </xf>
    <xf numFmtId="169" fontId="37" fillId="0" borderId="2" xfId="0" quotePrefix="1" applyNumberFormat="1" applyFont="1" applyBorder="1" applyAlignment="1">
      <alignment horizontal="right"/>
    </xf>
    <xf numFmtId="0" fontId="22" fillId="0" borderId="2" xfId="0" applyFont="1" applyBorder="1" applyAlignment="1">
      <alignment horizontal="left" indent="1"/>
    </xf>
    <xf numFmtId="169" fontId="22" fillId="0" borderId="13" xfId="0" applyNumberFormat="1" applyFont="1" applyBorder="1" applyAlignment="1">
      <alignment horizontal="right"/>
    </xf>
    <xf numFmtId="169" fontId="37" fillId="0" borderId="8" xfId="0" quotePrefix="1" applyNumberFormat="1" applyFont="1" applyBorder="1" applyAlignment="1">
      <alignment horizontal="right"/>
    </xf>
    <xf numFmtId="169" fontId="37" fillId="0" borderId="14" xfId="0" quotePrefix="1" applyNumberFormat="1" applyFont="1" applyBorder="1" applyAlignment="1">
      <alignment horizontal="right"/>
    </xf>
    <xf numFmtId="0" fontId="22" fillId="0" borderId="0" xfId="41" applyFont="1"/>
    <xf numFmtId="0" fontId="22" fillId="0" borderId="0" xfId="41" applyFont="1" applyAlignment="1">
      <alignment horizontal="center"/>
    </xf>
    <xf numFmtId="0" fontId="31" fillId="0" borderId="0" xfId="41" applyFont="1"/>
    <xf numFmtId="1" fontId="53" fillId="0" borderId="0" xfId="41" applyNumberFormat="1" applyFont="1"/>
    <xf numFmtId="0" fontId="22" fillId="0" borderId="0" xfId="41" applyFont="1" applyAlignment="1">
      <alignment horizontal="center" vertical="center"/>
    </xf>
    <xf numFmtId="169" fontId="31" fillId="0" borderId="0" xfId="0" applyNumberFormat="1" applyFont="1" applyAlignment="1">
      <alignment horizontal="right"/>
    </xf>
    <xf numFmtId="165" fontId="31" fillId="0" borderId="0" xfId="0" applyNumberFormat="1" applyFont="1" applyAlignment="1">
      <alignment horizontal="right"/>
    </xf>
    <xf numFmtId="0" fontId="36" fillId="0" borderId="2" xfId="41" applyFont="1" applyBorder="1"/>
    <xf numFmtId="0" fontId="22" fillId="0" borderId="2" xfId="41" applyFont="1" applyBorder="1" applyAlignment="1">
      <alignment horizontal="left" indent="1"/>
    </xf>
    <xf numFmtId="0" fontId="22" fillId="0" borderId="2" xfId="41" applyFont="1" applyBorder="1" applyAlignment="1">
      <alignment horizontal="left"/>
    </xf>
    <xf numFmtId="0" fontId="22" fillId="0" borderId="8" xfId="41" applyFont="1" applyBorder="1" applyAlignment="1">
      <alignment horizontal="center"/>
    </xf>
    <xf numFmtId="166" fontId="22" fillId="0" borderId="0" xfId="41" applyNumberFormat="1" applyFont="1" applyAlignment="1">
      <alignment horizontal="center"/>
    </xf>
    <xf numFmtId="168" fontId="22" fillId="0" borderId="0" xfId="41" applyNumberFormat="1" applyFont="1" applyAlignment="1">
      <alignment horizontal="center"/>
    </xf>
    <xf numFmtId="166" fontId="35" fillId="0" borderId="0" xfId="41" applyNumberFormat="1" applyFont="1" applyAlignment="1">
      <alignment horizontal="right"/>
    </xf>
    <xf numFmtId="0" fontId="40" fillId="0" borderId="0" xfId="41" applyFont="1" applyAlignment="1">
      <alignment horizontal="right"/>
    </xf>
    <xf numFmtId="0" fontId="31" fillId="0" borderId="2" xfId="41" applyFont="1" applyBorder="1"/>
    <xf numFmtId="174" fontId="22" fillId="0" borderId="0" xfId="41" applyNumberFormat="1" applyFont="1" applyAlignment="1">
      <alignment horizontal="center"/>
    </xf>
    <xf numFmtId="0" fontId="31" fillId="0" borderId="2" xfId="41" applyFont="1" applyBorder="1" applyAlignment="1">
      <alignment horizontal="left" indent="1"/>
    </xf>
    <xf numFmtId="172" fontId="22" fillId="0" borderId="0" xfId="41" applyNumberFormat="1" applyFont="1" applyAlignment="1">
      <alignment horizontal="center"/>
    </xf>
    <xf numFmtId="0" fontId="56" fillId="0" borderId="0" xfId="0" applyFont="1"/>
    <xf numFmtId="0" fontId="5" fillId="0" borderId="0" xfId="6" applyFont="1" applyAlignment="1">
      <alignment vertical="center"/>
    </xf>
    <xf numFmtId="0" fontId="59" fillId="0" borderId="0" xfId="6" applyFont="1" applyAlignment="1">
      <alignment horizontal="center" vertical="center"/>
    </xf>
    <xf numFmtId="0" fontId="6" fillId="0" borderId="0" xfId="0" applyFont="1" applyAlignment="1">
      <alignment vertical="center"/>
    </xf>
    <xf numFmtId="0" fontId="40" fillId="0" borderId="0" xfId="0" applyFont="1" applyAlignment="1">
      <alignment horizontal="left" vertical="center" indent="1"/>
    </xf>
    <xf numFmtId="0" fontId="6" fillId="0" borderId="0" xfId="6" applyFont="1" applyAlignment="1">
      <alignment horizontal="center" vertical="center"/>
    </xf>
    <xf numFmtId="0" fontId="34" fillId="0" borderId="0" xfId="6" applyFont="1" applyAlignment="1">
      <alignment horizontal="center" vertical="center"/>
    </xf>
    <xf numFmtId="0" fontId="35" fillId="0" borderId="0" xfId="0" applyFont="1" applyAlignment="1">
      <alignment horizontal="left" vertical="center"/>
    </xf>
    <xf numFmtId="0" fontId="59" fillId="0" borderId="0" xfId="8" applyFont="1" applyAlignment="1">
      <alignment vertical="center"/>
    </xf>
    <xf numFmtId="0" fontId="59" fillId="0" borderId="0" xfId="6" applyFont="1" applyAlignment="1">
      <alignment vertical="center"/>
    </xf>
    <xf numFmtId="0" fontId="35" fillId="0" borderId="0" xfId="8" applyFont="1" applyAlignment="1">
      <alignment vertical="center"/>
    </xf>
    <xf numFmtId="0" fontId="64" fillId="0" borderId="0" xfId="6" applyFont="1" applyAlignment="1">
      <alignment vertical="center"/>
    </xf>
    <xf numFmtId="165" fontId="35" fillId="0" borderId="0" xfId="8" applyNumberFormat="1" applyFont="1" applyAlignment="1">
      <alignment horizontal="right" vertical="center"/>
    </xf>
    <xf numFmtId="0" fontId="35" fillId="0" borderId="0" xfId="6" applyFont="1" applyAlignment="1">
      <alignment vertical="center"/>
    </xf>
    <xf numFmtId="0" fontId="37" fillId="0" borderId="0" xfId="6" applyFont="1" applyAlignment="1">
      <alignment vertical="center"/>
    </xf>
    <xf numFmtId="165" fontId="37" fillId="0" borderId="0" xfId="8" applyNumberFormat="1" applyFont="1" applyAlignment="1">
      <alignment horizontal="right" vertical="center"/>
    </xf>
    <xf numFmtId="0" fontId="35" fillId="0" borderId="0" xfId="0" applyFont="1" applyAlignment="1">
      <alignment vertical="center"/>
    </xf>
    <xf numFmtId="0" fontId="35" fillId="0" borderId="0" xfId="12" applyFont="1" applyAlignment="1">
      <alignment horizontal="left" vertical="center"/>
    </xf>
    <xf numFmtId="0" fontId="36" fillId="0" borderId="0" xfId="6" applyFont="1" applyAlignment="1">
      <alignment vertical="center"/>
    </xf>
    <xf numFmtId="0" fontId="22" fillId="0" borderId="0" xfId="6" applyFont="1" applyAlignment="1">
      <alignment vertical="center"/>
    </xf>
    <xf numFmtId="0" fontId="37" fillId="0" borderId="0" xfId="8" applyFont="1" applyAlignment="1">
      <alignment vertical="center" wrapText="1"/>
    </xf>
    <xf numFmtId="0" fontId="34" fillId="0" borderId="0" xfId="0" applyFont="1" applyAlignment="1">
      <alignment vertical="center"/>
    </xf>
    <xf numFmtId="0" fontId="59" fillId="0" borderId="0" xfId="0" applyFont="1" applyAlignment="1">
      <alignment vertical="center"/>
    </xf>
    <xf numFmtId="0" fontId="59" fillId="0" borderId="0" xfId="0" applyFont="1" applyAlignment="1">
      <alignment horizontal="center" vertical="center"/>
    </xf>
    <xf numFmtId="0" fontId="62" fillId="2" borderId="10" xfId="0" applyFont="1" applyFill="1" applyBorder="1" applyAlignment="1">
      <alignment horizontal="center" vertical="center" wrapText="1"/>
    </xf>
    <xf numFmtId="0" fontId="37" fillId="0" borderId="0" xfId="12" applyFont="1"/>
    <xf numFmtId="0" fontId="35" fillId="0" borderId="0" xfId="12" quotePrefix="1" applyFont="1" applyAlignment="1">
      <alignment horizontal="left" vertical="center"/>
    </xf>
    <xf numFmtId="0" fontId="37" fillId="0" borderId="0" xfId="8" applyFont="1" applyAlignment="1">
      <alignment vertical="center"/>
    </xf>
    <xf numFmtId="0" fontId="37" fillId="0" borderId="0" xfId="12" applyFont="1" applyAlignment="1">
      <alignment horizontal="left" vertical="center"/>
    </xf>
    <xf numFmtId="0" fontId="37" fillId="0" borderId="0" xfId="12" quotePrefix="1" applyFont="1" applyAlignment="1">
      <alignment horizontal="left" vertical="center"/>
    </xf>
    <xf numFmtId="0" fontId="40" fillId="0" borderId="0" xfId="0" applyFont="1"/>
    <xf numFmtId="0" fontId="52" fillId="2" borderId="0" xfId="0" applyFont="1" applyFill="1"/>
    <xf numFmtId="0" fontId="66" fillId="0" borderId="0" xfId="0" applyFont="1"/>
    <xf numFmtId="0" fontId="67" fillId="0" borderId="0" xfId="4" applyFont="1" applyAlignment="1" applyProtection="1"/>
    <xf numFmtId="0" fontId="68" fillId="0" borderId="0" xfId="0" applyFont="1"/>
    <xf numFmtId="166" fontId="37" fillId="0" borderId="8" xfId="0" applyNumberFormat="1" applyFont="1" applyBorder="1" applyAlignment="1">
      <alignment horizontal="right" vertical="center"/>
    </xf>
    <xf numFmtId="166" fontId="37" fillId="0" borderId="14" xfId="0" applyNumberFormat="1" applyFont="1" applyBorder="1" applyAlignment="1">
      <alignment horizontal="right" vertical="center"/>
    </xf>
    <xf numFmtId="166" fontId="38" fillId="0" borderId="0" xfId="0" applyNumberFormat="1" applyFont="1" applyAlignment="1">
      <alignment horizontal="right" vertical="center"/>
    </xf>
    <xf numFmtId="165" fontId="37" fillId="0" borderId="12" xfId="0" quotePrefix="1" applyNumberFormat="1" applyFont="1" applyBorder="1" applyAlignment="1">
      <alignment horizontal="right" vertical="center"/>
    </xf>
    <xf numFmtId="165" fontId="38" fillId="0" borderId="0" xfId="0" applyNumberFormat="1" applyFont="1" applyAlignment="1">
      <alignment horizontal="right" vertical="center"/>
    </xf>
    <xf numFmtId="177" fontId="37" fillId="0" borderId="12" xfId="0" applyNumberFormat="1" applyFont="1" applyBorder="1" applyAlignment="1">
      <alignment horizontal="right" vertical="center"/>
    </xf>
    <xf numFmtId="177" fontId="37" fillId="0" borderId="0" xfId="0" applyNumberFormat="1" applyFont="1" applyAlignment="1">
      <alignment horizontal="right" vertical="center"/>
    </xf>
    <xf numFmtId="177" fontId="37" fillId="0" borderId="12" xfId="0" quotePrefix="1" applyNumberFormat="1" applyFont="1" applyBorder="1" applyAlignment="1">
      <alignment horizontal="right" vertical="center"/>
    </xf>
    <xf numFmtId="177" fontId="37" fillId="0" borderId="13" xfId="0" applyNumberFormat="1" applyFont="1" applyBorder="1" applyAlignment="1">
      <alignment horizontal="right" vertical="center"/>
    </xf>
    <xf numFmtId="177" fontId="37" fillId="0" borderId="8" xfId="0" applyNumberFormat="1" applyFont="1" applyBorder="1" applyAlignment="1">
      <alignment horizontal="right" vertical="center"/>
    </xf>
    <xf numFmtId="0" fontId="37" fillId="0" borderId="0" xfId="0" applyFont="1" applyAlignment="1">
      <alignment horizontal="right" vertical="center"/>
    </xf>
    <xf numFmtId="0" fontId="37" fillId="0" borderId="12" xfId="0" applyFont="1" applyBorder="1" applyAlignment="1">
      <alignment horizontal="right" vertical="center"/>
    </xf>
    <xf numFmtId="176" fontId="35" fillId="0" borderId="0" xfId="0" applyNumberFormat="1" applyFont="1" applyAlignment="1">
      <alignment horizontal="right" vertical="center"/>
    </xf>
    <xf numFmtId="165" fontId="37" fillId="0" borderId="13" xfId="0" applyNumberFormat="1" applyFont="1" applyBorder="1" applyAlignment="1">
      <alignment vertical="center"/>
    </xf>
    <xf numFmtId="166" fontId="31" fillId="0" borderId="0" xfId="0" applyNumberFormat="1" applyFont="1" applyAlignment="1">
      <alignment horizontal="right"/>
    </xf>
    <xf numFmtId="166" fontId="37" fillId="0" borderId="0" xfId="0" applyNumberFormat="1" applyFont="1" applyAlignment="1">
      <alignment horizontal="right"/>
    </xf>
    <xf numFmtId="169" fontId="37" fillId="0" borderId="0" xfId="0" quotePrefix="1" applyNumberFormat="1" applyFont="1" applyAlignment="1">
      <alignment horizontal="right"/>
    </xf>
    <xf numFmtId="0" fontId="40" fillId="0" borderId="0" xfId="41" applyFont="1"/>
    <xf numFmtId="0" fontId="34" fillId="0" borderId="0" xfId="8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179" fontId="22" fillId="0" borderId="12" xfId="0" applyNumberFormat="1" applyFont="1" applyBorder="1" applyAlignment="1">
      <alignment horizontal="right"/>
    </xf>
    <xf numFmtId="179" fontId="22" fillId="0" borderId="0" xfId="0" applyNumberFormat="1" applyFont="1" applyAlignment="1">
      <alignment horizontal="right"/>
    </xf>
    <xf numFmtId="165" fontId="22" fillId="0" borderId="12" xfId="0" applyNumberFormat="1" applyFont="1" applyBorder="1" applyAlignment="1">
      <alignment horizontal="right"/>
    </xf>
    <xf numFmtId="165" fontId="22" fillId="0" borderId="13" xfId="0" applyNumberFormat="1" applyFont="1" applyBorder="1" applyAlignment="1">
      <alignment horizontal="right"/>
    </xf>
    <xf numFmtId="165" fontId="22" fillId="0" borderId="8" xfId="0" applyNumberFormat="1" applyFont="1" applyBorder="1" applyAlignment="1">
      <alignment horizontal="right"/>
    </xf>
    <xf numFmtId="169" fontId="22" fillId="0" borderId="0" xfId="0" quotePrefix="1" applyNumberFormat="1" applyFont="1" applyAlignment="1">
      <alignment horizontal="right"/>
    </xf>
    <xf numFmtId="179" fontId="31" fillId="0" borderId="12" xfId="0" applyNumberFormat="1" applyFont="1" applyBorder="1" applyAlignment="1">
      <alignment horizontal="right"/>
    </xf>
    <xf numFmtId="179" fontId="31" fillId="0" borderId="0" xfId="0" applyNumberFormat="1" applyFont="1" applyAlignment="1">
      <alignment horizontal="right"/>
    </xf>
    <xf numFmtId="165" fontId="0" fillId="0" borderId="0" xfId="0" applyNumberFormat="1"/>
    <xf numFmtId="1" fontId="0" fillId="0" borderId="0" xfId="0" applyNumberFormat="1"/>
    <xf numFmtId="0" fontId="26" fillId="2" borderId="25" xfId="0" applyFont="1" applyFill="1" applyBorder="1" applyAlignment="1">
      <alignment horizontal="center" vertical="center" wrapText="1"/>
    </xf>
    <xf numFmtId="166" fontId="35" fillId="0" borderId="3" xfId="0" applyNumberFormat="1" applyFont="1" applyBorder="1" applyAlignment="1">
      <alignment horizontal="right" indent="1"/>
    </xf>
    <xf numFmtId="165" fontId="35" fillId="0" borderId="0" xfId="0" applyNumberFormat="1" applyFont="1" applyAlignment="1">
      <alignment horizontal="right" indent="1"/>
    </xf>
    <xf numFmtId="166" fontId="37" fillId="0" borderId="3" xfId="0" applyNumberFormat="1" applyFont="1" applyBorder="1" applyAlignment="1">
      <alignment horizontal="right" indent="1"/>
    </xf>
    <xf numFmtId="166" fontId="38" fillId="0" borderId="3" xfId="0" applyNumberFormat="1" applyFont="1" applyBorder="1" applyAlignment="1">
      <alignment horizontal="right" indent="1"/>
    </xf>
    <xf numFmtId="165" fontId="37" fillId="0" borderId="0" xfId="0" applyNumberFormat="1" applyFont="1" applyAlignment="1">
      <alignment horizontal="right" indent="1"/>
    </xf>
    <xf numFmtId="165" fontId="37" fillId="0" borderId="0" xfId="0" quotePrefix="1" applyNumberFormat="1" applyFont="1" applyAlignment="1">
      <alignment horizontal="right" indent="1"/>
    </xf>
    <xf numFmtId="165" fontId="39" fillId="0" borderId="0" xfId="0" applyNumberFormat="1" applyFont="1" applyAlignment="1">
      <alignment horizontal="right" indent="1"/>
    </xf>
    <xf numFmtId="1" fontId="22" fillId="0" borderId="0" xfId="0" applyNumberFormat="1" applyFont="1" applyAlignment="1">
      <alignment horizontal="right"/>
    </xf>
    <xf numFmtId="1" fontId="22" fillId="0" borderId="12" xfId="0" applyNumberFormat="1" applyFont="1" applyBorder="1" applyAlignment="1">
      <alignment horizontal="right"/>
    </xf>
    <xf numFmtId="1" fontId="22" fillId="0" borderId="0" xfId="0" quotePrefix="1" applyNumberFormat="1" applyFont="1" applyAlignment="1">
      <alignment horizontal="right"/>
    </xf>
    <xf numFmtId="165" fontId="28" fillId="0" borderId="0" xfId="0" applyNumberFormat="1" applyFont="1" applyAlignment="1">
      <alignment horizontal="center" vertical="center"/>
    </xf>
    <xf numFmtId="0" fontId="22" fillId="0" borderId="12" xfId="43" applyFont="1" applyBorder="1" applyAlignment="1">
      <alignment horizontal="center"/>
    </xf>
    <xf numFmtId="0" fontId="22" fillId="0" borderId="0" xfId="43" applyFont="1" applyAlignment="1">
      <alignment horizontal="center"/>
    </xf>
    <xf numFmtId="165" fontId="22" fillId="0" borderId="12" xfId="43" applyNumberFormat="1" applyFont="1" applyBorder="1" applyAlignment="1">
      <alignment horizontal="right"/>
    </xf>
    <xf numFmtId="165" fontId="22" fillId="0" borderId="0" xfId="43" applyNumberFormat="1" applyFont="1" applyAlignment="1">
      <alignment horizontal="right"/>
    </xf>
    <xf numFmtId="165" fontId="31" fillId="0" borderId="12" xfId="43" applyNumberFormat="1" applyFont="1" applyBorder="1" applyAlignment="1">
      <alignment horizontal="right"/>
    </xf>
    <xf numFmtId="165" fontId="31" fillId="0" borderId="0" xfId="43" applyNumberFormat="1" applyFont="1" applyAlignment="1">
      <alignment horizontal="right"/>
    </xf>
    <xf numFmtId="170" fontId="22" fillId="0" borderId="12" xfId="43" applyNumberFormat="1" applyFont="1" applyBorder="1" applyAlignment="1">
      <alignment horizontal="right"/>
    </xf>
    <xf numFmtId="170" fontId="22" fillId="0" borderId="0" xfId="43" applyNumberFormat="1" applyFont="1" applyAlignment="1">
      <alignment horizontal="right"/>
    </xf>
    <xf numFmtId="1" fontId="22" fillId="0" borderId="12" xfId="43" applyNumberFormat="1" applyFont="1" applyBorder="1" applyAlignment="1">
      <alignment horizontal="right"/>
    </xf>
    <xf numFmtId="0" fontId="69" fillId="2" borderId="10" xfId="0" applyFont="1" applyFill="1" applyBorder="1" applyAlignment="1">
      <alignment horizontal="center" vertical="center"/>
    </xf>
    <xf numFmtId="0" fontId="69" fillId="2" borderId="7" xfId="0" applyFont="1" applyFill="1" applyBorder="1" applyAlignment="1">
      <alignment horizontal="center" vertical="center"/>
    </xf>
    <xf numFmtId="0" fontId="22" fillId="0" borderId="8" xfId="41" applyFont="1" applyBorder="1" applyAlignment="1">
      <alignment horizontal="left"/>
    </xf>
    <xf numFmtId="169" fontId="22" fillId="0" borderId="0" xfId="0" applyNumberFormat="1" applyFont="1"/>
    <xf numFmtId="166" fontId="22" fillId="0" borderId="0" xfId="0" applyNumberFormat="1" applyFont="1" applyAlignment="1">
      <alignment horizontal="center"/>
    </xf>
    <xf numFmtId="166" fontId="22" fillId="0" borderId="12" xfId="0" applyNumberFormat="1" applyFont="1" applyBorder="1" applyAlignment="1">
      <alignment horizontal="center"/>
    </xf>
    <xf numFmtId="166" fontId="22" fillId="0" borderId="0" xfId="0" applyNumberFormat="1" applyFont="1"/>
    <xf numFmtId="0" fontId="36" fillId="0" borderId="15" xfId="41" applyFont="1" applyBorder="1"/>
    <xf numFmtId="0" fontId="36" fillId="0" borderId="17" xfId="41" applyFont="1" applyBorder="1"/>
    <xf numFmtId="0" fontId="36" fillId="0" borderId="0" xfId="41" applyFont="1"/>
    <xf numFmtId="0" fontId="22" fillId="0" borderId="0" xfId="41" applyFont="1" applyAlignment="1">
      <alignment horizontal="left" indent="2"/>
    </xf>
    <xf numFmtId="0" fontId="31" fillId="0" borderId="0" xfId="41" applyFont="1" applyAlignment="1">
      <alignment horizontal="left" indent="2"/>
    </xf>
    <xf numFmtId="0" fontId="22" fillId="0" borderId="0" xfId="41" applyFont="1" applyAlignment="1">
      <alignment horizontal="left"/>
    </xf>
    <xf numFmtId="0" fontId="22" fillId="0" borderId="0" xfId="41" applyFont="1" applyAlignment="1">
      <alignment horizontal="left" indent="3"/>
    </xf>
    <xf numFmtId="0" fontId="22" fillId="0" borderId="0" xfId="41" applyFont="1" applyAlignment="1">
      <alignment horizontal="left" indent="1"/>
    </xf>
    <xf numFmtId="0" fontId="22" fillId="0" borderId="0" xfId="41" applyFont="1" applyAlignment="1">
      <alignment horizontal="left" indent="6"/>
    </xf>
    <xf numFmtId="0" fontId="22" fillId="0" borderId="0" xfId="41" applyFont="1" applyAlignment="1">
      <alignment horizontal="left" indent="4"/>
    </xf>
    <xf numFmtId="166" fontId="22" fillId="0" borderId="2" xfId="0" applyNumberFormat="1" applyFont="1" applyBorder="1" applyAlignment="1">
      <alignment horizontal="center"/>
    </xf>
    <xf numFmtId="0" fontId="22" fillId="0" borderId="16" xfId="43" applyFont="1" applyBorder="1" applyAlignment="1">
      <alignment horizontal="center"/>
    </xf>
    <xf numFmtId="17" fontId="22" fillId="0" borderId="16" xfId="43" applyNumberFormat="1" applyFont="1" applyBorder="1" applyAlignment="1">
      <alignment horizontal="center"/>
    </xf>
    <xf numFmtId="17" fontId="22" fillId="0" borderId="26" xfId="43" applyNumberFormat="1" applyFont="1" applyBorder="1" applyAlignment="1">
      <alignment horizontal="center"/>
    </xf>
    <xf numFmtId="166" fontId="35" fillId="0" borderId="0" xfId="0" applyNumberFormat="1" applyFont="1" applyAlignment="1">
      <alignment horizontal="right"/>
    </xf>
    <xf numFmtId="166" fontId="35" fillId="0" borderId="12" xfId="0" applyNumberFormat="1" applyFont="1" applyBorder="1" applyAlignment="1">
      <alignment horizontal="right"/>
    </xf>
    <xf numFmtId="166" fontId="35" fillId="0" borderId="2" xfId="0" applyNumberFormat="1" applyFont="1" applyBorder="1" applyAlignment="1">
      <alignment horizontal="right"/>
    </xf>
    <xf numFmtId="1" fontId="22" fillId="0" borderId="0" xfId="0" applyNumberFormat="1" applyFont="1" applyAlignment="1">
      <alignment horizontal="center"/>
    </xf>
    <xf numFmtId="1" fontId="22" fillId="0" borderId="12" xfId="0" applyNumberFormat="1" applyFont="1" applyBorder="1" applyAlignment="1">
      <alignment horizontal="center"/>
    </xf>
    <xf numFmtId="1" fontId="22" fillId="0" borderId="2" xfId="0" applyNumberFormat="1" applyFont="1" applyBorder="1" applyAlignment="1">
      <alignment horizontal="center"/>
    </xf>
    <xf numFmtId="169" fontId="22" fillId="0" borderId="12" xfId="0" applyNumberFormat="1" applyFont="1" applyBorder="1"/>
    <xf numFmtId="1" fontId="22" fillId="0" borderId="2" xfId="0" applyNumberFormat="1" applyFont="1" applyBorder="1" applyAlignment="1">
      <alignment horizontal="right"/>
    </xf>
    <xf numFmtId="0" fontId="36" fillId="0" borderId="0" xfId="41" applyFont="1" applyAlignment="1">
      <alignment horizontal="left" indent="1"/>
    </xf>
    <xf numFmtId="0" fontId="31" fillId="0" borderId="0" xfId="41" applyFont="1" applyAlignment="1">
      <alignment horizontal="left" indent="1"/>
    </xf>
    <xf numFmtId="17" fontId="22" fillId="0" borderId="0" xfId="0" applyNumberFormat="1" applyFont="1" applyAlignment="1">
      <alignment horizontal="center"/>
    </xf>
    <xf numFmtId="0" fontId="36" fillId="0" borderId="1" xfId="0" applyFont="1" applyBorder="1"/>
    <xf numFmtId="0" fontId="59" fillId="0" borderId="0" xfId="8" applyFont="1" applyAlignment="1">
      <alignment horizontal="center" vertical="center"/>
    </xf>
    <xf numFmtId="0" fontId="37" fillId="0" borderId="0" xfId="8" applyFont="1" applyAlignment="1">
      <alignment horizontal="center" vertical="center" wrapText="1"/>
    </xf>
    <xf numFmtId="0" fontId="30" fillId="0" borderId="15" xfId="0" applyFont="1" applyBorder="1"/>
    <xf numFmtId="0" fontId="28" fillId="0" borderId="15" xfId="0" applyFont="1" applyBorder="1" applyAlignment="1">
      <alignment horizontal="center"/>
    </xf>
    <xf numFmtId="166" fontId="28" fillId="0" borderId="8" xfId="0" applyNumberFormat="1" applyFont="1" applyBorder="1" applyAlignment="1">
      <alignment horizontal="right"/>
    </xf>
    <xf numFmtId="0" fontId="38" fillId="0" borderId="0" xfId="0" applyFont="1" applyAlignment="1">
      <alignment horizontal="center"/>
    </xf>
    <xf numFmtId="0" fontId="26" fillId="2" borderId="26" xfId="0" applyFont="1" applyFill="1" applyBorder="1" applyAlignment="1">
      <alignment horizontal="center" vertical="center"/>
    </xf>
    <xf numFmtId="17" fontId="22" fillId="0" borderId="15" xfId="0" applyNumberFormat="1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27" xfId="43" applyFont="1" applyBorder="1" applyAlignment="1">
      <alignment horizontal="center"/>
    </xf>
    <xf numFmtId="17" fontId="22" fillId="0" borderId="15" xfId="43" applyNumberFormat="1" applyFont="1" applyBorder="1" applyAlignment="1">
      <alignment horizontal="center"/>
    </xf>
    <xf numFmtId="17" fontId="22" fillId="0" borderId="28" xfId="43" applyNumberFormat="1" applyFont="1" applyBorder="1" applyAlignment="1">
      <alignment horizontal="center"/>
    </xf>
    <xf numFmtId="0" fontId="22" fillId="0" borderId="15" xfId="43" applyFont="1" applyBorder="1" applyAlignment="1">
      <alignment horizontal="center"/>
    </xf>
    <xf numFmtId="17" fontId="26" fillId="2" borderId="26" xfId="0" applyNumberFormat="1" applyFont="1" applyFill="1" applyBorder="1" applyAlignment="1">
      <alignment horizontal="center" vertical="center"/>
    </xf>
    <xf numFmtId="180" fontId="22" fillId="0" borderId="12" xfId="0" applyNumberFormat="1" applyFont="1" applyBorder="1" applyAlignment="1">
      <alignment horizontal="right"/>
    </xf>
    <xf numFmtId="180" fontId="22" fillId="0" borderId="0" xfId="0" applyNumberFormat="1" applyFont="1" applyAlignment="1">
      <alignment horizontal="right"/>
    </xf>
    <xf numFmtId="165" fontId="22" fillId="0" borderId="0" xfId="43" quotePrefix="1" applyNumberFormat="1" applyFont="1" applyAlignment="1">
      <alignment horizontal="right"/>
    </xf>
    <xf numFmtId="167" fontId="4" fillId="0" borderId="0" xfId="28" applyNumberFormat="1" applyFont="1" applyAlignment="1">
      <alignment horizontal="center" vertical="center"/>
    </xf>
    <xf numFmtId="167" fontId="4" fillId="0" borderId="0" xfId="28" applyNumberFormat="1" applyFont="1" applyAlignment="1">
      <alignment vertical="center"/>
    </xf>
    <xf numFmtId="167" fontId="4" fillId="0" borderId="0" xfId="6" applyNumberFormat="1" applyFont="1" applyAlignment="1">
      <alignment vertical="center"/>
    </xf>
    <xf numFmtId="0" fontId="73" fillId="0" borderId="0" xfId="0" applyFont="1" applyAlignment="1">
      <alignment horizontal="justify" vertical="center"/>
    </xf>
    <xf numFmtId="0" fontId="22" fillId="0" borderId="29" xfId="41" applyFont="1" applyBorder="1" applyAlignment="1">
      <alignment horizontal="left"/>
    </xf>
    <xf numFmtId="0" fontId="22" fillId="0" borderId="29" xfId="41" applyFont="1" applyBorder="1" applyAlignment="1">
      <alignment horizontal="center"/>
    </xf>
    <xf numFmtId="0" fontId="31" fillId="0" borderId="0" xfId="41" applyFont="1" applyAlignment="1">
      <alignment horizontal="left"/>
    </xf>
    <xf numFmtId="0" fontId="22" fillId="0" borderId="30" xfId="41" applyFont="1" applyBorder="1"/>
    <xf numFmtId="0" fontId="22" fillId="0" borderId="30" xfId="41" applyFont="1" applyBorder="1" applyAlignment="1">
      <alignment horizontal="center"/>
    </xf>
    <xf numFmtId="0" fontId="22" fillId="0" borderId="30" xfId="41" applyFont="1" applyBorder="1" applyAlignment="1">
      <alignment horizontal="left"/>
    </xf>
    <xf numFmtId="0" fontId="22" fillId="0" borderId="31" xfId="0" applyFont="1" applyBorder="1" applyAlignment="1">
      <alignment horizontal="center"/>
    </xf>
    <xf numFmtId="17" fontId="22" fillId="0" borderId="32" xfId="0" applyNumberFormat="1" applyFont="1" applyBorder="1" applyAlignment="1">
      <alignment horizontal="center"/>
    </xf>
    <xf numFmtId="166" fontId="31" fillId="0" borderId="33" xfId="0" applyNumberFormat="1" applyFont="1" applyBorder="1" applyAlignment="1">
      <alignment horizontal="right"/>
    </xf>
    <xf numFmtId="166" fontId="31" fillId="0" borderId="34" xfId="0" applyNumberFormat="1" applyFont="1" applyBorder="1" applyAlignment="1">
      <alignment horizontal="right"/>
    </xf>
    <xf numFmtId="166" fontId="22" fillId="0" borderId="33" xfId="0" applyNumberFormat="1" applyFont="1" applyBorder="1" applyAlignment="1">
      <alignment horizontal="right"/>
    </xf>
    <xf numFmtId="0" fontId="22" fillId="0" borderId="34" xfId="0" applyFont="1" applyBorder="1" applyAlignment="1">
      <alignment horizontal="center"/>
    </xf>
    <xf numFmtId="169" fontId="22" fillId="0" borderId="34" xfId="0" applyNumberFormat="1" applyFont="1" applyBorder="1" applyAlignment="1">
      <alignment horizontal="right"/>
    </xf>
    <xf numFmtId="166" fontId="22" fillId="0" borderId="34" xfId="0" applyNumberFormat="1" applyFont="1" applyBorder="1" applyAlignment="1">
      <alignment horizontal="center"/>
    </xf>
    <xf numFmtId="0" fontId="40" fillId="0" borderId="30" xfId="0" applyFont="1" applyBorder="1" applyAlignment="1">
      <alignment horizontal="center" vertical="center"/>
    </xf>
    <xf numFmtId="0" fontId="32" fillId="0" borderId="0" xfId="0" applyFont="1" applyAlignment="1">
      <alignment horizontal="left" vertical="center" indent="1"/>
    </xf>
    <xf numFmtId="0" fontId="6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4" fillId="0" borderId="29" xfId="6" applyFont="1" applyBorder="1" applyAlignment="1">
      <alignment vertical="center"/>
    </xf>
    <xf numFmtId="0" fontId="40" fillId="0" borderId="29" xfId="0" applyFont="1" applyBorder="1" applyAlignment="1">
      <alignment horizontal="center" vertical="center"/>
    </xf>
    <xf numFmtId="166" fontId="4" fillId="0" borderId="29" xfId="6" applyNumberFormat="1" applyFont="1" applyBorder="1" applyAlignment="1">
      <alignment vertical="center"/>
    </xf>
    <xf numFmtId="165" fontId="3" fillId="0" borderId="29" xfId="7" applyNumberFormat="1" applyFont="1" applyBorder="1" applyAlignment="1">
      <alignment vertical="center"/>
    </xf>
    <xf numFmtId="0" fontId="26" fillId="3" borderId="0" xfId="8" applyFont="1" applyFill="1" applyAlignment="1">
      <alignment vertical="center"/>
    </xf>
    <xf numFmtId="0" fontId="26" fillId="3" borderId="0" xfId="6" applyFont="1" applyFill="1" applyAlignment="1">
      <alignment vertical="center"/>
    </xf>
    <xf numFmtId="0" fontId="26" fillId="3" borderId="10" xfId="6" applyFont="1" applyFill="1" applyBorder="1" applyAlignment="1">
      <alignment vertical="center"/>
    </xf>
    <xf numFmtId="166" fontId="35" fillId="0" borderId="33" xfId="0" applyNumberFormat="1" applyFont="1" applyBorder="1" applyAlignment="1">
      <alignment horizontal="right" vertical="center"/>
    </xf>
    <xf numFmtId="166" fontId="35" fillId="0" borderId="34" xfId="0" applyNumberFormat="1" applyFont="1" applyBorder="1" applyAlignment="1">
      <alignment horizontal="right" vertical="center"/>
    </xf>
    <xf numFmtId="166" fontId="37" fillId="0" borderId="33" xfId="0" applyNumberFormat="1" applyFont="1" applyBorder="1" applyAlignment="1">
      <alignment horizontal="right" vertical="center"/>
    </xf>
    <xf numFmtId="166" fontId="37" fillId="0" borderId="34" xfId="0" applyNumberFormat="1" applyFont="1" applyBorder="1" applyAlignment="1">
      <alignment horizontal="right" vertical="center"/>
    </xf>
    <xf numFmtId="0" fontId="37" fillId="0" borderId="29" xfId="6" applyFont="1" applyBorder="1" applyAlignment="1">
      <alignment vertical="center"/>
    </xf>
    <xf numFmtId="166" fontId="37" fillId="0" borderId="29" xfId="0" applyNumberFormat="1" applyFont="1" applyBorder="1" applyAlignment="1">
      <alignment horizontal="right" vertical="center"/>
    </xf>
    <xf numFmtId="165" fontId="37" fillId="0" borderId="29" xfId="8" applyNumberFormat="1" applyFont="1" applyBorder="1" applyAlignment="1">
      <alignment horizontal="right" vertical="center"/>
    </xf>
    <xf numFmtId="0" fontId="16" fillId="3" borderId="0" xfId="6" applyFont="1" applyFill="1" applyAlignment="1">
      <alignment vertical="center"/>
    </xf>
    <xf numFmtId="0" fontId="4" fillId="3" borderId="10" xfId="8" applyFont="1" applyFill="1" applyBorder="1" applyAlignment="1">
      <alignment horizontal="right" vertical="center"/>
    </xf>
    <xf numFmtId="0" fontId="16" fillId="3" borderId="0" xfId="0" applyFont="1" applyFill="1" applyAlignment="1">
      <alignment vertical="center"/>
    </xf>
    <xf numFmtId="0" fontId="65" fillId="3" borderId="10" xfId="6" applyFont="1" applyFill="1" applyBorder="1" applyAlignment="1">
      <alignment vertical="center"/>
    </xf>
    <xf numFmtId="0" fontId="65" fillId="3" borderId="0" xfId="12" applyFont="1" applyFill="1" applyAlignment="1">
      <alignment vertical="center"/>
    </xf>
    <xf numFmtId="0" fontId="22" fillId="0" borderId="0" xfId="6" applyFont="1" applyAlignment="1">
      <alignment vertical="center" wrapText="1"/>
    </xf>
    <xf numFmtId="166" fontId="37" fillId="0" borderId="0" xfId="8" applyNumberFormat="1" applyFont="1" applyAlignment="1">
      <alignment horizontal="right" vertical="center"/>
    </xf>
    <xf numFmtId="166" fontId="22" fillId="0" borderId="0" xfId="6" applyNumberFormat="1" applyFont="1" applyAlignment="1">
      <alignment horizontal="right" vertical="center"/>
    </xf>
    <xf numFmtId="166" fontId="35" fillId="0" borderId="33" xfId="8" applyNumberFormat="1" applyFont="1" applyBorder="1" applyAlignment="1">
      <alignment horizontal="right" vertical="center"/>
    </xf>
    <xf numFmtId="166" fontId="35" fillId="0" borderId="34" xfId="8" applyNumberFormat="1" applyFont="1" applyBorder="1" applyAlignment="1">
      <alignment horizontal="right" vertical="center"/>
    </xf>
    <xf numFmtId="166" fontId="37" fillId="0" borderId="33" xfId="8" applyNumberFormat="1" applyFont="1" applyBorder="1" applyAlignment="1">
      <alignment horizontal="right" vertical="center"/>
    </xf>
    <xf numFmtId="166" fontId="37" fillId="0" borderId="34" xfId="8" applyNumberFormat="1" applyFont="1" applyBorder="1" applyAlignment="1">
      <alignment horizontal="right" vertical="center"/>
    </xf>
    <xf numFmtId="166" fontId="22" fillId="0" borderId="33" xfId="6" applyNumberFormat="1" applyFont="1" applyBorder="1" applyAlignment="1">
      <alignment horizontal="right" vertical="center"/>
    </xf>
    <xf numFmtId="166" fontId="22" fillId="0" borderId="34" xfId="6" applyNumberFormat="1" applyFont="1" applyBorder="1" applyAlignment="1">
      <alignment horizontal="right" vertical="center"/>
    </xf>
    <xf numFmtId="0" fontId="22" fillId="0" borderId="29" xfId="6" applyFont="1" applyBorder="1" applyAlignment="1">
      <alignment vertical="center"/>
    </xf>
    <xf numFmtId="0" fontId="22" fillId="0" borderId="29" xfId="6" applyFont="1" applyBorder="1" applyAlignment="1">
      <alignment vertical="center" wrapText="1"/>
    </xf>
    <xf numFmtId="166" fontId="22" fillId="0" borderId="29" xfId="6" applyNumberFormat="1" applyFont="1" applyBorder="1" applyAlignment="1">
      <alignment horizontal="right" vertical="center"/>
    </xf>
    <xf numFmtId="0" fontId="65" fillId="3" borderId="0" xfId="6" applyFont="1" applyFill="1" applyAlignment="1">
      <alignment vertical="center"/>
    </xf>
    <xf numFmtId="0" fontId="65" fillId="3" borderId="0" xfId="12" applyFont="1" applyFill="1"/>
    <xf numFmtId="166" fontId="31" fillId="0" borderId="0" xfId="6" applyNumberFormat="1" applyFont="1" applyAlignment="1">
      <alignment horizontal="right" vertical="center"/>
    </xf>
    <xf numFmtId="166" fontId="31" fillId="0" borderId="33" xfId="6" applyNumberFormat="1" applyFont="1" applyBorder="1" applyAlignment="1">
      <alignment horizontal="right" vertical="center"/>
    </xf>
    <xf numFmtId="167" fontId="31" fillId="0" borderId="35" xfId="28" applyNumberFormat="1" applyFont="1" applyBorder="1" applyAlignment="1">
      <alignment horizontal="right" vertical="center"/>
    </xf>
    <xf numFmtId="167" fontId="22" fillId="0" borderId="35" xfId="28" applyNumberFormat="1" applyFont="1" applyBorder="1" applyAlignment="1">
      <alignment horizontal="right" vertical="center"/>
    </xf>
    <xf numFmtId="0" fontId="37" fillId="0" borderId="29" xfId="12" applyFont="1" applyBorder="1" applyAlignment="1">
      <alignment horizontal="left" vertical="center"/>
    </xf>
    <xf numFmtId="167" fontId="22" fillId="0" borderId="29" xfId="28" applyNumberFormat="1" applyFont="1" applyBorder="1" applyAlignment="1">
      <alignment horizontal="right" vertical="center"/>
    </xf>
    <xf numFmtId="165" fontId="31" fillId="0" borderId="3" xfId="0" applyNumberFormat="1" applyFont="1" applyBorder="1" applyAlignment="1">
      <alignment horizontal="right"/>
    </xf>
    <xf numFmtId="165" fontId="22" fillId="0" borderId="3" xfId="0" applyNumberFormat="1" applyFont="1" applyBorder="1" applyAlignment="1">
      <alignment horizontal="right"/>
    </xf>
    <xf numFmtId="17" fontId="22" fillId="0" borderId="2" xfId="0" applyNumberFormat="1" applyFont="1" applyBorder="1" applyAlignment="1">
      <alignment horizontal="center" vertical="center"/>
    </xf>
    <xf numFmtId="165" fontId="35" fillId="0" borderId="2" xfId="0" applyNumberFormat="1" applyFont="1" applyBorder="1" applyAlignment="1">
      <alignment horizontal="right" vertical="center"/>
    </xf>
    <xf numFmtId="165" fontId="37" fillId="0" borderId="2" xfId="0" applyNumberFormat="1" applyFont="1" applyBorder="1" applyAlignment="1">
      <alignment horizontal="right" vertical="center"/>
    </xf>
    <xf numFmtId="181" fontId="22" fillId="0" borderId="0" xfId="0" applyNumberFormat="1" applyFont="1" applyAlignment="1">
      <alignment horizontal="right"/>
    </xf>
    <xf numFmtId="181" fontId="22" fillId="0" borderId="2" xfId="0" applyNumberFormat="1" applyFont="1" applyBorder="1" applyAlignment="1">
      <alignment horizontal="right"/>
    </xf>
    <xf numFmtId="166" fontId="16" fillId="0" borderId="0" xfId="0" applyNumberFormat="1" applyFont="1"/>
    <xf numFmtId="1" fontId="4" fillId="0" borderId="33" xfId="7" applyNumberFormat="1" applyFont="1" applyBorder="1" applyAlignment="1">
      <alignment horizontal="center" vertical="center"/>
    </xf>
    <xf numFmtId="1" fontId="4" fillId="0" borderId="34" xfId="7" applyNumberFormat="1" applyFont="1" applyBorder="1" applyAlignment="1">
      <alignment horizontal="center" vertical="center"/>
    </xf>
    <xf numFmtId="1" fontId="4" fillId="0" borderId="0" xfId="8" applyNumberFormat="1" applyFont="1" applyAlignment="1">
      <alignment horizontal="center" vertical="center"/>
    </xf>
    <xf numFmtId="165" fontId="37" fillId="0" borderId="0" xfId="0" quotePrefix="1" applyNumberFormat="1" applyFont="1" applyAlignment="1">
      <alignment horizontal="right" vertical="center"/>
    </xf>
    <xf numFmtId="169" fontId="0" fillId="0" borderId="0" xfId="0" applyNumberFormat="1"/>
    <xf numFmtId="169" fontId="35" fillId="0" borderId="33" xfId="0" applyNumberFormat="1" applyFont="1" applyBorder="1" applyAlignment="1">
      <alignment horizontal="right" vertical="center"/>
    </xf>
    <xf numFmtId="169" fontId="35" fillId="0" borderId="34" xfId="0" applyNumberFormat="1" applyFont="1" applyBorder="1" applyAlignment="1">
      <alignment horizontal="right" vertical="center"/>
    </xf>
    <xf numFmtId="165" fontId="35" fillId="0" borderId="0" xfId="8" applyNumberFormat="1" applyFont="1" applyAlignment="1">
      <alignment vertical="center"/>
    </xf>
    <xf numFmtId="169" fontId="37" fillId="0" borderId="33" xfId="0" applyNumberFormat="1" applyFont="1" applyBorder="1" applyAlignment="1">
      <alignment horizontal="right" vertical="center"/>
    </xf>
    <xf numFmtId="169" fontId="37" fillId="0" borderId="34" xfId="0" applyNumberFormat="1" applyFont="1" applyBorder="1" applyAlignment="1">
      <alignment horizontal="right" vertical="center"/>
    </xf>
    <xf numFmtId="165" fontId="37" fillId="0" borderId="0" xfId="8" applyNumberFormat="1" applyFont="1" applyAlignment="1">
      <alignment vertical="center"/>
    </xf>
    <xf numFmtId="0" fontId="37" fillId="0" borderId="33" xfId="0" applyFont="1" applyBorder="1" applyAlignment="1">
      <alignment horizontal="center" vertical="center"/>
    </xf>
    <xf numFmtId="0" fontId="37" fillId="0" borderId="34" xfId="0" applyFont="1" applyBorder="1" applyAlignment="1">
      <alignment horizontal="center" vertical="center"/>
    </xf>
    <xf numFmtId="2" fontId="37" fillId="0" borderId="12" xfId="0" applyNumberFormat="1" applyFont="1" applyBorder="1" applyAlignment="1">
      <alignment vertical="center"/>
    </xf>
    <xf numFmtId="0" fontId="54" fillId="3" borderId="18" xfId="0" applyFont="1" applyFill="1" applyBorder="1" applyAlignment="1">
      <alignment horizontal="center" vertical="center" wrapText="1"/>
    </xf>
    <xf numFmtId="0" fontId="54" fillId="3" borderId="19" xfId="0" applyFont="1" applyFill="1" applyBorder="1" applyAlignment="1">
      <alignment horizontal="center" vertical="center" wrapText="1"/>
    </xf>
    <xf numFmtId="0" fontId="26" fillId="2" borderId="24" xfId="0" applyFont="1" applyFill="1" applyBorder="1" applyAlignment="1">
      <alignment horizontal="center" vertical="center"/>
    </xf>
    <xf numFmtId="0" fontId="26" fillId="2" borderId="37" xfId="0" applyFont="1" applyFill="1" applyBorder="1" applyAlignment="1">
      <alignment horizontal="center" vertical="center"/>
    </xf>
    <xf numFmtId="0" fontId="26" fillId="2" borderId="38" xfId="0" applyFont="1" applyFill="1" applyBorder="1" applyAlignment="1">
      <alignment horizontal="center" vertical="center"/>
    </xf>
    <xf numFmtId="0" fontId="23" fillId="3" borderId="36" xfId="0" applyFont="1" applyFill="1" applyBorder="1" applyAlignment="1">
      <alignment horizontal="center"/>
    </xf>
    <xf numFmtId="0" fontId="31" fillId="0" borderId="0" xfId="41" applyFont="1" applyAlignment="1">
      <alignment horizontal="center" wrapText="1"/>
    </xf>
    <xf numFmtId="0" fontId="26" fillId="2" borderId="22" xfId="0" applyFont="1" applyFill="1" applyBorder="1" applyAlignment="1">
      <alignment horizontal="center" vertical="center"/>
    </xf>
    <xf numFmtId="0" fontId="54" fillId="2" borderId="21" xfId="0" applyFont="1" applyFill="1" applyBorder="1" applyAlignment="1">
      <alignment horizontal="center" vertical="center" wrapText="1"/>
    </xf>
    <xf numFmtId="0" fontId="54" fillId="2" borderId="23" xfId="0" applyFont="1" applyFill="1" applyBorder="1" applyAlignment="1">
      <alignment horizontal="center" vertical="center" wrapText="1"/>
    </xf>
    <xf numFmtId="0" fontId="24" fillId="2" borderId="18" xfId="0" applyFont="1" applyFill="1" applyBorder="1" applyAlignment="1">
      <alignment horizontal="center" vertical="center" wrapText="1"/>
    </xf>
    <xf numFmtId="0" fontId="24" fillId="2" borderId="19" xfId="0" applyFont="1" applyFill="1" applyBorder="1" applyAlignment="1">
      <alignment horizontal="center" vertical="center" wrapText="1"/>
    </xf>
    <xf numFmtId="0" fontId="24" fillId="2" borderId="20" xfId="0" applyFont="1" applyFill="1" applyBorder="1" applyAlignment="1">
      <alignment horizontal="center" vertical="center" wrapText="1"/>
    </xf>
    <xf numFmtId="0" fontId="26" fillId="2" borderId="10" xfId="0" applyFont="1" applyFill="1" applyBorder="1" applyAlignment="1">
      <alignment horizontal="center" vertical="center"/>
    </xf>
    <xf numFmtId="0" fontId="40" fillId="0" borderId="0" xfId="0" applyFont="1" applyAlignment="1">
      <alignment horizontal="right" vertical="center"/>
    </xf>
    <xf numFmtId="0" fontId="26" fillId="2" borderId="7" xfId="0" applyFont="1" applyFill="1" applyBorder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26" fillId="2" borderId="24" xfId="0" applyFont="1" applyFill="1" applyBorder="1" applyAlignment="1">
      <alignment horizontal="center" vertical="center" wrapText="1"/>
    </xf>
    <xf numFmtId="0" fontId="26" fillId="2" borderId="0" xfId="0" applyFont="1" applyFill="1" applyAlignment="1">
      <alignment horizontal="center" vertical="center"/>
    </xf>
    <xf numFmtId="0" fontId="26" fillId="2" borderId="6" xfId="0" applyFont="1" applyFill="1" applyBorder="1" applyAlignment="1">
      <alignment horizontal="center" vertical="center"/>
    </xf>
    <xf numFmtId="0" fontId="26" fillId="2" borderId="4" xfId="0" applyFont="1" applyFill="1" applyBorder="1" applyAlignment="1">
      <alignment horizontal="center" vertical="center"/>
    </xf>
    <xf numFmtId="0" fontId="26" fillId="2" borderId="16" xfId="0" applyFont="1" applyFill="1" applyBorder="1" applyAlignment="1">
      <alignment horizontal="center" vertical="center"/>
    </xf>
    <xf numFmtId="0" fontId="26" fillId="2" borderId="11" xfId="0" applyFont="1" applyFill="1" applyBorder="1" applyAlignment="1">
      <alignment horizontal="center" vertical="center"/>
    </xf>
    <xf numFmtId="166" fontId="16" fillId="0" borderId="0" xfId="0" applyNumberFormat="1" applyFont="1" applyBorder="1"/>
    <xf numFmtId="166" fontId="16" fillId="0" borderId="0" xfId="0" applyNumberFormat="1" applyFont="1" applyBorder="1" applyAlignment="1">
      <alignment horizontal="right"/>
    </xf>
    <xf numFmtId="165" fontId="22" fillId="0" borderId="33" xfId="43" applyNumberFormat="1" applyFont="1" applyBorder="1" applyAlignment="1">
      <alignment horizontal="right"/>
    </xf>
  </cellXfs>
  <cellStyles count="44">
    <cellStyle name="Comma 2" xfId="1" xr:uid="{00000000-0005-0000-0000-000000000000}"/>
    <cellStyle name="Comma 2 2" xfId="2" xr:uid="{00000000-0005-0000-0000-000001000000}"/>
    <cellStyle name="Comma 3" xfId="3" xr:uid="{00000000-0005-0000-0000-000002000000}"/>
    <cellStyle name="Hyperlink" xfId="4" builtinId="8"/>
    <cellStyle name="Normal" xfId="0" builtinId="0"/>
    <cellStyle name="Normal 10" xfId="5" xr:uid="{00000000-0005-0000-0000-000005000000}"/>
    <cellStyle name="Normal 11" xfId="42" xr:uid="{00000000-0005-0000-0000-000006000000}"/>
    <cellStyle name="Normal 11 2" xfId="43" xr:uid="{00000000-0005-0000-0000-000007000000}"/>
    <cellStyle name="Normal 2" xfId="6" xr:uid="{00000000-0005-0000-0000-000008000000}"/>
    <cellStyle name="Normal 2 2" xfId="7" xr:uid="{00000000-0005-0000-0000-000009000000}"/>
    <cellStyle name="Normal 2 2 2" xfId="8" xr:uid="{00000000-0005-0000-0000-00000A000000}"/>
    <cellStyle name="Normal 2 2 2 2" xfId="9" xr:uid="{00000000-0005-0000-0000-00000B000000}"/>
    <cellStyle name="Normal 2 3" xfId="10" xr:uid="{00000000-0005-0000-0000-00000C000000}"/>
    <cellStyle name="Normal 2 4" xfId="11" xr:uid="{00000000-0005-0000-0000-00000D000000}"/>
    <cellStyle name="Normal 3" xfId="12" xr:uid="{00000000-0005-0000-0000-00000E000000}"/>
    <cellStyle name="Normal 3 2" xfId="13" xr:uid="{00000000-0005-0000-0000-00000F000000}"/>
    <cellStyle name="Normal 3 3" xfId="14" xr:uid="{00000000-0005-0000-0000-000010000000}"/>
    <cellStyle name="Normal 4" xfId="15" xr:uid="{00000000-0005-0000-0000-000011000000}"/>
    <cellStyle name="Normal 4 2" xfId="16" xr:uid="{00000000-0005-0000-0000-000012000000}"/>
    <cellStyle name="Normal 4 2 2" xfId="17" xr:uid="{00000000-0005-0000-0000-000013000000}"/>
    <cellStyle name="Normal 4 3" xfId="18" xr:uid="{00000000-0005-0000-0000-000014000000}"/>
    <cellStyle name="Normal 4 3 2" xfId="19" xr:uid="{00000000-0005-0000-0000-000015000000}"/>
    <cellStyle name="Normal 5" xfId="20" xr:uid="{00000000-0005-0000-0000-000016000000}"/>
    <cellStyle name="Normal 5 2" xfId="21" xr:uid="{00000000-0005-0000-0000-000017000000}"/>
    <cellStyle name="Normal 6" xfId="22" xr:uid="{00000000-0005-0000-0000-000018000000}"/>
    <cellStyle name="Normal 7" xfId="23" xr:uid="{00000000-0005-0000-0000-000019000000}"/>
    <cellStyle name="Normal 7 2" xfId="24" xr:uid="{00000000-0005-0000-0000-00001A000000}"/>
    <cellStyle name="Normal 7 3" xfId="25" xr:uid="{00000000-0005-0000-0000-00001B000000}"/>
    <cellStyle name="Normal 8" xfId="26" xr:uid="{00000000-0005-0000-0000-00001C000000}"/>
    <cellStyle name="Normal 9" xfId="27" xr:uid="{00000000-0005-0000-0000-00001D000000}"/>
    <cellStyle name="Normal 92" xfId="41" xr:uid="{00000000-0005-0000-0000-00001E000000}"/>
    <cellStyle name="Percent" xfId="28" builtinId="5"/>
    <cellStyle name="Percent 2" xfId="29" xr:uid="{00000000-0005-0000-0000-000020000000}"/>
    <cellStyle name="Percent 2 2" xfId="30" xr:uid="{00000000-0005-0000-0000-000021000000}"/>
    <cellStyle name="Percent 3" xfId="31" xr:uid="{00000000-0005-0000-0000-000022000000}"/>
    <cellStyle name="Percent 4" xfId="32" xr:uid="{00000000-0005-0000-0000-000023000000}"/>
    <cellStyle name="Percent 4 2" xfId="33" xr:uid="{00000000-0005-0000-0000-000024000000}"/>
    <cellStyle name="Percent 5" xfId="34" xr:uid="{00000000-0005-0000-0000-000025000000}"/>
    <cellStyle name="Percent 6" xfId="35" xr:uid="{00000000-0005-0000-0000-000026000000}"/>
    <cellStyle name="Percentagem 2" xfId="36" xr:uid="{00000000-0005-0000-0000-000027000000}"/>
    <cellStyle name="Percentagem 3" xfId="37" xr:uid="{00000000-0005-0000-0000-000028000000}"/>
    <cellStyle name="Percentagem 3 2" xfId="38" xr:uid="{00000000-0005-0000-0000-000029000000}"/>
    <cellStyle name="Vírgula 2" xfId="39" xr:uid="{00000000-0005-0000-0000-00002A000000}"/>
    <cellStyle name="Vírgula 2 2" xfId="40" xr:uid="{00000000-0005-0000-0000-00002B000000}"/>
  </cellStyles>
  <dxfs count="8"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</dxfs>
  <tableStyles count="0" defaultTableStyle="TableStyleMedium9" defaultPivotStyle="PivotStyleLight16"/>
  <colors>
    <mruColors>
      <color rgb="FF85A9E3"/>
      <color rgb="FF00FF00"/>
      <color rgb="FF9B83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1524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Custom 7">
      <a:dk1>
        <a:srgbClr val="000000"/>
      </a:dk1>
      <a:lt1>
        <a:sysClr val="window" lastClr="FFFFFF"/>
      </a:lt1>
      <a:dk2>
        <a:srgbClr val="637052"/>
      </a:dk2>
      <a:lt2>
        <a:srgbClr val="D4EAF9"/>
      </a:lt2>
      <a:accent1>
        <a:srgbClr val="1F4889"/>
      </a:accent1>
      <a:accent2>
        <a:srgbClr val="336FD1"/>
      </a:accent2>
      <a:accent3>
        <a:srgbClr val="D3E0F5"/>
      </a:accent3>
      <a:accent4>
        <a:srgbClr val="85A9E3"/>
      </a:accent4>
      <a:accent5>
        <a:srgbClr val="C02A31"/>
      </a:accent5>
      <a:accent6>
        <a:srgbClr val="D9555B"/>
      </a:accent6>
      <a:hlink>
        <a:srgbClr val="E8989C"/>
      </a:hlink>
      <a:folHlink>
        <a:srgbClr val="F7DDDE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38"/>
  <sheetViews>
    <sheetView showGridLines="0" tabSelected="1" workbookViewId="0">
      <selection activeCell="B8" sqref="B8"/>
    </sheetView>
  </sheetViews>
  <sheetFormatPr defaultColWidth="9.44140625" defaultRowHeight="14.4" x14ac:dyDescent="0.3"/>
  <cols>
    <col min="1" max="1" width="2.44140625" customWidth="1"/>
    <col min="2" max="2" width="137" customWidth="1"/>
  </cols>
  <sheetData>
    <row r="1" spans="1:2" x14ac:dyDescent="0.3">
      <c r="A1" t="s">
        <v>113</v>
      </c>
    </row>
    <row r="7" spans="1:2" x14ac:dyDescent="0.3">
      <c r="A7" t="s">
        <v>113</v>
      </c>
    </row>
    <row r="8" spans="1:2" x14ac:dyDescent="0.3">
      <c r="B8" s="228" t="s">
        <v>196</v>
      </c>
    </row>
    <row r="9" spans="1:2" x14ac:dyDescent="0.3">
      <c r="B9" t="s">
        <v>113</v>
      </c>
    </row>
    <row r="10" spans="1:2" x14ac:dyDescent="0.3">
      <c r="B10" s="229" t="s">
        <v>112</v>
      </c>
    </row>
    <row r="11" spans="1:2" x14ac:dyDescent="0.3">
      <c r="B11" t="s">
        <v>113</v>
      </c>
    </row>
    <row r="12" spans="1:2" s="197" customFormat="1" x14ac:dyDescent="0.3">
      <c r="B12" s="230" t="str">
        <f>'Q01'!B2</f>
        <v>Quadro 01 - Transporte marítimo - Embarcações entradas (número e dimensão) nos portos nacionais</v>
      </c>
    </row>
    <row r="13" spans="1:2" s="197" customFormat="1" x14ac:dyDescent="0.3">
      <c r="B13" s="230" t="str">
        <f>'Q02'!B2</f>
        <v>Quadro 02 - Transporte marítimo - Movimento de mercadorias nos portos nacionais por tipo de tráfego</v>
      </c>
    </row>
    <row r="14" spans="1:2" s="197" customFormat="1" x14ac:dyDescent="0.3">
      <c r="B14" s="230" t="str">
        <f>'Q03'!B2</f>
        <v>Quadro 03 - Transporte marítimo - Movimento de mercadorias carregadas e descarregadas nos portos nacionais</v>
      </c>
    </row>
    <row r="15" spans="1:2" s="197" customFormat="1" x14ac:dyDescent="0.3">
      <c r="B15" s="230" t="str">
        <f>'Q04'!B2</f>
        <v>Quadro 04 - Transporte marítimo - Movimento de mercadorias por tipo de carga nos principais portos nacionais</v>
      </c>
    </row>
    <row r="16" spans="1:2" s="197" customFormat="1" x14ac:dyDescent="0.3">
      <c r="B16" s="230"/>
    </row>
    <row r="17" spans="2:2" s="197" customFormat="1" x14ac:dyDescent="0.3">
      <c r="B17" s="230" t="str">
        <f>'Q05'!B2</f>
        <v>Quadro 05 - Transporte fluvial - Movimento de passageiros em vias navegáveis interiores, por travessia fluvial</v>
      </c>
    </row>
    <row r="18" spans="2:2" s="197" customFormat="1" x14ac:dyDescent="0.3">
      <c r="B18" s="230" t="str">
        <f>'Q06'!B2</f>
        <v>Quadro 06 - Transporte fluvial - Movimento de veículos em vias navegáveis interiores, por travessia fluvial</v>
      </c>
    </row>
    <row r="19" spans="2:2" s="197" customFormat="1" x14ac:dyDescent="0.3">
      <c r="B19" s="230"/>
    </row>
    <row r="20" spans="2:2" s="197" customFormat="1" x14ac:dyDescent="0.3">
      <c r="B20" s="230" t="str">
        <f>'Q07'!B2</f>
        <v xml:space="preserve">Quadro 07 - Transporte aéreo - Aeronaves aterradas nas infraestruturas aeroportuárias nacionais, em voos comerciais </v>
      </c>
    </row>
    <row r="21" spans="2:2" s="197" customFormat="1" x14ac:dyDescent="0.3">
      <c r="B21" s="230" t="str">
        <f>'Q08'!B2</f>
        <v>Quadro 08 - Transporte aéreo - Passageiros  movimentados nas infraestruturas aeroportuárias nacionais, em voos comerciais</v>
      </c>
    </row>
    <row r="22" spans="2:2" s="197" customFormat="1" x14ac:dyDescent="0.3">
      <c r="B22" s="230" t="str">
        <f>'Q09'!B2</f>
        <v>Quadro 09 - Transporte aéreo - Movimento de passageiros, carga e correio nas infraestruturas aeroportuárias nacionais, em tráfego comercial, por sentido</v>
      </c>
    </row>
    <row r="23" spans="2:2" s="197" customFormat="1" x14ac:dyDescent="0.3">
      <c r="B23" s="230"/>
    </row>
    <row r="24" spans="2:2" s="197" customFormat="1" x14ac:dyDescent="0.3">
      <c r="B24" s="230" t="str">
        <f>'Q10'!B2</f>
        <v>Quadro 10 - Transporte ferroviário - Movimento de passageiros e mercadorias em transporte ferroviário pesado</v>
      </c>
    </row>
    <row r="25" spans="2:2" s="197" customFormat="1" x14ac:dyDescent="0.3">
      <c r="B25" s="230" t="str">
        <f>'Q11'!B2</f>
        <v>Quadro 11 - Transporte ferroviário - Movimento de passageiros nos sistemas ferroviários ligeiros</v>
      </c>
    </row>
    <row r="26" spans="2:2" s="197" customFormat="1" x14ac:dyDescent="0.3">
      <c r="B26" s="230"/>
    </row>
    <row r="27" spans="2:2" s="197" customFormat="1" x14ac:dyDescent="0.3">
      <c r="B27" s="230" t="str">
        <f>'Q12'!B2</f>
        <v>Quadro 12 - Transporte rodoviário - Principais indicadores da atividade do transporte rodoviário de mercadorias</v>
      </c>
    </row>
    <row r="28" spans="2:2" s="197" customFormat="1" x14ac:dyDescent="0.3">
      <c r="B28" s="230" t="str">
        <f>'Q13'!B2</f>
        <v>Quadro 13 - Transporte rodoviário - Mercadorias transportadas por tipo de transporte e de viagem</v>
      </c>
    </row>
    <row r="29" spans="2:2" s="197" customFormat="1" x14ac:dyDescent="0.3">
      <c r="B29" s="230" t="str">
        <f>'Q14'!B2</f>
        <v>Quadro 14 - Transporte rodoviário - Transporte nacional de mercadorias, segundo os principais grupos de mercadorias (NST)</v>
      </c>
    </row>
    <row r="30" spans="2:2" s="197" customFormat="1" x14ac:dyDescent="0.3">
      <c r="B30" s="230" t="str">
        <f>'Q15'!B2</f>
        <v>Quadro 15 - Transporte rodoviário - Transporte internacional (a) de mercadorias por Origem/Destino</v>
      </c>
    </row>
    <row r="31" spans="2:2" s="197" customFormat="1" x14ac:dyDescent="0.3">
      <c r="B31" s="231"/>
    </row>
    <row r="32" spans="2:2" s="197" customFormat="1" x14ac:dyDescent="0.3">
      <c r="B32" s="230" t="str">
        <f>'Q16'!B2</f>
        <v>Quadro 16 - Transporte por conduta - Transporte de gás por gasoluto, segundo o sentido e a via</v>
      </c>
    </row>
    <row r="33" spans="2:2" s="197" customFormat="1" x14ac:dyDescent="0.3">
      <c r="B33" s="230" t="str">
        <f>'Q17'!B2</f>
        <v>Quadro 17 - Transporte por conduta - Transporte nacional de mercadorias no oleoduto multiproduto Aveiras-Sines, segundo a mercadoria</v>
      </c>
    </row>
    <row r="34" spans="2:2" x14ac:dyDescent="0.3">
      <c r="B34" s="231"/>
    </row>
    <row r="35" spans="2:2" x14ac:dyDescent="0.3">
      <c r="B35" s="337" t="s">
        <v>185</v>
      </c>
    </row>
    <row r="36" spans="2:2" x14ac:dyDescent="0.3">
      <c r="B36" s="337" t="s">
        <v>199</v>
      </c>
    </row>
    <row r="37" spans="2:2" x14ac:dyDescent="0.3">
      <c r="B37" s="337" t="s">
        <v>198</v>
      </c>
    </row>
    <row r="38" spans="2:2" x14ac:dyDescent="0.3">
      <c r="B38" s="337" t="s">
        <v>197</v>
      </c>
    </row>
  </sheetData>
  <hyperlinks>
    <hyperlink ref="B15" location="'Q04'!A1" display="'Q04'!A1" xr:uid="{00000000-0004-0000-0000-000000000000}"/>
    <hyperlink ref="B22" location="'Q09'!A1" display="'Q09'!A1" xr:uid="{00000000-0004-0000-0000-000001000000}"/>
    <hyperlink ref="B24" location="'Q10'!A1" display="'Q10'!A1" xr:uid="{00000000-0004-0000-0000-000002000000}"/>
    <hyperlink ref="B25" location="'Q11'!A1" display="'Q11'!A1" xr:uid="{00000000-0004-0000-0000-000003000000}"/>
    <hyperlink ref="B27" location="'Q12'!A1" display="'Q12'!A1" xr:uid="{00000000-0004-0000-0000-000004000000}"/>
    <hyperlink ref="B28:B29" location="Quadro06!A1" display="Quadro06!A1" xr:uid="{00000000-0004-0000-0000-000005000000}"/>
    <hyperlink ref="B28" location="'Q13'!A1" display="'Q13'!A1" xr:uid="{00000000-0004-0000-0000-000006000000}"/>
    <hyperlink ref="B29" location="'Q14'!A1" display="'Q14'!A1" xr:uid="{00000000-0004-0000-0000-000007000000}"/>
    <hyperlink ref="B18" location="'Q06'!A1" display="'Q06'!A1" xr:uid="{00000000-0004-0000-0000-000008000000}"/>
    <hyperlink ref="B20" location="'Q07'!A1" display="'Q07'!A1" xr:uid="{00000000-0004-0000-0000-000009000000}"/>
    <hyperlink ref="B21" location="'Q08'!A1" display="'Q08'!A1" xr:uid="{00000000-0004-0000-0000-00000A000000}"/>
    <hyperlink ref="B17" location="'Q05'!A1" display="'Q05'!A1" xr:uid="{00000000-0004-0000-0000-00000B000000}"/>
    <hyperlink ref="B30" location="'Q15'!A1" display="'Q15'!A1" xr:uid="{00000000-0004-0000-0000-00000C000000}"/>
    <hyperlink ref="B13" location="'Q02'!A1" display="'Q02'!A1" xr:uid="{00000000-0004-0000-0000-00000D000000}"/>
    <hyperlink ref="B14" location="'Q03'!A1" display="'Q03'!A1" xr:uid="{00000000-0004-0000-0000-00000E000000}"/>
    <hyperlink ref="B12" location="'Q01'!A1" display="'Q01'!A1" xr:uid="{00000000-0004-0000-0000-00000F000000}"/>
    <hyperlink ref="B32" location="'Q16'!A1" display="'Q16'!A1" xr:uid="{00000000-0004-0000-0000-000010000000}"/>
    <hyperlink ref="B33" location="'Q17'!A1" display="'Q17'!A1" xr:uid="{00000000-0004-0000-0000-000011000000}"/>
  </hyperlinks>
  <pageMargins left="0.28999999999999998" right="0.32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fitToPage="1"/>
  </sheetPr>
  <dimension ref="B1:AT27"/>
  <sheetViews>
    <sheetView showGridLines="0" zoomScale="70" zoomScaleNormal="70" workbookViewId="0">
      <selection activeCell="B2" sqref="B2"/>
    </sheetView>
  </sheetViews>
  <sheetFormatPr defaultColWidth="9.44140625" defaultRowHeight="12" x14ac:dyDescent="0.3"/>
  <cols>
    <col min="1" max="1" width="1.44140625" style="77" customWidth="1"/>
    <col min="2" max="2" width="33.44140625" style="77" customWidth="1"/>
    <col min="3" max="3" width="8.5546875" style="77" customWidth="1"/>
    <col min="4" max="4" width="10.5546875" style="78" customWidth="1"/>
    <col min="5" max="7" width="10.44140625" style="78" customWidth="1"/>
    <col min="8" max="8" width="10.5546875" style="78" customWidth="1"/>
    <col min="9" max="11" width="10.44140625" style="78" customWidth="1"/>
    <col min="12" max="15" width="7.5546875" style="77" customWidth="1"/>
    <col min="16" max="16" width="2" style="77" customWidth="1"/>
    <col min="17" max="46" width="5.5546875" style="79" customWidth="1"/>
    <col min="47" max="16384" width="9.44140625" style="77"/>
  </cols>
  <sheetData>
    <row r="1" spans="2:46" ht="6.75" customHeight="1" x14ac:dyDescent="0.3"/>
    <row r="2" spans="2:46" ht="14.1" customHeight="1" x14ac:dyDescent="0.3">
      <c r="B2" s="83" t="s">
        <v>126</v>
      </c>
      <c r="C2" s="80"/>
    </row>
    <row r="3" spans="2:46" ht="8.25" customHeight="1" x14ac:dyDescent="0.3"/>
    <row r="4" spans="2:46" ht="8.25" customHeight="1" thickBot="1" x14ac:dyDescent="0.35">
      <c r="J4" s="433"/>
      <c r="K4" s="433"/>
    </row>
    <row r="5" spans="2:46" ht="20.100000000000001" customHeight="1" thickBot="1" x14ac:dyDescent="0.35">
      <c r="B5" s="430"/>
      <c r="C5" s="430" t="s">
        <v>3</v>
      </c>
      <c r="D5" s="424" t="s">
        <v>200</v>
      </c>
      <c r="E5" s="424"/>
      <c r="F5" s="424"/>
      <c r="G5" s="424"/>
      <c r="H5" s="424" t="s">
        <v>192</v>
      </c>
      <c r="I5" s="424"/>
      <c r="J5" s="424"/>
      <c r="K5" s="419"/>
      <c r="L5" s="424" t="s">
        <v>49</v>
      </c>
      <c r="M5" s="424"/>
      <c r="N5" s="424"/>
      <c r="O5" s="424"/>
    </row>
    <row r="6" spans="2:46" ht="20.100000000000001" customHeight="1" x14ac:dyDescent="0.3">
      <c r="B6" s="430"/>
      <c r="C6" s="430"/>
      <c r="D6" s="123" t="s">
        <v>0</v>
      </c>
      <c r="E6" s="143" t="s">
        <v>201</v>
      </c>
      <c r="F6" s="143" t="s">
        <v>202</v>
      </c>
      <c r="G6" s="143" t="s">
        <v>203</v>
      </c>
      <c r="H6" s="323" t="s">
        <v>0</v>
      </c>
      <c r="I6" s="330" t="s">
        <v>204</v>
      </c>
      <c r="J6" s="330" t="s">
        <v>205</v>
      </c>
      <c r="K6" s="330" t="s">
        <v>206</v>
      </c>
      <c r="L6" s="123" t="str">
        <f>D6</f>
        <v>Total</v>
      </c>
      <c r="M6" s="143" t="str">
        <f>E6</f>
        <v>Out.25</v>
      </c>
      <c r="N6" s="143" t="str">
        <f>F6</f>
        <v>Nov.25</v>
      </c>
      <c r="O6" s="143" t="str">
        <f>G6</f>
        <v>Dez.25</v>
      </c>
    </row>
    <row r="7" spans="2:46" ht="7.35" customHeight="1" x14ac:dyDescent="0.3">
      <c r="B7" s="85"/>
      <c r="C7" s="85"/>
      <c r="D7" s="86"/>
      <c r="E7" s="87"/>
      <c r="F7" s="87"/>
      <c r="G7" s="87"/>
      <c r="H7" s="86"/>
      <c r="I7" s="87"/>
      <c r="J7" s="87"/>
      <c r="K7" s="87"/>
      <c r="L7" s="52"/>
      <c r="M7" s="52"/>
      <c r="N7" s="52"/>
      <c r="O7" s="52"/>
    </row>
    <row r="8" spans="2:46" s="80" customFormat="1" ht="15" customHeight="1" x14ac:dyDescent="0.3">
      <c r="B8" s="83" t="s">
        <v>42</v>
      </c>
      <c r="C8" s="93" t="s">
        <v>16</v>
      </c>
      <c r="D8" s="88">
        <v>16726523</v>
      </c>
      <c r="E8" s="88">
        <v>6840880</v>
      </c>
      <c r="F8" s="88">
        <v>4985350</v>
      </c>
      <c r="G8" s="88">
        <v>4900293</v>
      </c>
      <c r="H8" s="95">
        <v>15976994</v>
      </c>
      <c r="I8" s="88">
        <v>6545501</v>
      </c>
      <c r="J8" s="88">
        <v>4748863</v>
      </c>
      <c r="K8" s="88">
        <v>4682630</v>
      </c>
      <c r="L8" s="119">
        <v>4.7</v>
      </c>
      <c r="M8" s="116">
        <v>4.5</v>
      </c>
      <c r="N8" s="116">
        <v>5</v>
      </c>
      <c r="O8" s="116">
        <v>4.5999999999999996</v>
      </c>
      <c r="Q8" s="111"/>
      <c r="R8" s="111"/>
      <c r="S8" s="111"/>
      <c r="T8" s="111"/>
      <c r="U8" s="111"/>
      <c r="V8" s="111"/>
      <c r="W8" s="111"/>
      <c r="X8" s="111"/>
      <c r="Y8" s="111"/>
      <c r="Z8" s="111"/>
      <c r="AA8" s="111"/>
      <c r="AB8" s="111"/>
      <c r="AC8" s="111"/>
      <c r="AD8" s="111"/>
      <c r="AE8" s="112"/>
      <c r="AF8" s="112"/>
      <c r="AG8" s="112"/>
      <c r="AH8" s="112"/>
      <c r="AI8" s="112"/>
      <c r="AJ8" s="112"/>
      <c r="AK8" s="112"/>
      <c r="AL8" s="112"/>
      <c r="AM8" s="112"/>
      <c r="AN8" s="112"/>
      <c r="AO8" s="112"/>
      <c r="AP8" s="112"/>
      <c r="AQ8" s="112"/>
      <c r="AR8" s="112"/>
      <c r="AS8" s="112"/>
      <c r="AT8" s="112"/>
    </row>
    <row r="9" spans="2:46" ht="15" customHeight="1" x14ac:dyDescent="0.3">
      <c r="B9" s="251" t="s">
        <v>44</v>
      </c>
      <c r="C9" s="93" t="s">
        <v>16</v>
      </c>
      <c r="D9" s="90">
        <v>8285127</v>
      </c>
      <c r="E9" s="90">
        <v>3367174</v>
      </c>
      <c r="F9" s="90">
        <v>2374326</v>
      </c>
      <c r="G9" s="90">
        <v>2543627</v>
      </c>
      <c r="H9" s="97">
        <v>7907038</v>
      </c>
      <c r="I9" s="90">
        <v>3214194</v>
      </c>
      <c r="J9" s="90">
        <v>2274932</v>
      </c>
      <c r="K9" s="90">
        <v>2417912</v>
      </c>
      <c r="L9" s="120">
        <v>4.8</v>
      </c>
      <c r="M9" s="117">
        <v>4.8</v>
      </c>
      <c r="N9" s="117">
        <v>4.4000000000000004</v>
      </c>
      <c r="O9" s="117">
        <v>5.2</v>
      </c>
      <c r="Q9" s="111"/>
      <c r="R9" s="111"/>
      <c r="S9" s="111"/>
      <c r="T9" s="111"/>
      <c r="U9" s="111"/>
      <c r="V9" s="111"/>
      <c r="W9" s="111"/>
      <c r="X9" s="111"/>
      <c r="Y9" s="111"/>
      <c r="Z9" s="111"/>
      <c r="AA9" s="111"/>
      <c r="AB9" s="111"/>
    </row>
    <row r="10" spans="2:46" ht="15" customHeight="1" x14ac:dyDescent="0.3">
      <c r="B10" s="251" t="s">
        <v>52</v>
      </c>
      <c r="C10" s="93" t="s">
        <v>16</v>
      </c>
      <c r="D10" s="90">
        <v>8406635</v>
      </c>
      <c r="E10" s="90">
        <v>3462125</v>
      </c>
      <c r="F10" s="90">
        <v>2600394</v>
      </c>
      <c r="G10" s="90">
        <v>2344116</v>
      </c>
      <c r="H10" s="97">
        <v>8028998</v>
      </c>
      <c r="I10" s="90">
        <v>3317198</v>
      </c>
      <c r="J10" s="90">
        <v>2461300</v>
      </c>
      <c r="K10" s="90">
        <v>2250500</v>
      </c>
      <c r="L10" s="120">
        <v>4.7</v>
      </c>
      <c r="M10" s="117">
        <v>4.4000000000000004</v>
      </c>
      <c r="N10" s="117">
        <v>5.7</v>
      </c>
      <c r="O10" s="117">
        <v>4.2</v>
      </c>
      <c r="Q10" s="111"/>
      <c r="R10" s="111"/>
      <c r="S10" s="111"/>
      <c r="T10" s="111"/>
      <c r="U10" s="111"/>
      <c r="V10" s="111"/>
      <c r="W10" s="111"/>
      <c r="X10" s="111"/>
      <c r="Y10" s="111"/>
      <c r="Z10" s="111"/>
      <c r="AA10" s="111"/>
      <c r="AB10" s="111"/>
    </row>
    <row r="11" spans="2:46" ht="15" customHeight="1" x14ac:dyDescent="0.3">
      <c r="B11" s="251" t="s">
        <v>41</v>
      </c>
      <c r="C11" s="93" t="s">
        <v>16</v>
      </c>
      <c r="D11" s="90">
        <v>34761</v>
      </c>
      <c r="E11" s="90">
        <v>11581</v>
      </c>
      <c r="F11" s="90">
        <v>10630</v>
      </c>
      <c r="G11" s="90">
        <v>12550</v>
      </c>
      <c r="H11" s="97">
        <v>40958</v>
      </c>
      <c r="I11" s="90">
        <v>14109</v>
      </c>
      <c r="J11" s="90">
        <v>12631</v>
      </c>
      <c r="K11" s="90">
        <v>14218</v>
      </c>
      <c r="L11" s="120">
        <v>-15.1</v>
      </c>
      <c r="M11" s="117">
        <v>-17.899999999999999</v>
      </c>
      <c r="N11" s="117">
        <v>-15.8</v>
      </c>
      <c r="O11" s="117">
        <v>-11.7</v>
      </c>
      <c r="Q11" s="111"/>
      <c r="R11" s="111"/>
      <c r="S11" s="111"/>
      <c r="T11" s="111"/>
      <c r="U11" s="111"/>
      <c r="V11" s="111"/>
      <c r="W11" s="111"/>
      <c r="X11" s="111"/>
      <c r="Y11" s="111"/>
      <c r="Z11" s="111"/>
      <c r="AA11" s="111"/>
      <c r="AB11" s="111"/>
    </row>
    <row r="12" spans="2:46" ht="14.1" customHeight="1" x14ac:dyDescent="0.3">
      <c r="B12" s="251"/>
      <c r="C12" s="93"/>
      <c r="D12" s="242"/>
      <c r="E12" s="242"/>
      <c r="F12" s="242"/>
      <c r="G12" s="242"/>
      <c r="H12" s="243"/>
      <c r="I12" s="242"/>
      <c r="J12" s="242"/>
      <c r="K12" s="242"/>
      <c r="L12" s="120"/>
      <c r="M12" s="117"/>
      <c r="N12" s="117"/>
      <c r="O12" s="117"/>
      <c r="Q12" s="111"/>
      <c r="R12" s="111"/>
      <c r="S12" s="111"/>
      <c r="T12" s="111"/>
      <c r="U12" s="111"/>
      <c r="V12" s="111"/>
      <c r="W12" s="111"/>
      <c r="X12" s="111"/>
      <c r="Y12" s="111"/>
      <c r="Z12" s="111"/>
      <c r="AA12" s="111"/>
      <c r="AB12" s="111"/>
    </row>
    <row r="13" spans="2:46" s="80" customFormat="1" ht="15" customHeight="1" x14ac:dyDescent="0.3">
      <c r="B13" s="83" t="s">
        <v>43</v>
      </c>
      <c r="C13" s="93" t="s">
        <v>5</v>
      </c>
      <c r="D13" s="88">
        <v>64662.501999999993</v>
      </c>
      <c r="E13" s="88">
        <v>22210.245999999999</v>
      </c>
      <c r="F13" s="88">
        <v>22213.334000000003</v>
      </c>
      <c r="G13" s="244">
        <v>20238.921999999999</v>
      </c>
      <c r="H13" s="95">
        <v>68932.95</v>
      </c>
      <c r="I13" s="88">
        <v>24005.684000000001</v>
      </c>
      <c r="J13" s="88">
        <v>22730.273999999998</v>
      </c>
      <c r="K13" s="244">
        <v>22196.991999999998</v>
      </c>
      <c r="L13" s="119">
        <v>-6.2</v>
      </c>
      <c r="M13" s="116">
        <v>-7.5</v>
      </c>
      <c r="N13" s="116">
        <v>-2.2999999999999998</v>
      </c>
      <c r="O13" s="116">
        <v>-8.8000000000000007</v>
      </c>
      <c r="Q13" s="111"/>
      <c r="R13" s="111"/>
      <c r="S13" s="111"/>
      <c r="T13" s="111"/>
      <c r="U13" s="111"/>
      <c r="V13" s="111"/>
      <c r="W13" s="111"/>
      <c r="X13" s="111"/>
      <c r="Y13" s="111"/>
      <c r="Z13" s="111"/>
      <c r="AA13" s="111"/>
      <c r="AB13" s="111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</row>
    <row r="14" spans="2:46" ht="15" customHeight="1" x14ac:dyDescent="0.3">
      <c r="B14" s="251" t="s">
        <v>45</v>
      </c>
      <c r="C14" s="93" t="s">
        <v>5</v>
      </c>
      <c r="D14" s="90">
        <v>29537.944</v>
      </c>
      <c r="E14" s="90">
        <v>10134.802</v>
      </c>
      <c r="F14" s="90">
        <v>9862.3940000000002</v>
      </c>
      <c r="G14" s="90">
        <v>9540.7479999999996</v>
      </c>
      <c r="H14" s="97">
        <v>30230.058999999997</v>
      </c>
      <c r="I14" s="90">
        <v>10535.3</v>
      </c>
      <c r="J14" s="90">
        <v>9854.7199999999993</v>
      </c>
      <c r="K14" s="90">
        <v>9840.0390000000007</v>
      </c>
      <c r="L14" s="120">
        <v>-2.2999999999999998</v>
      </c>
      <c r="M14" s="117">
        <v>-3.8</v>
      </c>
      <c r="N14" s="117">
        <v>0.1</v>
      </c>
      <c r="O14" s="117">
        <v>-3</v>
      </c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</row>
    <row r="15" spans="2:46" ht="15" customHeight="1" thickBot="1" x14ac:dyDescent="0.35">
      <c r="B15" s="121" t="s">
        <v>46</v>
      </c>
      <c r="C15" s="122" t="s">
        <v>5</v>
      </c>
      <c r="D15" s="232">
        <v>35124.557999999997</v>
      </c>
      <c r="E15" s="232">
        <v>12075.444</v>
      </c>
      <c r="F15" s="232">
        <v>12350.94</v>
      </c>
      <c r="G15" s="232">
        <v>10698.174000000001</v>
      </c>
      <c r="H15" s="99">
        <v>38702.891000000003</v>
      </c>
      <c r="I15" s="232">
        <v>13470.384</v>
      </c>
      <c r="J15" s="232">
        <v>12875.554</v>
      </c>
      <c r="K15" s="232">
        <v>12356.953</v>
      </c>
      <c r="L15" s="245">
        <v>-9.1999999999999993</v>
      </c>
      <c r="M15" s="92">
        <v>-10.4</v>
      </c>
      <c r="N15" s="92">
        <v>-4.0999999999999996</v>
      </c>
      <c r="O15" s="92">
        <v>-13.4</v>
      </c>
      <c r="Q15" s="111"/>
      <c r="R15" s="111"/>
      <c r="S15" s="111"/>
      <c r="T15" s="111"/>
      <c r="U15" s="111"/>
      <c r="V15" s="111"/>
      <c r="W15" s="111"/>
      <c r="X15" s="111"/>
      <c r="Y15" s="111"/>
      <c r="Z15" s="111"/>
      <c r="AA15" s="111"/>
      <c r="AB15" s="111"/>
    </row>
    <row r="16" spans="2:46" ht="14.1" customHeight="1" thickTop="1" x14ac:dyDescent="0.3">
      <c r="B16" s="79" t="s">
        <v>160</v>
      </c>
      <c r="C16" s="78"/>
      <c r="K16" s="77"/>
      <c r="O16" s="60" t="s">
        <v>118</v>
      </c>
    </row>
    <row r="17" spans="3:15" ht="14.1" customHeight="1" x14ac:dyDescent="0.3">
      <c r="C17" s="78"/>
      <c r="K17" s="77"/>
      <c r="O17" s="60"/>
    </row>
    <row r="18" spans="3:15" x14ac:dyDescent="0.3">
      <c r="L18" s="78"/>
      <c r="M18" s="78"/>
      <c r="N18" s="113"/>
      <c r="O18" s="113"/>
    </row>
    <row r="19" spans="3:15" ht="15" customHeight="1" x14ac:dyDescent="0.3"/>
    <row r="20" spans="3:15" ht="15" customHeight="1" x14ac:dyDescent="0.3"/>
    <row r="21" spans="3:15" ht="15" customHeight="1" x14ac:dyDescent="0.25">
      <c r="L21" s="114"/>
      <c r="M21" s="114"/>
      <c r="N21" s="114"/>
      <c r="O21" s="114"/>
    </row>
    <row r="22" spans="3:15" x14ac:dyDescent="0.25">
      <c r="L22" s="115"/>
      <c r="M22" s="115"/>
      <c r="N22" s="115"/>
      <c r="O22" s="115"/>
    </row>
    <row r="23" spans="3:15" x14ac:dyDescent="0.25">
      <c r="L23" s="115"/>
      <c r="M23" s="115"/>
      <c r="N23" s="115"/>
      <c r="O23" s="115"/>
    </row>
    <row r="24" spans="3:15" x14ac:dyDescent="0.25">
      <c r="L24" s="115"/>
      <c r="M24" s="115"/>
      <c r="N24" s="115"/>
      <c r="O24" s="115"/>
    </row>
    <row r="25" spans="3:15" x14ac:dyDescent="0.25">
      <c r="L25" s="115"/>
      <c r="M25" s="115"/>
      <c r="N25" s="115"/>
    </row>
    <row r="26" spans="3:15" x14ac:dyDescent="0.25">
      <c r="L26" s="115"/>
      <c r="M26" s="115"/>
      <c r="N26" s="115"/>
    </row>
    <row r="27" spans="3:15" x14ac:dyDescent="0.25">
      <c r="L27" s="115"/>
      <c r="M27" s="115"/>
      <c r="N27" s="115"/>
    </row>
  </sheetData>
  <mergeCells count="6">
    <mergeCell ref="L5:O5"/>
    <mergeCell ref="B5:B6"/>
    <mergeCell ref="J4:K4"/>
    <mergeCell ref="C5:C6"/>
    <mergeCell ref="D5:G5"/>
    <mergeCell ref="H5:K5"/>
  </mergeCells>
  <pageMargins left="0.28999999999999998" right="0.3" top="0.74803149606299213" bottom="0.74803149606299213" header="0.31496062992125984" footer="0.31496062992125984"/>
  <pageSetup paperSize="9" scale="62" orientation="portrait" r:id="rId1"/>
  <headerFooter>
    <oddFooter>&amp;L_x000D_&amp;1#&amp;"Calibri"&amp;10&amp;K008000 PUBLICA - PUBLIC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pageSetUpPr fitToPage="1"/>
  </sheetPr>
  <dimension ref="B1:AT32"/>
  <sheetViews>
    <sheetView showGridLines="0" zoomScale="70" zoomScaleNormal="70" zoomScalePageLayoutView="53" workbookViewId="0">
      <selection activeCell="B2" sqref="B2"/>
    </sheetView>
  </sheetViews>
  <sheetFormatPr defaultColWidth="9.44140625" defaultRowHeight="13.8" x14ac:dyDescent="0.3"/>
  <cols>
    <col min="1" max="1" width="1" style="125" customWidth="1"/>
    <col min="2" max="2" width="25.44140625" style="125" customWidth="1"/>
    <col min="3" max="3" width="7.44140625" style="126" customWidth="1"/>
    <col min="4" max="4" width="11.44140625" style="126" customWidth="1"/>
    <col min="5" max="7" width="9.44140625" style="126" customWidth="1"/>
    <col min="8" max="8" width="10.44140625" style="126" customWidth="1"/>
    <col min="9" max="11" width="9.44140625" style="126" customWidth="1"/>
    <col min="12" max="13" width="7.44140625" style="126" customWidth="1"/>
    <col min="14" max="15" width="7.44140625" style="125" customWidth="1"/>
    <col min="16" max="16" width="1.44140625" style="125" customWidth="1"/>
    <col min="17" max="28" width="5.5546875" style="125" customWidth="1"/>
    <col min="29" max="29" width="1.5546875" style="125" customWidth="1"/>
    <col min="30" max="16384" width="9.44140625" style="125"/>
  </cols>
  <sheetData>
    <row r="1" spans="2:46" ht="6.75" customHeight="1" x14ac:dyDescent="0.3"/>
    <row r="2" spans="2:46" ht="14.1" customHeight="1" x14ac:dyDescent="0.3">
      <c r="B2" s="127" t="s">
        <v>98</v>
      </c>
      <c r="C2" s="128"/>
    </row>
    <row r="3" spans="2:46" ht="5.0999999999999996" customHeight="1" x14ac:dyDescent="0.3">
      <c r="B3" s="127"/>
      <c r="C3" s="128"/>
    </row>
    <row r="4" spans="2:46" ht="7.5" customHeight="1" thickBot="1" x14ac:dyDescent="0.35"/>
    <row r="5" spans="2:46" s="77" customFormat="1" ht="37.35" customHeight="1" thickBot="1" x14ac:dyDescent="0.35">
      <c r="B5" s="430"/>
      <c r="C5" s="430" t="s">
        <v>3</v>
      </c>
      <c r="D5" s="424" t="s">
        <v>188</v>
      </c>
      <c r="E5" s="424"/>
      <c r="F5" s="424"/>
      <c r="G5" s="424"/>
      <c r="H5" s="424" t="s">
        <v>192</v>
      </c>
      <c r="I5" s="424"/>
      <c r="J5" s="424"/>
      <c r="K5" s="419"/>
      <c r="L5" s="434" t="s">
        <v>183</v>
      </c>
      <c r="M5" s="420"/>
      <c r="N5" s="420"/>
      <c r="O5" s="421"/>
      <c r="Q5" s="79"/>
      <c r="R5" s="79"/>
      <c r="S5" s="79"/>
      <c r="T5" s="79"/>
      <c r="U5" s="79"/>
      <c r="V5" s="79"/>
      <c r="W5" s="79"/>
      <c r="X5" s="79"/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/>
      <c r="AT5" s="79"/>
    </row>
    <row r="6" spans="2:46" s="77" customFormat="1" ht="20.100000000000001" customHeight="1" x14ac:dyDescent="0.3">
      <c r="B6" s="430"/>
      <c r="C6" s="430"/>
      <c r="D6" s="123" t="s">
        <v>0</v>
      </c>
      <c r="E6" s="143" t="s">
        <v>189</v>
      </c>
      <c r="F6" s="143" t="s">
        <v>190</v>
      </c>
      <c r="G6" s="143" t="s">
        <v>191</v>
      </c>
      <c r="H6" s="323" t="s">
        <v>0</v>
      </c>
      <c r="I6" s="330" t="s">
        <v>189</v>
      </c>
      <c r="J6" s="330" t="s">
        <v>190</v>
      </c>
      <c r="K6" s="330" t="s">
        <v>191</v>
      </c>
      <c r="L6" s="75" t="s">
        <v>0</v>
      </c>
      <c r="M6" s="76" t="str">
        <f>E6</f>
        <v>out.25</v>
      </c>
      <c r="N6" s="76" t="str">
        <f t="shared" ref="N6:O6" si="0">F6</f>
        <v>nov.25</v>
      </c>
      <c r="O6" s="76" t="str">
        <f t="shared" si="0"/>
        <v>dez.25</v>
      </c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</row>
    <row r="7" spans="2:46" s="77" customFormat="1" ht="7.35" customHeight="1" x14ac:dyDescent="0.3">
      <c r="B7" s="134"/>
      <c r="C7" s="85"/>
      <c r="D7" s="86"/>
      <c r="E7" s="87"/>
      <c r="F7" s="87"/>
      <c r="G7" s="87"/>
      <c r="H7" s="86"/>
      <c r="I7" s="87"/>
      <c r="J7" s="87"/>
      <c r="K7" s="87"/>
      <c r="L7" s="52"/>
      <c r="M7" s="52"/>
      <c r="N7" s="52"/>
      <c r="O7" s="52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</row>
    <row r="8" spans="2:46" s="80" customFormat="1" ht="15" customHeight="1" x14ac:dyDescent="0.3">
      <c r="B8" s="134" t="s">
        <v>1</v>
      </c>
      <c r="C8" s="140" t="s">
        <v>165</v>
      </c>
      <c r="D8" s="88">
        <f>SUM(D9:D11)</f>
        <v>61206.595999999998</v>
      </c>
      <c r="E8" s="88">
        <f t="shared" ref="E8:K8" si="1">SUM(E9:E11)</f>
        <v>22465.42</v>
      </c>
      <c r="F8" s="88">
        <f t="shared" si="1"/>
        <v>19859.769</v>
      </c>
      <c r="G8" s="88">
        <f t="shared" si="1"/>
        <v>18881.406999999999</v>
      </c>
      <c r="H8" s="95">
        <f t="shared" si="1"/>
        <v>57364.003931685314</v>
      </c>
      <c r="I8" s="88">
        <f t="shared" si="1"/>
        <v>20092.719895676772</v>
      </c>
      <c r="J8" s="88">
        <f t="shared" si="1"/>
        <v>18941.947227467466</v>
      </c>
      <c r="K8" s="88">
        <f t="shared" si="1"/>
        <v>18329.33680854108</v>
      </c>
      <c r="L8" s="119">
        <f t="shared" ref="L8:L16" si="2">(D8-H8)/H8*100</f>
        <v>6.6986120300996062</v>
      </c>
      <c r="M8" s="116">
        <f t="shared" ref="M8:O11" si="3">(E8-I8)/I8*100</f>
        <v>11.808755194132509</v>
      </c>
      <c r="N8" s="116">
        <f t="shared" si="3"/>
        <v>4.8454457269399036</v>
      </c>
      <c r="O8" s="116">
        <f t="shared" si="3"/>
        <v>3.011948534884612</v>
      </c>
      <c r="Q8" s="111"/>
      <c r="R8" s="111"/>
      <c r="S8" s="111"/>
      <c r="T8" s="111"/>
      <c r="U8" s="111"/>
      <c r="V8" s="111"/>
      <c r="W8" s="111"/>
      <c r="X8" s="111"/>
      <c r="Y8" s="111"/>
      <c r="Z8" s="111"/>
      <c r="AA8" s="111"/>
      <c r="AB8" s="111"/>
      <c r="AC8" s="111"/>
      <c r="AD8" s="111"/>
      <c r="AE8" s="112"/>
      <c r="AF8" s="112"/>
      <c r="AG8" s="112"/>
      <c r="AH8" s="112"/>
      <c r="AI8" s="112"/>
      <c r="AJ8" s="112"/>
      <c r="AK8" s="112"/>
      <c r="AL8" s="112"/>
      <c r="AM8" s="112"/>
      <c r="AN8" s="112"/>
      <c r="AO8" s="112"/>
      <c r="AP8" s="112"/>
      <c r="AQ8" s="112"/>
      <c r="AR8" s="112"/>
      <c r="AS8" s="112"/>
      <c r="AT8" s="112"/>
    </row>
    <row r="9" spans="2:46" s="77" customFormat="1" ht="15" customHeight="1" x14ac:dyDescent="0.3">
      <c r="B9" s="89" t="s">
        <v>87</v>
      </c>
      <c r="C9" s="140" t="s">
        <v>165</v>
      </c>
      <c r="D9" s="90">
        <f>SUM(E9:G9)</f>
        <v>50679.595999999998</v>
      </c>
      <c r="E9" s="90">
        <v>18554.419999999998</v>
      </c>
      <c r="F9" s="90">
        <v>16407.769</v>
      </c>
      <c r="G9" s="90">
        <v>15717.406999999999</v>
      </c>
      <c r="H9" s="97">
        <f>SUM(I9:K9)</f>
        <v>50694.682431681111</v>
      </c>
      <c r="I9" s="90">
        <v>18098.186895675251</v>
      </c>
      <c r="J9" s="90">
        <v>16530.830227467464</v>
      </c>
      <c r="K9" s="90">
        <v>16065.665308538397</v>
      </c>
      <c r="L9" s="416">
        <f t="shared" si="2"/>
        <v>-2.9759396760092767E-2</v>
      </c>
      <c r="M9" s="117">
        <f t="shared" si="3"/>
        <v>2.5208774058674819</v>
      </c>
      <c r="N9" s="117">
        <f t="shared" si="3"/>
        <v>-0.74443464589568364</v>
      </c>
      <c r="O9" s="117">
        <f t="shared" si="3"/>
        <v>-2.1677179366690109</v>
      </c>
      <c r="Q9" s="111"/>
      <c r="R9" s="111"/>
      <c r="S9" s="111"/>
      <c r="T9" s="111"/>
      <c r="U9" s="111"/>
      <c r="V9" s="111"/>
      <c r="W9" s="111"/>
      <c r="X9" s="111"/>
      <c r="Y9" s="111"/>
      <c r="Z9" s="111"/>
      <c r="AA9" s="111"/>
      <c r="AB9" s="111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  <c r="AO9" s="79"/>
      <c r="AP9" s="79"/>
      <c r="AQ9" s="79"/>
      <c r="AR9" s="79"/>
      <c r="AS9" s="79"/>
      <c r="AT9" s="79"/>
    </row>
    <row r="10" spans="2:46" s="77" customFormat="1" ht="15" customHeight="1" x14ac:dyDescent="0.3">
      <c r="B10" s="89" t="s">
        <v>88</v>
      </c>
      <c r="C10" s="140" t="s">
        <v>165</v>
      </c>
      <c r="D10" s="90">
        <f>SUM(E10:G10)</f>
        <v>10506</v>
      </c>
      <c r="E10" s="90">
        <v>3904</v>
      </c>
      <c r="F10" s="90">
        <v>3445</v>
      </c>
      <c r="G10" s="90">
        <v>3157</v>
      </c>
      <c r="H10" s="97">
        <f>SUM(I10:K10)</f>
        <v>6643.8475000042035</v>
      </c>
      <c r="I10" s="90">
        <v>1986.23900000152</v>
      </c>
      <c r="J10" s="90">
        <v>2402.2050000000022</v>
      </c>
      <c r="K10" s="90">
        <v>2255.4035000026815</v>
      </c>
      <c r="L10" s="120">
        <f t="shared" si="2"/>
        <v>58.131263548619273</v>
      </c>
      <c r="M10" s="117">
        <f t="shared" si="3"/>
        <v>96.552378641090641</v>
      </c>
      <c r="N10" s="117">
        <f t="shared" si="3"/>
        <v>43.409908812944643</v>
      </c>
      <c r="O10" s="117">
        <f t="shared" si="3"/>
        <v>39.974953483766718</v>
      </c>
      <c r="Q10" s="111"/>
      <c r="R10" s="111"/>
      <c r="S10" s="111"/>
      <c r="T10" s="111"/>
      <c r="U10" s="111"/>
      <c r="V10" s="111"/>
      <c r="W10" s="111"/>
      <c r="X10" s="111"/>
      <c r="Y10" s="111"/>
      <c r="Z10" s="111"/>
      <c r="AA10" s="111"/>
      <c r="AB10" s="111"/>
      <c r="AC10" s="79"/>
      <c r="AD10" s="79"/>
      <c r="AE10" s="79"/>
      <c r="AF10" s="79"/>
      <c r="AG10" s="79"/>
      <c r="AH10" s="79"/>
      <c r="AI10" s="79"/>
      <c r="AJ10" s="79"/>
      <c r="AK10" s="79"/>
      <c r="AL10" s="79"/>
      <c r="AM10" s="79"/>
      <c r="AN10" s="79"/>
      <c r="AO10" s="79"/>
      <c r="AP10" s="79"/>
      <c r="AQ10" s="79"/>
      <c r="AR10" s="79"/>
      <c r="AS10" s="79"/>
      <c r="AT10" s="79"/>
    </row>
    <row r="11" spans="2:46" s="77" customFormat="1" ht="15" customHeight="1" x14ac:dyDescent="0.3">
      <c r="B11" s="89" t="s">
        <v>18</v>
      </c>
      <c r="C11" s="140" t="s">
        <v>165</v>
      </c>
      <c r="D11" s="90">
        <f>SUM(E11:G11)</f>
        <v>21</v>
      </c>
      <c r="E11" s="90">
        <v>7</v>
      </c>
      <c r="F11" s="90">
        <v>7</v>
      </c>
      <c r="G11" s="90">
        <v>7</v>
      </c>
      <c r="H11" s="97">
        <f>SUM(I11:K11)</f>
        <v>25.474000000000004</v>
      </c>
      <c r="I11" s="90">
        <v>8.2940000000000005</v>
      </c>
      <c r="J11" s="90">
        <v>8.9120000000000008</v>
      </c>
      <c r="K11" s="90">
        <v>8.2680000000000007</v>
      </c>
      <c r="L11" s="120">
        <f t="shared" ref="L11" si="4">(D11-H11)/H11*100</f>
        <v>-17.563005417288228</v>
      </c>
      <c r="M11" s="117">
        <f t="shared" ref="M11" si="5">(E11-I11)/I11*100</f>
        <v>-15.60163973957078</v>
      </c>
      <c r="N11" s="117">
        <f t="shared" si="3"/>
        <v>-21.454219030520655</v>
      </c>
      <c r="O11" s="117">
        <f t="shared" si="3"/>
        <v>-15.336236090953079</v>
      </c>
      <c r="Q11" s="111"/>
      <c r="R11" s="111"/>
      <c r="S11" s="111"/>
      <c r="T11" s="111"/>
      <c r="U11" s="111"/>
      <c r="V11" s="111"/>
      <c r="W11" s="111"/>
      <c r="X11" s="111"/>
      <c r="Y11" s="111"/>
      <c r="Z11" s="111"/>
      <c r="AA11" s="111"/>
      <c r="AB11" s="111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79"/>
      <c r="AT11" s="79"/>
    </row>
    <row r="12" spans="2:46" s="80" customFormat="1" ht="23.25" customHeight="1" x14ac:dyDescent="0.3">
      <c r="B12" s="134" t="s">
        <v>99</v>
      </c>
      <c r="C12" s="140" t="s">
        <v>165</v>
      </c>
      <c r="D12" s="88">
        <f t="shared" ref="D12:K12" si="6">SUM(D13:D15)</f>
        <v>1753892.2949999999</v>
      </c>
      <c r="E12" s="88">
        <f t="shared" si="6"/>
        <v>649419.38899999997</v>
      </c>
      <c r="F12" s="88">
        <f t="shared" si="6"/>
        <v>570924.09700000007</v>
      </c>
      <c r="G12" s="88">
        <f t="shared" si="6"/>
        <v>533548.80900000001</v>
      </c>
      <c r="H12" s="95">
        <f t="shared" si="6"/>
        <v>1447927.4105175948</v>
      </c>
      <c r="I12" s="88">
        <f t="shared" si="6"/>
        <v>490720.19974817138</v>
      </c>
      <c r="J12" s="88">
        <f t="shared" si="6"/>
        <v>488906.73555177217</v>
      </c>
      <c r="K12" s="88">
        <f t="shared" si="6"/>
        <v>468300.47521765099</v>
      </c>
      <c r="L12" s="119">
        <f t="shared" si="2"/>
        <v>21.131230907012874</v>
      </c>
      <c r="M12" s="116">
        <f t="shared" ref="M12:O16" si="7">(E12-I12)/I12*100</f>
        <v>32.340056376988372</v>
      </c>
      <c r="N12" s="116">
        <f t="shared" si="7"/>
        <v>16.775666090111123</v>
      </c>
      <c r="O12" s="116">
        <f t="shared" si="7"/>
        <v>13.933006100842347</v>
      </c>
      <c r="Q12" s="111"/>
      <c r="R12" s="111"/>
      <c r="S12" s="111"/>
      <c r="T12" s="111"/>
      <c r="U12" s="111"/>
      <c r="V12" s="111"/>
      <c r="W12" s="111"/>
      <c r="X12" s="111"/>
      <c r="Y12" s="111"/>
      <c r="Z12" s="111"/>
      <c r="AA12" s="111"/>
      <c r="AB12" s="111"/>
      <c r="AC12" s="111"/>
      <c r="AD12" s="111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112"/>
    </row>
    <row r="13" spans="2:46" s="77" customFormat="1" ht="15" customHeight="1" x14ac:dyDescent="0.3">
      <c r="B13" s="89" t="s">
        <v>87</v>
      </c>
      <c r="C13" s="140" t="s">
        <v>165</v>
      </c>
      <c r="D13" s="90">
        <f>SUM(E13:G13)</f>
        <v>894374.29500000004</v>
      </c>
      <c r="E13" s="90">
        <v>328574.38900000002</v>
      </c>
      <c r="F13" s="90">
        <v>290106.09700000001</v>
      </c>
      <c r="G13" s="90">
        <v>275693.80900000001</v>
      </c>
      <c r="H13" s="97">
        <f>SUM(I13:K13)</f>
        <v>869819.79253797047</v>
      </c>
      <c r="I13" s="90">
        <v>307000.36546237324</v>
      </c>
      <c r="J13" s="90">
        <v>286160.40245102183</v>
      </c>
      <c r="K13" s="90">
        <v>276659.0246245754</v>
      </c>
      <c r="L13" s="120">
        <f t="shared" si="2"/>
        <v>2.8229413348234074</v>
      </c>
      <c r="M13" s="117">
        <f t="shared" si="7"/>
        <v>7.0273608649078136</v>
      </c>
      <c r="N13" s="117">
        <f t="shared" si="7"/>
        <v>1.378840159289163</v>
      </c>
      <c r="O13" s="117">
        <f t="shared" si="7"/>
        <v>-0.34888275409962805</v>
      </c>
      <c r="Q13" s="111"/>
      <c r="R13" s="111"/>
      <c r="S13" s="111"/>
      <c r="T13" s="111"/>
      <c r="U13" s="111"/>
      <c r="V13" s="111"/>
      <c r="W13" s="111"/>
      <c r="X13" s="111"/>
      <c r="Y13" s="111"/>
      <c r="Z13" s="111"/>
      <c r="AA13" s="111"/>
      <c r="AB13" s="111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</row>
    <row r="14" spans="2:46" s="77" customFormat="1" ht="15" customHeight="1" x14ac:dyDescent="0.3">
      <c r="B14" s="89" t="s">
        <v>88</v>
      </c>
      <c r="C14" s="140" t="s">
        <v>165</v>
      </c>
      <c r="D14" s="90">
        <f>SUM(E14:G14)</f>
        <v>856517</v>
      </c>
      <c r="E14" s="90">
        <v>319841</v>
      </c>
      <c r="F14" s="90">
        <v>279841</v>
      </c>
      <c r="G14" s="90">
        <v>256835</v>
      </c>
      <c r="H14" s="97">
        <f>SUM(I14:K14)</f>
        <v>574509.81069462409</v>
      </c>
      <c r="I14" s="90">
        <v>182542.65163179813</v>
      </c>
      <c r="J14" s="90">
        <v>201472.06486175032</v>
      </c>
      <c r="K14" s="90">
        <v>190495.09420107564</v>
      </c>
      <c r="L14" s="120">
        <f t="shared" si="2"/>
        <v>49.086575034185884</v>
      </c>
      <c r="M14" s="117">
        <f t="shared" si="7"/>
        <v>75.214393535349032</v>
      </c>
      <c r="N14" s="117">
        <f t="shared" si="7"/>
        <v>38.898164463657167</v>
      </c>
      <c r="O14" s="117">
        <f t="shared" si="7"/>
        <v>34.824994353345282</v>
      </c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79"/>
    </row>
    <row r="15" spans="2:46" s="77" customFormat="1" ht="15" customHeight="1" x14ac:dyDescent="0.3">
      <c r="B15" s="89" t="s">
        <v>18</v>
      </c>
      <c r="C15" s="140" t="s">
        <v>165</v>
      </c>
      <c r="D15" s="90">
        <f>SUM(E15:G15)</f>
        <v>3001</v>
      </c>
      <c r="E15" s="90">
        <v>1004</v>
      </c>
      <c r="F15" s="90">
        <v>977</v>
      </c>
      <c r="G15" s="90">
        <v>1020</v>
      </c>
      <c r="H15" s="97">
        <f>SUM(I15:K15)</f>
        <v>3597.8072849999999</v>
      </c>
      <c r="I15" s="90">
        <v>1177.182654</v>
      </c>
      <c r="J15" s="90">
        <v>1274.268239</v>
      </c>
      <c r="K15" s="90">
        <v>1146.3563919999999</v>
      </c>
      <c r="L15" s="120">
        <f t="shared" ref="L15" si="8">(D15-H15)/H15*100</f>
        <v>-16.588083733339818</v>
      </c>
      <c r="M15" s="117">
        <f t="shared" ref="M15" si="9">(E15-I15)/I15*100</f>
        <v>-14.711621294412987</v>
      </c>
      <c r="N15" s="117">
        <f t="shared" si="7"/>
        <v>-23.328544956381041</v>
      </c>
      <c r="O15" s="117">
        <f t="shared" si="7"/>
        <v>-11.022435333531067</v>
      </c>
      <c r="P15" s="117"/>
      <c r="Q15" s="111"/>
      <c r="R15" s="111"/>
      <c r="S15" s="111"/>
      <c r="T15" s="111"/>
      <c r="U15" s="111"/>
      <c r="V15" s="111"/>
      <c r="W15" s="111"/>
      <c r="X15" s="111"/>
      <c r="Y15" s="111"/>
      <c r="Z15" s="111"/>
      <c r="AA15" s="111"/>
      <c r="AB15" s="111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79"/>
      <c r="AO15" s="79"/>
      <c r="AP15" s="79"/>
      <c r="AQ15" s="79"/>
      <c r="AR15" s="79"/>
      <c r="AS15" s="79"/>
      <c r="AT15" s="79"/>
    </row>
    <row r="16" spans="2:46" ht="24.6" customHeight="1" x14ac:dyDescent="0.3">
      <c r="B16" s="134" t="s">
        <v>4</v>
      </c>
      <c r="C16" s="140" t="s">
        <v>5</v>
      </c>
      <c r="D16" s="95">
        <f>SUM(D17:D18)</f>
        <v>2018607.6710000001</v>
      </c>
      <c r="E16" s="88">
        <f t="shared" ref="E16:K16" si="10">SUM(E17:E18)</f>
        <v>779073</v>
      </c>
      <c r="F16" s="88">
        <f t="shared" si="10"/>
        <v>695479.75099999993</v>
      </c>
      <c r="G16" s="96">
        <f t="shared" si="10"/>
        <v>544054.91999999993</v>
      </c>
      <c r="H16" s="95">
        <f t="shared" si="10"/>
        <v>1934698.5160000005</v>
      </c>
      <c r="I16" s="88">
        <f t="shared" si="10"/>
        <v>740638.34100000001</v>
      </c>
      <c r="J16" s="88">
        <f t="shared" si="10"/>
        <v>646751.35499999986</v>
      </c>
      <c r="K16" s="96">
        <f t="shared" si="10"/>
        <v>547308.82000000065</v>
      </c>
      <c r="L16" s="116">
        <f t="shared" si="2"/>
        <v>4.3370661788422824</v>
      </c>
      <c r="M16" s="116">
        <f t="shared" si="7"/>
        <v>5.1893963453344885</v>
      </c>
      <c r="N16" s="116">
        <f t="shared" si="7"/>
        <v>7.5343322628214793</v>
      </c>
      <c r="O16" s="116">
        <f t="shared" si="7"/>
        <v>-0.59452723601288171</v>
      </c>
      <c r="Q16" s="129"/>
      <c r="R16" s="129"/>
      <c r="S16" s="129"/>
      <c r="T16" s="129"/>
      <c r="U16" s="129"/>
      <c r="V16" s="129"/>
      <c r="W16" s="129"/>
      <c r="X16" s="129"/>
      <c r="Y16" s="129"/>
      <c r="Z16" s="129"/>
      <c r="AA16" s="129"/>
      <c r="AB16" s="129"/>
    </row>
    <row r="17" spans="2:28" ht="15" customHeight="1" x14ac:dyDescent="0.3">
      <c r="B17" s="135" t="s">
        <v>17</v>
      </c>
      <c r="C17" s="140" t="s">
        <v>5</v>
      </c>
      <c r="D17" s="97">
        <f>SUM(E17:G17)</f>
        <v>1560182.1430000002</v>
      </c>
      <c r="E17" s="90">
        <v>612910</v>
      </c>
      <c r="F17" s="90">
        <v>506140.54300000001</v>
      </c>
      <c r="G17" s="98">
        <v>441131.6</v>
      </c>
      <c r="H17" s="97">
        <f>SUM(I17:K17)</f>
        <v>1540044.6410000005</v>
      </c>
      <c r="I17" s="90">
        <v>593730.55200000003</v>
      </c>
      <c r="J17" s="90">
        <v>511633.56899999984</v>
      </c>
      <c r="K17" s="98">
        <v>434680.52000000066</v>
      </c>
      <c r="L17" s="117">
        <f t="shared" ref="L17:O18" si="11">(D17-H17)/H17*100</f>
        <v>1.3075920959618224</v>
      </c>
      <c r="M17" s="117">
        <f t="shared" si="11"/>
        <v>3.2303286289367121</v>
      </c>
      <c r="N17" s="117">
        <f t="shared" si="11"/>
        <v>-1.0736250185334966</v>
      </c>
      <c r="O17" s="117">
        <f t="shared" si="11"/>
        <v>1.4840968718817462</v>
      </c>
      <c r="Q17" s="129"/>
      <c r="R17" s="129"/>
      <c r="S17" s="129"/>
      <c r="T17" s="129"/>
      <c r="U17" s="129"/>
      <c r="V17" s="129"/>
      <c r="W17" s="129"/>
      <c r="X17" s="129"/>
      <c r="Y17" s="129"/>
      <c r="Z17" s="129"/>
      <c r="AA17" s="129"/>
      <c r="AB17" s="129"/>
    </row>
    <row r="18" spans="2:28" ht="15" customHeight="1" x14ac:dyDescent="0.3">
      <c r="B18" s="135" t="s">
        <v>18</v>
      </c>
      <c r="C18" s="140" t="s">
        <v>5</v>
      </c>
      <c r="D18" s="97">
        <f>SUM(E18:G18)</f>
        <v>458425.52799999999</v>
      </c>
      <c r="E18" s="90">
        <v>166163</v>
      </c>
      <c r="F18" s="90">
        <v>189339.20799999998</v>
      </c>
      <c r="G18" s="98">
        <v>102923.32</v>
      </c>
      <c r="H18" s="97">
        <f>SUM(I18:K18)</f>
        <v>394653.875</v>
      </c>
      <c r="I18" s="90">
        <v>146907.78899999999</v>
      </c>
      <c r="J18" s="90">
        <v>135117.78600000002</v>
      </c>
      <c r="K18" s="98">
        <v>112628.29999999997</v>
      </c>
      <c r="L18" s="117">
        <f t="shared" si="11"/>
        <v>16.158881754296722</v>
      </c>
      <c r="M18" s="117">
        <f t="shared" si="11"/>
        <v>13.107004830084273</v>
      </c>
      <c r="N18" s="117">
        <f t="shared" si="11"/>
        <v>40.129004186021781</v>
      </c>
      <c r="O18" s="117">
        <f t="shared" si="11"/>
        <v>-8.6168218822444889</v>
      </c>
      <c r="Q18" s="129"/>
      <c r="R18" s="129"/>
      <c r="S18" s="129"/>
      <c r="T18" s="129"/>
      <c r="U18" s="129"/>
      <c r="V18" s="129"/>
      <c r="W18" s="129"/>
      <c r="X18" s="129"/>
      <c r="Y18" s="129"/>
      <c r="Z18" s="129"/>
      <c r="AA18" s="129"/>
      <c r="AB18" s="129"/>
    </row>
    <row r="19" spans="2:28" ht="24.6" customHeight="1" x14ac:dyDescent="0.3">
      <c r="B19" s="134" t="s">
        <v>101</v>
      </c>
      <c r="C19" s="140" t="s">
        <v>166</v>
      </c>
      <c r="D19" s="95">
        <f>SUM(D20:D22)</f>
        <v>625770.98600000003</v>
      </c>
      <c r="E19" s="88">
        <f t="shared" ref="E19:K19" si="12">SUM(E20:E22)</f>
        <v>241675.43799999999</v>
      </c>
      <c r="F19" s="88">
        <f t="shared" si="12"/>
        <v>220184.916</v>
      </c>
      <c r="G19" s="96">
        <f t="shared" si="12"/>
        <v>163910.63199999998</v>
      </c>
      <c r="H19" s="95">
        <f t="shared" si="12"/>
        <v>569671.95799609239</v>
      </c>
      <c r="I19" s="88">
        <f t="shared" si="12"/>
        <v>216042.89815886022</v>
      </c>
      <c r="J19" s="88">
        <f t="shared" si="12"/>
        <v>186619.0931214866</v>
      </c>
      <c r="K19" s="96">
        <f t="shared" si="12"/>
        <v>167009.9667157456</v>
      </c>
      <c r="L19" s="116">
        <f>(D19-H19)/H19*100</f>
        <v>9.847602153570012</v>
      </c>
      <c r="M19" s="116">
        <f>(E19-I19)/I19*100</f>
        <v>11.864560260755116</v>
      </c>
      <c r="N19" s="116">
        <f>(F19-J19)/J19*100</f>
        <v>17.986274778788303</v>
      </c>
      <c r="O19" s="116">
        <f>(G19-K19)/K19*100</f>
        <v>-1.8557782967652148</v>
      </c>
      <c r="Q19" s="129"/>
      <c r="R19" s="129"/>
      <c r="S19" s="129"/>
      <c r="T19" s="129"/>
      <c r="U19" s="129"/>
      <c r="V19" s="129"/>
      <c r="W19" s="129"/>
      <c r="X19" s="129"/>
      <c r="Y19" s="129"/>
      <c r="Z19" s="129"/>
      <c r="AA19" s="129"/>
      <c r="AB19" s="129"/>
    </row>
    <row r="20" spans="2:28" ht="16.5" customHeight="1" x14ac:dyDescent="0.3">
      <c r="B20" s="135" t="s">
        <v>17</v>
      </c>
      <c r="C20" s="140" t="s">
        <v>166</v>
      </c>
      <c r="D20" s="97">
        <f>SUM(E20:G20)</f>
        <v>396043</v>
      </c>
      <c r="E20" s="90">
        <v>159553</v>
      </c>
      <c r="F20" s="90">
        <v>132880</v>
      </c>
      <c r="G20" s="98">
        <v>103610</v>
      </c>
      <c r="H20" s="97">
        <f>SUM(I20:K20)</f>
        <v>381821.99713500019</v>
      </c>
      <c r="I20" s="90">
        <v>147908.31195000006</v>
      </c>
      <c r="J20" s="90">
        <v>122318.9500730001</v>
      </c>
      <c r="K20" s="98">
        <v>111594.73511200001</v>
      </c>
      <c r="L20" s="117">
        <f>(D20-H20)/H20*100</f>
        <v>3.7245111522403245</v>
      </c>
      <c r="M20" s="117">
        <f>(E20-I20)/I20*100</f>
        <v>7.8729098429142965</v>
      </c>
      <c r="N20" s="117">
        <f t="shared" ref="L20:O21" si="13">(F20-J20)/J20*100</f>
        <v>8.6340259793736394</v>
      </c>
      <c r="O20" s="117">
        <f t="shared" si="13"/>
        <v>-7.1551181191355271</v>
      </c>
      <c r="Q20" s="129"/>
      <c r="R20" s="129"/>
      <c r="S20" s="129"/>
      <c r="T20" s="129"/>
      <c r="U20" s="129"/>
      <c r="V20" s="129"/>
      <c r="W20" s="129"/>
      <c r="X20" s="129"/>
      <c r="Y20" s="129"/>
      <c r="Z20" s="129"/>
      <c r="AA20" s="129"/>
      <c r="AB20" s="129"/>
    </row>
    <row r="21" spans="2:28" ht="16.5" customHeight="1" x14ac:dyDescent="0.3">
      <c r="B21" s="135" t="s">
        <v>18</v>
      </c>
      <c r="C21" s="140" t="s">
        <v>166</v>
      </c>
      <c r="D21" s="97">
        <f>SUM(E21:G21)</f>
        <v>229727.98599999998</v>
      </c>
      <c r="E21" s="90">
        <v>82122.437999999995</v>
      </c>
      <c r="F21" s="90">
        <v>87304.915999999997</v>
      </c>
      <c r="G21" s="98">
        <v>60300.631999999998</v>
      </c>
      <c r="H21" s="97">
        <f>SUM(I21:K21)</f>
        <v>187849.96086109223</v>
      </c>
      <c r="I21" s="90">
        <v>68134.586208860157</v>
      </c>
      <c r="J21" s="90">
        <v>64300.143048486512</v>
      </c>
      <c r="K21" s="98">
        <v>55415.231603745582</v>
      </c>
      <c r="L21" s="117">
        <f t="shared" si="13"/>
        <v>22.293337164906266</v>
      </c>
      <c r="M21" s="117">
        <f t="shared" si="13"/>
        <v>20.529737640530161</v>
      </c>
      <c r="N21" s="117">
        <f t="shared" si="13"/>
        <v>35.777172274976714</v>
      </c>
      <c r="O21" s="117">
        <f t="shared" si="13"/>
        <v>8.8159884112515474</v>
      </c>
      <c r="Q21" s="129"/>
      <c r="R21" s="129"/>
      <c r="S21" s="129"/>
      <c r="T21" s="129"/>
      <c r="U21" s="129"/>
      <c r="V21" s="129"/>
      <c r="W21" s="129"/>
      <c r="X21" s="129"/>
      <c r="Y21" s="129"/>
      <c r="Z21" s="129"/>
      <c r="AA21" s="129"/>
      <c r="AB21" s="129"/>
    </row>
    <row r="22" spans="2:28" ht="7.35" customHeight="1" thickBot="1" x14ac:dyDescent="0.35">
      <c r="B22" s="136"/>
      <c r="C22" s="137"/>
      <c r="D22" s="137"/>
      <c r="E22" s="137"/>
      <c r="F22" s="137"/>
      <c r="G22" s="137"/>
      <c r="H22" s="137"/>
      <c r="I22" s="137"/>
      <c r="J22" s="137"/>
      <c r="K22" s="137"/>
      <c r="L22" s="137"/>
      <c r="M22" s="137"/>
      <c r="N22" s="137"/>
      <c r="O22" s="137"/>
    </row>
    <row r="23" spans="2:28" ht="14.1" customHeight="1" thickTop="1" x14ac:dyDescent="0.3">
      <c r="B23" s="79" t="s">
        <v>163</v>
      </c>
      <c r="C23" s="78"/>
      <c r="D23" s="78"/>
      <c r="E23" s="78"/>
      <c r="F23" s="78"/>
      <c r="G23" s="78"/>
      <c r="H23" s="78"/>
      <c r="I23" s="78"/>
      <c r="J23" s="78"/>
      <c r="K23" s="77"/>
      <c r="L23" s="77"/>
      <c r="M23" s="77"/>
      <c r="N23" s="77"/>
      <c r="O23" s="60" t="s">
        <v>118</v>
      </c>
    </row>
    <row r="24" spans="2:28" ht="14.1" customHeight="1" x14ac:dyDescent="0.3">
      <c r="B24" s="79" t="s">
        <v>207</v>
      </c>
      <c r="C24" s="130"/>
      <c r="D24" s="130"/>
      <c r="E24" s="130"/>
      <c r="F24" s="130"/>
      <c r="G24" s="130"/>
      <c r="I24" s="130"/>
      <c r="J24" s="130"/>
      <c r="K24" s="130"/>
      <c r="L24" s="131"/>
      <c r="M24" s="131"/>
      <c r="N24" s="132"/>
      <c r="O24" s="132"/>
    </row>
    <row r="25" spans="2:28" ht="14.1" customHeight="1" x14ac:dyDescent="0.3">
      <c r="B25" s="130"/>
      <c r="C25" s="130"/>
      <c r="D25" s="130"/>
      <c r="E25" s="124"/>
      <c r="F25" s="124"/>
      <c r="G25" s="130"/>
      <c r="I25" s="130"/>
      <c r="J25" s="124"/>
      <c r="K25" s="124"/>
      <c r="L25" s="131"/>
      <c r="M25" s="131"/>
      <c r="N25" s="132"/>
      <c r="O25" s="132"/>
    </row>
    <row r="26" spans="2:28" x14ac:dyDescent="0.3">
      <c r="B26" s="133"/>
      <c r="C26" s="133"/>
      <c r="D26" s="133"/>
      <c r="E26" s="124"/>
      <c r="F26" s="124"/>
      <c r="G26" s="133"/>
      <c r="I26" s="133"/>
      <c r="J26" s="124"/>
      <c r="K26" s="124"/>
      <c r="L26" s="133"/>
      <c r="M26" s="133"/>
      <c r="N26" s="133"/>
      <c r="O26" s="133"/>
    </row>
    <row r="27" spans="2:28" x14ac:dyDescent="0.3">
      <c r="E27" s="124"/>
      <c r="F27" s="124"/>
      <c r="L27" s="131"/>
      <c r="M27" s="131"/>
      <c r="N27" s="132"/>
      <c r="O27" s="132"/>
    </row>
    <row r="28" spans="2:28" x14ac:dyDescent="0.3">
      <c r="E28" s="124"/>
      <c r="F28" s="124"/>
      <c r="L28" s="131"/>
      <c r="M28" s="131"/>
      <c r="N28" s="132"/>
      <c r="O28" s="132"/>
    </row>
    <row r="30" spans="2:28" x14ac:dyDescent="0.3">
      <c r="L30" s="131"/>
      <c r="M30" s="131"/>
      <c r="N30" s="131"/>
      <c r="O30" s="131"/>
    </row>
    <row r="31" spans="2:28" x14ac:dyDescent="0.3">
      <c r="L31" s="131"/>
      <c r="M31" s="131"/>
      <c r="N31" s="131"/>
      <c r="O31" s="131"/>
    </row>
    <row r="32" spans="2:28" x14ac:dyDescent="0.3">
      <c r="L32" s="131"/>
      <c r="M32" s="131"/>
      <c r="N32" s="131"/>
      <c r="O32" s="131"/>
    </row>
  </sheetData>
  <mergeCells count="5">
    <mergeCell ref="C5:C6"/>
    <mergeCell ref="D5:G5"/>
    <mergeCell ref="H5:K5"/>
    <mergeCell ref="L5:O5"/>
    <mergeCell ref="B5:B6"/>
  </mergeCells>
  <conditionalFormatting sqref="Q8:Q15 S12:AC12 S13:AB15">
    <cfRule type="cellIs" dxfId="4" priority="1" operator="notEqual">
      <formula>0</formula>
    </cfRule>
  </conditionalFormatting>
  <conditionalFormatting sqref="S8:AC8 S9:AB11 Q16:AB21">
    <cfRule type="cellIs" dxfId="3" priority="2" operator="notEqual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  <ignoredErrors>
    <ignoredError sqref="C8:C15" numberStoredAsText="1"/>
    <ignoredError sqref="D12:D19 H12:H19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pageSetUpPr fitToPage="1"/>
  </sheetPr>
  <dimension ref="B1:AB62"/>
  <sheetViews>
    <sheetView showGridLines="0" zoomScale="70" zoomScaleNormal="70" zoomScalePageLayoutView="51" workbookViewId="0">
      <selection activeCell="B2" sqref="B2"/>
    </sheetView>
  </sheetViews>
  <sheetFormatPr defaultColWidth="9.44140625" defaultRowHeight="11.4" x14ac:dyDescent="0.3"/>
  <cols>
    <col min="1" max="1" width="1.44140625" style="28" customWidth="1"/>
    <col min="2" max="2" width="25.5546875" style="28" customWidth="1"/>
    <col min="3" max="3" width="7.44140625" style="29" customWidth="1"/>
    <col min="4" max="8" width="11" style="6" customWidth="1"/>
    <col min="9" max="10" width="10.44140625" style="6" customWidth="1"/>
    <col min="11" max="11" width="10.5546875" style="6" customWidth="1"/>
    <col min="12" max="13" width="7.44140625" style="6" customWidth="1"/>
    <col min="14" max="15" width="7.44140625" style="14" customWidth="1"/>
    <col min="16" max="16" width="1.44140625" style="28" customWidth="1"/>
    <col min="17" max="28" width="5.5546875" style="28" customWidth="1"/>
    <col min="29" max="29" width="1.5546875" style="28" customWidth="1"/>
    <col min="30" max="39" width="5.5546875" style="28" customWidth="1"/>
    <col min="40" max="16384" width="9.44140625" style="28"/>
  </cols>
  <sheetData>
    <row r="1" spans="2:28" ht="6" customHeight="1" x14ac:dyDescent="0.3"/>
    <row r="2" spans="2:28" ht="14.1" customHeight="1" x14ac:dyDescent="0.3">
      <c r="B2" s="127" t="s">
        <v>100</v>
      </c>
      <c r="C2" s="31"/>
    </row>
    <row r="3" spans="2:28" ht="6" customHeight="1" x14ac:dyDescent="0.3">
      <c r="B3" s="30"/>
      <c r="C3" s="31"/>
    </row>
    <row r="4" spans="2:28" ht="6" customHeight="1" thickBot="1" x14ac:dyDescent="0.35">
      <c r="K4" s="21"/>
      <c r="L4" s="21"/>
      <c r="M4" s="21"/>
      <c r="N4" s="21"/>
      <c r="O4" s="21"/>
    </row>
    <row r="5" spans="2:28" ht="30.75" customHeight="1" thickBot="1" x14ac:dyDescent="0.35">
      <c r="B5" s="430"/>
      <c r="C5" s="430" t="s">
        <v>3</v>
      </c>
      <c r="D5" s="424" t="s">
        <v>188</v>
      </c>
      <c r="E5" s="424"/>
      <c r="F5" s="424"/>
      <c r="G5" s="424"/>
      <c r="H5" s="424" t="s">
        <v>192</v>
      </c>
      <c r="I5" s="424"/>
      <c r="J5" s="424"/>
      <c r="K5" s="419"/>
      <c r="L5" s="434" t="s">
        <v>183</v>
      </c>
      <c r="M5" s="420"/>
      <c r="N5" s="420"/>
      <c r="O5" s="421"/>
    </row>
    <row r="6" spans="2:28" ht="20.100000000000001" customHeight="1" x14ac:dyDescent="0.3">
      <c r="B6" s="430"/>
      <c r="C6" s="430"/>
      <c r="D6" s="123" t="s">
        <v>0</v>
      </c>
      <c r="E6" s="143" t="s">
        <v>189</v>
      </c>
      <c r="F6" s="143" t="s">
        <v>190</v>
      </c>
      <c r="G6" s="143" t="s">
        <v>191</v>
      </c>
      <c r="H6" s="323" t="s">
        <v>0</v>
      </c>
      <c r="I6" s="330" t="s">
        <v>189</v>
      </c>
      <c r="J6" s="330" t="s">
        <v>190</v>
      </c>
      <c r="K6" s="330" t="s">
        <v>191</v>
      </c>
      <c r="L6" s="75" t="s">
        <v>0</v>
      </c>
      <c r="M6" s="76" t="str">
        <f>E6</f>
        <v>out.25</v>
      </c>
      <c r="N6" s="76" t="str">
        <f t="shared" ref="N6:O6" si="0">F6</f>
        <v>nov.25</v>
      </c>
      <c r="O6" s="76" t="str">
        <f t="shared" si="0"/>
        <v>dez.25</v>
      </c>
    </row>
    <row r="7" spans="2:28" ht="7.35" customHeight="1" x14ac:dyDescent="0.3">
      <c r="B7" s="85"/>
      <c r="C7" s="85"/>
      <c r="D7" s="86"/>
      <c r="E7" s="87"/>
      <c r="F7" s="87"/>
      <c r="G7" s="87"/>
      <c r="H7" s="86"/>
      <c r="I7" s="87"/>
      <c r="J7" s="87"/>
      <c r="K7" s="87"/>
      <c r="L7" s="52"/>
      <c r="M7" s="52"/>
      <c r="N7" s="52"/>
      <c r="O7" s="52"/>
    </row>
    <row r="8" spans="2:28" ht="15.75" customHeight="1" x14ac:dyDescent="0.3">
      <c r="B8" s="83" t="s">
        <v>1</v>
      </c>
      <c r="C8" s="140" t="s">
        <v>167</v>
      </c>
      <c r="D8" s="88">
        <f t="shared" ref="D8:K8" si="1">SUM(D9:D11)</f>
        <v>74135</v>
      </c>
      <c r="E8" s="88">
        <f t="shared" si="1"/>
        <v>27632</v>
      </c>
      <c r="F8" s="88">
        <f t="shared" si="1"/>
        <v>24923</v>
      </c>
      <c r="G8" s="88">
        <f t="shared" si="1"/>
        <v>21580</v>
      </c>
      <c r="H8" s="95">
        <f t="shared" si="1"/>
        <v>76808.600000000006</v>
      </c>
      <c r="I8" s="88">
        <f t="shared" si="1"/>
        <v>28012.6</v>
      </c>
      <c r="J8" s="88">
        <f t="shared" si="1"/>
        <v>25346.799999999999</v>
      </c>
      <c r="K8" s="88">
        <f t="shared" si="1"/>
        <v>23449.200000000001</v>
      </c>
      <c r="L8" s="119">
        <f>(D8-H8)/H8*100</f>
        <v>-3.4808602161737174</v>
      </c>
      <c r="M8" s="116">
        <f t="shared" ref="M8:O9" si="2">(E8-I8)/I8*100</f>
        <v>-1.3586743108458286</v>
      </c>
      <c r="N8" s="116">
        <f t="shared" si="2"/>
        <v>-1.6720059336878788</v>
      </c>
      <c r="O8" s="116">
        <f t="shared" si="2"/>
        <v>-7.9712740733159375</v>
      </c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</row>
    <row r="9" spans="2:28" ht="15.75" customHeight="1" x14ac:dyDescent="0.3">
      <c r="B9" s="89" t="s">
        <v>131</v>
      </c>
      <c r="C9" s="140" t="s">
        <v>167</v>
      </c>
      <c r="D9" s="90">
        <f>SUM(E9:G9)</f>
        <v>44427</v>
      </c>
      <c r="E9" s="90">
        <v>16441</v>
      </c>
      <c r="F9" s="90">
        <v>14982</v>
      </c>
      <c r="G9" s="90">
        <v>13004</v>
      </c>
      <c r="H9" s="97">
        <f>SUM(I9:K9)</f>
        <v>46980</v>
      </c>
      <c r="I9" s="90">
        <v>17176</v>
      </c>
      <c r="J9" s="90">
        <v>15328</v>
      </c>
      <c r="K9" s="90">
        <v>14476</v>
      </c>
      <c r="L9" s="120">
        <f>(D9-H9)/H9*100</f>
        <v>-5.4342273307790547</v>
      </c>
      <c r="M9" s="117">
        <f t="shared" si="2"/>
        <v>-4.2792268281322778</v>
      </c>
      <c r="N9" s="117">
        <f t="shared" si="2"/>
        <v>-2.2573068893528183</v>
      </c>
      <c r="O9" s="117">
        <f t="shared" si="2"/>
        <v>-10.168554849405913</v>
      </c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</row>
    <row r="10" spans="2:28" ht="15.6" customHeight="1" x14ac:dyDescent="0.3">
      <c r="B10" s="89" t="s">
        <v>38</v>
      </c>
      <c r="C10" s="140" t="s">
        <v>167</v>
      </c>
      <c r="D10" s="90">
        <f>SUM(E10:G10)</f>
        <v>24651</v>
      </c>
      <c r="E10" s="90">
        <v>9284</v>
      </c>
      <c r="F10" s="90">
        <v>8244</v>
      </c>
      <c r="G10" s="90">
        <v>7123</v>
      </c>
      <c r="H10" s="97">
        <f>SUM(I10:K10)</f>
        <v>24433.600000000002</v>
      </c>
      <c r="I10" s="90">
        <v>8865.6</v>
      </c>
      <c r="J10" s="90">
        <v>8210.7999999999993</v>
      </c>
      <c r="K10" s="90">
        <v>7357.2</v>
      </c>
      <c r="L10" s="120">
        <f t="shared" ref="L10:L11" si="3">(D10-H10)/H10*100</f>
        <v>0.88975836552942589</v>
      </c>
      <c r="M10" s="117">
        <f t="shared" ref="M10:M11" si="4">(E10-I10)/I10*100</f>
        <v>4.7193647356072868</v>
      </c>
      <c r="N10" s="117">
        <f t="shared" ref="N10:N11" si="5">(F10-J10)/J10*100</f>
        <v>0.40434549617577742</v>
      </c>
      <c r="O10" s="117">
        <f t="shared" ref="O10:O11" si="6">(G10-K10)/K10*100</f>
        <v>-3.1832762463980839</v>
      </c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</row>
    <row r="11" spans="2:28" ht="14.1" customHeight="1" x14ac:dyDescent="0.3">
      <c r="B11" s="89" t="s">
        <v>77</v>
      </c>
      <c r="C11" s="140" t="s">
        <v>167</v>
      </c>
      <c r="D11" s="90">
        <f>SUM(E11:G11)</f>
        <v>5057</v>
      </c>
      <c r="E11" s="90">
        <v>1907</v>
      </c>
      <c r="F11" s="90">
        <v>1697</v>
      </c>
      <c r="G11" s="90">
        <v>1453</v>
      </c>
      <c r="H11" s="97">
        <f>SUM(I11:K11)</f>
        <v>5395</v>
      </c>
      <c r="I11" s="90">
        <v>1971</v>
      </c>
      <c r="J11" s="90">
        <v>1808</v>
      </c>
      <c r="K11" s="90">
        <v>1616</v>
      </c>
      <c r="L11" s="120">
        <f t="shared" si="3"/>
        <v>-6.2650602409638561</v>
      </c>
      <c r="M11" s="117">
        <f t="shared" si="4"/>
        <v>-3.2470826991374935</v>
      </c>
      <c r="N11" s="117">
        <f t="shared" si="5"/>
        <v>-6.139380530973451</v>
      </c>
      <c r="O11" s="117">
        <f t="shared" si="6"/>
        <v>-10.086633663366337</v>
      </c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</row>
    <row r="12" spans="2:28" ht="7.35" customHeight="1" x14ac:dyDescent="0.3">
      <c r="B12" s="85"/>
      <c r="C12" s="141"/>
      <c r="D12" s="86"/>
      <c r="E12" s="87"/>
      <c r="F12" s="87"/>
      <c r="G12" s="87"/>
      <c r="H12" s="94"/>
      <c r="I12" s="87"/>
      <c r="J12" s="87"/>
      <c r="K12" s="87"/>
      <c r="L12" s="118"/>
      <c r="M12" s="52"/>
      <c r="N12" s="52"/>
      <c r="O12" s="52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</row>
    <row r="13" spans="2:28" ht="15.75" customHeight="1" x14ac:dyDescent="0.3">
      <c r="B13" s="83" t="s">
        <v>102</v>
      </c>
      <c r="C13" s="140" t="s">
        <v>167</v>
      </c>
      <c r="D13" s="88">
        <f t="shared" ref="D13:K13" si="7">SUM(D14:D16)</f>
        <v>368706</v>
      </c>
      <c r="E13" s="88">
        <f t="shared" si="7"/>
        <v>137080</v>
      </c>
      <c r="F13" s="88">
        <f t="shared" si="7"/>
        <v>124339</v>
      </c>
      <c r="G13" s="88">
        <f t="shared" si="7"/>
        <v>107287</v>
      </c>
      <c r="H13" s="95">
        <f t="shared" si="7"/>
        <v>386665.30000000005</v>
      </c>
      <c r="I13" s="88">
        <f t="shared" si="7"/>
        <v>140794.9</v>
      </c>
      <c r="J13" s="88">
        <f t="shared" si="7"/>
        <v>127962.8</v>
      </c>
      <c r="K13" s="88">
        <f t="shared" si="7"/>
        <v>117907.6</v>
      </c>
      <c r="L13" s="119">
        <f t="shared" ref="L13:O14" si="8">(D13-H13)/H13*100</f>
        <v>-4.6446629682053295</v>
      </c>
      <c r="M13" s="116">
        <f t="shared" si="8"/>
        <v>-2.6385188668055406</v>
      </c>
      <c r="N13" s="116">
        <f t="shared" si="8"/>
        <v>-2.8319167758129726</v>
      </c>
      <c r="O13" s="116">
        <f t="shared" si="8"/>
        <v>-9.007561853519201</v>
      </c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</row>
    <row r="14" spans="2:28" ht="15.75" customHeight="1" x14ac:dyDescent="0.3">
      <c r="B14" s="89" t="s">
        <v>131</v>
      </c>
      <c r="C14" s="140" t="s">
        <v>167</v>
      </c>
      <c r="D14" s="90">
        <f>SUM(E14:G14)</f>
        <v>228121</v>
      </c>
      <c r="E14" s="90">
        <v>83764</v>
      </c>
      <c r="F14" s="90">
        <v>77025</v>
      </c>
      <c r="G14" s="90">
        <v>67332</v>
      </c>
      <c r="H14" s="97">
        <f>SUM(I14:K14)</f>
        <v>244692</v>
      </c>
      <c r="I14" s="90">
        <v>88875</v>
      </c>
      <c r="J14" s="90">
        <v>79815</v>
      </c>
      <c r="K14" s="90">
        <v>76002</v>
      </c>
      <c r="L14" s="120">
        <f t="shared" si="8"/>
        <v>-6.7721870759975804</v>
      </c>
      <c r="M14" s="117">
        <f t="shared" si="8"/>
        <v>-5.7507735583684951</v>
      </c>
      <c r="N14" s="117">
        <f t="shared" si="8"/>
        <v>-3.4955835369291486</v>
      </c>
      <c r="O14" s="117">
        <f t="shared" si="8"/>
        <v>-11.407594536985869</v>
      </c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</row>
    <row r="15" spans="2:28" ht="15.75" customHeight="1" x14ac:dyDescent="0.3">
      <c r="B15" s="89" t="s">
        <v>38</v>
      </c>
      <c r="C15" s="140" t="s">
        <v>167</v>
      </c>
      <c r="D15" s="90">
        <f>SUM(E15:G15)</f>
        <v>128930</v>
      </c>
      <c r="E15" s="90">
        <v>48858</v>
      </c>
      <c r="F15" s="90">
        <v>43417</v>
      </c>
      <c r="G15" s="90">
        <v>36655</v>
      </c>
      <c r="H15" s="97">
        <f>SUM(I15:K15)</f>
        <v>129166.30000000002</v>
      </c>
      <c r="I15" s="90">
        <v>47169.9</v>
      </c>
      <c r="J15" s="90">
        <v>43777.8</v>
      </c>
      <c r="K15" s="90">
        <v>38218.6</v>
      </c>
      <c r="L15" s="120">
        <f t="shared" ref="L15:L16" si="9">(D15-H15)/H15*100</f>
        <v>-0.18294245480440133</v>
      </c>
      <c r="M15" s="117">
        <f t="shared" ref="M15:M16" si="10">(E15-I15)/I15*100</f>
        <v>3.5787652719212861</v>
      </c>
      <c r="N15" s="117">
        <f t="shared" ref="N15:N16" si="11">(F15-J15)/J15*100</f>
        <v>-0.82416201819187562</v>
      </c>
      <c r="O15" s="117">
        <f t="shared" ref="O15:O16" si="12">(G15-K15)/K15*100</f>
        <v>-4.0912016662044097</v>
      </c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</row>
    <row r="16" spans="2:28" ht="15.75" customHeight="1" x14ac:dyDescent="0.3">
      <c r="B16" s="89" t="s">
        <v>77</v>
      </c>
      <c r="C16" s="140" t="s">
        <v>167</v>
      </c>
      <c r="D16" s="90">
        <f>SUM(E16:G16)</f>
        <v>11655</v>
      </c>
      <c r="E16" s="90">
        <v>4458</v>
      </c>
      <c r="F16" s="90">
        <v>3897</v>
      </c>
      <c r="G16" s="90">
        <v>3300</v>
      </c>
      <c r="H16" s="97">
        <f>SUM(I16:K16)</f>
        <v>12807</v>
      </c>
      <c r="I16" s="90">
        <v>4750</v>
      </c>
      <c r="J16" s="90">
        <v>4370</v>
      </c>
      <c r="K16" s="90">
        <v>3687</v>
      </c>
      <c r="L16" s="120">
        <f t="shared" si="9"/>
        <v>-8.9950808151791986</v>
      </c>
      <c r="M16" s="117">
        <f t="shared" si="10"/>
        <v>-6.147368421052632</v>
      </c>
      <c r="N16" s="117">
        <f t="shared" si="11"/>
        <v>-10.823798627002288</v>
      </c>
      <c r="O16" s="117">
        <f t="shared" si="12"/>
        <v>-10.496338486574452</v>
      </c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</row>
    <row r="17" spans="2:28" ht="7.35" customHeight="1" x14ac:dyDescent="0.3">
      <c r="B17" s="85"/>
      <c r="C17" s="141"/>
      <c r="D17" s="86"/>
      <c r="E17" s="87"/>
      <c r="F17" s="87"/>
      <c r="G17" s="87"/>
      <c r="H17" s="94"/>
      <c r="I17" s="87"/>
      <c r="J17" s="87"/>
      <c r="K17" s="87"/>
      <c r="L17" s="118"/>
      <c r="M17" s="52"/>
      <c r="N17" s="52"/>
      <c r="O17" s="52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</row>
    <row r="18" spans="2:28" ht="15.75" customHeight="1" x14ac:dyDescent="0.3">
      <c r="B18" s="83" t="s">
        <v>71</v>
      </c>
      <c r="C18" s="140" t="s">
        <v>167</v>
      </c>
      <c r="D18" s="88">
        <f t="shared" ref="D18:K18" si="13">SUM(D19:D21)</f>
        <v>1589002</v>
      </c>
      <c r="E18" s="88">
        <f t="shared" si="13"/>
        <v>551650</v>
      </c>
      <c r="F18" s="88">
        <f t="shared" si="13"/>
        <v>521807</v>
      </c>
      <c r="G18" s="88">
        <f t="shared" si="13"/>
        <v>515545</v>
      </c>
      <c r="H18" s="95">
        <f t="shared" si="13"/>
        <v>1592339</v>
      </c>
      <c r="I18" s="88">
        <f t="shared" si="13"/>
        <v>553997</v>
      </c>
      <c r="J18" s="88">
        <f t="shared" si="13"/>
        <v>516932</v>
      </c>
      <c r="K18" s="88">
        <f t="shared" si="13"/>
        <v>521410</v>
      </c>
      <c r="L18" s="119">
        <f t="shared" ref="L18:O21" si="14">(D18-H18)/H18*100</f>
        <v>-0.20956592785832664</v>
      </c>
      <c r="M18" s="116">
        <f t="shared" si="14"/>
        <v>-0.42364850351175193</v>
      </c>
      <c r="N18" s="116">
        <f t="shared" si="14"/>
        <v>0.94306407806055725</v>
      </c>
      <c r="O18" s="116">
        <f t="shared" si="14"/>
        <v>-1.124834583149537</v>
      </c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</row>
    <row r="19" spans="2:28" ht="15.75" customHeight="1" x14ac:dyDescent="0.3">
      <c r="B19" s="89" t="s">
        <v>131</v>
      </c>
      <c r="C19" s="140" t="s">
        <v>167</v>
      </c>
      <c r="D19" s="90">
        <f>SUM(E19:G19)</f>
        <v>955209</v>
      </c>
      <c r="E19" s="90">
        <v>328244</v>
      </c>
      <c r="F19" s="90">
        <v>316376</v>
      </c>
      <c r="G19" s="90">
        <v>310589</v>
      </c>
      <c r="H19" s="97">
        <f>SUM(I19:K19)</f>
        <v>963015</v>
      </c>
      <c r="I19" s="90">
        <v>333075</v>
      </c>
      <c r="J19" s="90">
        <v>310073</v>
      </c>
      <c r="K19" s="90">
        <v>319867</v>
      </c>
      <c r="L19" s="120">
        <f t="shared" si="14"/>
        <v>-0.81057927446612987</v>
      </c>
      <c r="M19" s="117">
        <f t="shared" si="14"/>
        <v>-1.4504240786609623</v>
      </c>
      <c r="N19" s="117">
        <f t="shared" si="14"/>
        <v>2.03274712728938</v>
      </c>
      <c r="O19" s="117">
        <f t="shared" si="14"/>
        <v>-2.9005805537926701</v>
      </c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</row>
    <row r="20" spans="2:28" ht="15.75" customHeight="1" x14ac:dyDescent="0.3">
      <c r="B20" s="89" t="s">
        <v>38</v>
      </c>
      <c r="C20" s="140" t="s">
        <v>167</v>
      </c>
      <c r="D20" s="90">
        <f>SUM(E20:G20)</f>
        <v>554776</v>
      </c>
      <c r="E20" s="90">
        <v>195274</v>
      </c>
      <c r="F20" s="90">
        <v>179464</v>
      </c>
      <c r="G20" s="90">
        <v>180038</v>
      </c>
      <c r="H20" s="97">
        <f>SUM(I20:K20)</f>
        <v>550113</v>
      </c>
      <c r="I20" s="90">
        <v>193495</v>
      </c>
      <c r="J20" s="90">
        <v>181100</v>
      </c>
      <c r="K20" s="90">
        <v>175518</v>
      </c>
      <c r="L20" s="120">
        <f t="shared" si="14"/>
        <v>0.84764402949939377</v>
      </c>
      <c r="M20" s="117">
        <f t="shared" si="14"/>
        <v>0.91940360216026251</v>
      </c>
      <c r="N20" s="117">
        <f t="shared" si="14"/>
        <v>-0.90336830480397567</v>
      </c>
      <c r="O20" s="117">
        <f t="shared" si="14"/>
        <v>2.5752344488884331</v>
      </c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</row>
    <row r="21" spans="2:28" ht="15.75" customHeight="1" x14ac:dyDescent="0.3">
      <c r="B21" s="89" t="s">
        <v>77</v>
      </c>
      <c r="C21" s="140" t="s">
        <v>167</v>
      </c>
      <c r="D21" s="90">
        <f>SUM(E21:G21)</f>
        <v>79017</v>
      </c>
      <c r="E21" s="90">
        <v>28132</v>
      </c>
      <c r="F21" s="90">
        <v>25967</v>
      </c>
      <c r="G21" s="98">
        <v>24918</v>
      </c>
      <c r="H21" s="90">
        <f>SUM(I21:K21)</f>
        <v>79211</v>
      </c>
      <c r="I21" s="90">
        <v>27427</v>
      </c>
      <c r="J21" s="90">
        <v>25759</v>
      </c>
      <c r="K21" s="90">
        <v>26025</v>
      </c>
      <c r="L21" s="120">
        <f t="shared" si="14"/>
        <v>-0.24491547891075735</v>
      </c>
      <c r="M21" s="117">
        <f t="shared" si="14"/>
        <v>2.5704597659240895</v>
      </c>
      <c r="N21" s="117">
        <f t="shared" si="14"/>
        <v>0.807484762607244</v>
      </c>
      <c r="O21" s="117">
        <f t="shared" si="14"/>
        <v>-4.2536023054755043</v>
      </c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</row>
    <row r="22" spans="2:28" ht="7.35" customHeight="1" x14ac:dyDescent="0.3">
      <c r="B22" s="85"/>
      <c r="C22" s="141"/>
      <c r="D22" s="86"/>
      <c r="E22" s="87"/>
      <c r="F22" s="87"/>
      <c r="G22" s="397"/>
      <c r="H22" s="86"/>
      <c r="I22" s="87"/>
      <c r="J22" s="87"/>
      <c r="K22" s="87"/>
      <c r="L22" s="118"/>
      <c r="M22" s="52"/>
      <c r="N22" s="52"/>
      <c r="O22" s="52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</row>
    <row r="23" spans="2:28" ht="15.75" customHeight="1" x14ac:dyDescent="0.3">
      <c r="B23" s="83" t="s">
        <v>72</v>
      </c>
      <c r="C23" s="140" t="s">
        <v>73</v>
      </c>
      <c r="D23" s="138">
        <f>ROUND(D13/D18*100,1)</f>
        <v>23.2</v>
      </c>
      <c r="E23" s="138">
        <f t="shared" ref="E23:G23" si="15">ROUND(E13/E18*100,1)</f>
        <v>24.8</v>
      </c>
      <c r="F23" s="138">
        <f t="shared" si="15"/>
        <v>23.8</v>
      </c>
      <c r="G23" s="398">
        <f t="shared" si="15"/>
        <v>20.8</v>
      </c>
      <c r="H23" s="138">
        <f>ROUND(H13/H18*100,1)</f>
        <v>24.3</v>
      </c>
      <c r="I23" s="138">
        <f t="shared" ref="I23:K23" si="16">ROUND(I13/I18*100,1)</f>
        <v>25.4</v>
      </c>
      <c r="J23" s="138">
        <f t="shared" si="16"/>
        <v>24.8</v>
      </c>
      <c r="K23" s="138">
        <f t="shared" si="16"/>
        <v>22.6</v>
      </c>
      <c r="L23" s="119">
        <f>D23-H23</f>
        <v>-1.1000000000000014</v>
      </c>
      <c r="M23" s="116">
        <f t="shared" ref="M23:O26" si="17">E23-I23</f>
        <v>-0.59999999999999787</v>
      </c>
      <c r="N23" s="116">
        <f t="shared" si="17"/>
        <v>-1</v>
      </c>
      <c r="O23" s="116">
        <f t="shared" si="17"/>
        <v>-1.8000000000000007</v>
      </c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</row>
    <row r="24" spans="2:28" ht="15.75" customHeight="1" x14ac:dyDescent="0.3">
      <c r="B24" s="89" t="s">
        <v>131</v>
      </c>
      <c r="C24" s="140" t="s">
        <v>73</v>
      </c>
      <c r="D24" s="139">
        <f>ROUND(D14/D19*100,1)</f>
        <v>23.9</v>
      </c>
      <c r="E24" s="139">
        <f t="shared" ref="E24:G24" si="18">ROUND(E14/E19*100,1)</f>
        <v>25.5</v>
      </c>
      <c r="F24" s="139">
        <f t="shared" si="18"/>
        <v>24.3</v>
      </c>
      <c r="G24" s="399">
        <f t="shared" si="18"/>
        <v>21.7</v>
      </c>
      <c r="H24" s="139">
        <f>ROUND(H14/H19*100,1)</f>
        <v>25.4</v>
      </c>
      <c r="I24" s="139">
        <f t="shared" ref="I24:K24" si="19">ROUND(I14/I19*100,1)</f>
        <v>26.7</v>
      </c>
      <c r="J24" s="139">
        <f t="shared" si="19"/>
        <v>25.7</v>
      </c>
      <c r="K24" s="139">
        <f t="shared" si="19"/>
        <v>23.8</v>
      </c>
      <c r="L24" s="120">
        <f>D24-H24</f>
        <v>-1.5</v>
      </c>
      <c r="M24" s="117">
        <f t="shared" si="17"/>
        <v>-1.1999999999999993</v>
      </c>
      <c r="N24" s="117">
        <f t="shared" si="17"/>
        <v>-1.3999999999999986</v>
      </c>
      <c r="O24" s="117">
        <f t="shared" si="17"/>
        <v>-2.1000000000000014</v>
      </c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</row>
    <row r="25" spans="2:28" ht="15.75" customHeight="1" x14ac:dyDescent="0.3">
      <c r="B25" s="89" t="s">
        <v>38</v>
      </c>
      <c r="C25" s="140" t="s">
        <v>73</v>
      </c>
      <c r="D25" s="139">
        <f t="shared" ref="D25:G25" si="20">ROUND(D15/D20*100,1)</f>
        <v>23.2</v>
      </c>
      <c r="E25" s="139">
        <f t="shared" si="20"/>
        <v>25</v>
      </c>
      <c r="F25" s="139">
        <f t="shared" si="20"/>
        <v>24.2</v>
      </c>
      <c r="G25" s="399">
        <f t="shared" si="20"/>
        <v>20.399999999999999</v>
      </c>
      <c r="H25" s="139">
        <f t="shared" ref="H25:K25" si="21">ROUND(H15/H20*100,1)</f>
        <v>23.5</v>
      </c>
      <c r="I25" s="139">
        <f t="shared" si="21"/>
        <v>24.4</v>
      </c>
      <c r="J25" s="139">
        <f t="shared" si="21"/>
        <v>24.2</v>
      </c>
      <c r="K25" s="139">
        <f t="shared" si="21"/>
        <v>21.8</v>
      </c>
      <c r="L25" s="120">
        <f>D25-H25</f>
        <v>-0.30000000000000071</v>
      </c>
      <c r="M25" s="117">
        <f t="shared" si="17"/>
        <v>0.60000000000000142</v>
      </c>
      <c r="N25" s="117">
        <f t="shared" si="17"/>
        <v>0</v>
      </c>
      <c r="O25" s="117">
        <f t="shared" si="17"/>
        <v>-1.4000000000000021</v>
      </c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</row>
    <row r="26" spans="2:28" ht="15.75" customHeight="1" x14ac:dyDescent="0.3">
      <c r="B26" s="89" t="s">
        <v>77</v>
      </c>
      <c r="C26" s="140" t="s">
        <v>73</v>
      </c>
      <c r="D26" s="139">
        <f t="shared" ref="D26:G26" si="22">ROUND(D16/D21*100,1)</f>
        <v>14.7</v>
      </c>
      <c r="E26" s="139">
        <f t="shared" si="22"/>
        <v>15.8</v>
      </c>
      <c r="F26" s="139">
        <f t="shared" si="22"/>
        <v>15</v>
      </c>
      <c r="G26" s="399">
        <f t="shared" si="22"/>
        <v>13.2</v>
      </c>
      <c r="H26" s="139">
        <f t="shared" ref="H26:K26" si="23">ROUND(H16/H21*100,1)</f>
        <v>16.2</v>
      </c>
      <c r="I26" s="139">
        <f t="shared" si="23"/>
        <v>17.3</v>
      </c>
      <c r="J26" s="139">
        <f t="shared" si="23"/>
        <v>17</v>
      </c>
      <c r="K26" s="139">
        <f t="shared" si="23"/>
        <v>14.2</v>
      </c>
      <c r="L26" s="120">
        <f>D26-H26</f>
        <v>-1.5</v>
      </c>
      <c r="M26" s="117">
        <f t="shared" si="17"/>
        <v>-1.5</v>
      </c>
      <c r="N26" s="117">
        <f t="shared" si="17"/>
        <v>-2</v>
      </c>
      <c r="O26" s="117">
        <f t="shared" si="17"/>
        <v>-1</v>
      </c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</row>
    <row r="27" spans="2:28" ht="7.35" customHeight="1" thickBot="1" x14ac:dyDescent="0.35">
      <c r="B27" s="136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</row>
    <row r="28" spans="2:28" ht="16.5" customHeight="1" thickTop="1" x14ac:dyDescent="0.3">
      <c r="B28" s="79" t="s">
        <v>164</v>
      </c>
      <c r="C28" s="78"/>
      <c r="D28" s="274"/>
      <c r="E28" s="78"/>
      <c r="F28" s="78"/>
      <c r="G28" s="78"/>
      <c r="H28" s="78"/>
      <c r="I28" s="78"/>
      <c r="J28" s="78"/>
      <c r="K28" s="77"/>
      <c r="L28" s="79"/>
      <c r="M28" s="79"/>
      <c r="N28" s="79"/>
      <c r="O28" s="60" t="s">
        <v>118</v>
      </c>
    </row>
    <row r="29" spans="2:28" ht="14.1" customHeight="1" x14ac:dyDescent="0.2">
      <c r="C29" s="6"/>
      <c r="D29" s="48"/>
      <c r="N29" s="6"/>
      <c r="O29" s="2"/>
    </row>
    <row r="30" spans="2:28" ht="14.1" customHeight="1" x14ac:dyDescent="0.3">
      <c r="C30" s="6"/>
      <c r="D30" s="20"/>
      <c r="I30" s="20"/>
      <c r="J30" s="50"/>
      <c r="K30" s="21"/>
      <c r="L30" s="20"/>
      <c r="M30" s="20"/>
      <c r="N30" s="20"/>
      <c r="O30" s="20"/>
    </row>
    <row r="31" spans="2:28" ht="14.4" x14ac:dyDescent="0.3">
      <c r="B31" s="14"/>
      <c r="C31" s="6"/>
      <c r="D31" s="20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</row>
    <row r="32" spans="2:28" ht="14.4" x14ac:dyDescent="0.3">
      <c r="B32" s="14"/>
      <c r="C32" s="20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</row>
    <row r="33" spans="2:19" ht="14.4" x14ac:dyDescent="0.3">
      <c r="B33" s="14"/>
      <c r="C33" s="6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</row>
    <row r="34" spans="2:19" ht="14.4" x14ac:dyDescent="0.3">
      <c r="B34" s="14"/>
      <c r="C34" s="6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</row>
    <row r="35" spans="2:19" ht="14.4" x14ac:dyDescent="0.3">
      <c r="B35" s="14"/>
      <c r="C35" s="6"/>
      <c r="D35"/>
      <c r="E35"/>
      <c r="F35"/>
      <c r="G35"/>
      <c r="H35"/>
      <c r="I35"/>
      <c r="J35"/>
      <c r="K35"/>
    </row>
    <row r="36" spans="2:19" ht="14.4" x14ac:dyDescent="0.3">
      <c r="B36" s="14"/>
      <c r="C36" s="6"/>
      <c r="D36"/>
      <c r="E36"/>
      <c r="F36"/>
      <c r="G36"/>
      <c r="H36"/>
      <c r="I36"/>
      <c r="J36"/>
      <c r="K36"/>
    </row>
    <row r="37" spans="2:19" ht="14.4" x14ac:dyDescent="0.3">
      <c r="D37"/>
      <c r="E37"/>
      <c r="F37"/>
      <c r="G37"/>
      <c r="H37"/>
      <c r="I37"/>
      <c r="J37"/>
      <c r="K37"/>
    </row>
    <row r="38" spans="2:19" ht="14.4" x14ac:dyDescent="0.3">
      <c r="D38"/>
      <c r="E38"/>
      <c r="F38"/>
      <c r="G38"/>
      <c r="H38"/>
      <c r="I38"/>
      <c r="J38"/>
      <c r="K38"/>
    </row>
    <row r="39" spans="2:19" ht="14.4" x14ac:dyDescent="0.3">
      <c r="D39"/>
      <c r="E39"/>
      <c r="F39"/>
      <c r="G39"/>
      <c r="H39"/>
      <c r="I39"/>
      <c r="J39"/>
      <c r="K39"/>
    </row>
    <row r="40" spans="2:19" ht="14.4" x14ac:dyDescent="0.3">
      <c r="D40"/>
      <c r="E40"/>
      <c r="F40"/>
      <c r="G40"/>
      <c r="H40"/>
      <c r="I40"/>
      <c r="J40"/>
      <c r="K40"/>
    </row>
    <row r="41" spans="2:19" ht="14.4" x14ac:dyDescent="0.3">
      <c r="C41" s="28"/>
      <c r="D41"/>
      <c r="E41"/>
      <c r="F41"/>
      <c r="G41"/>
      <c r="H41"/>
      <c r="I41"/>
      <c r="J41"/>
      <c r="K41"/>
      <c r="L41" s="28"/>
      <c r="M41" s="28"/>
      <c r="N41" s="28"/>
      <c r="O41" s="28"/>
    </row>
    <row r="42" spans="2:19" ht="14.4" x14ac:dyDescent="0.3">
      <c r="C42" s="28"/>
      <c r="D42"/>
      <c r="E42"/>
      <c r="F42"/>
      <c r="G42"/>
      <c r="H42"/>
      <c r="I42"/>
      <c r="J42"/>
      <c r="K42"/>
      <c r="L42" s="28"/>
      <c r="M42" s="28"/>
      <c r="N42" s="28"/>
      <c r="O42" s="28"/>
    </row>
    <row r="43" spans="2:19" ht="14.4" x14ac:dyDescent="0.3">
      <c r="C43" s="28"/>
      <c r="D43"/>
      <c r="E43"/>
      <c r="F43"/>
      <c r="G43"/>
      <c r="H43"/>
      <c r="I43"/>
      <c r="J43"/>
      <c r="K43"/>
      <c r="L43" s="28"/>
      <c r="M43" s="28"/>
      <c r="N43" s="28"/>
      <c r="O43" s="28"/>
    </row>
    <row r="44" spans="2:19" ht="14.4" x14ac:dyDescent="0.3">
      <c r="C44" s="28"/>
      <c r="D44"/>
      <c r="E44"/>
      <c r="F44"/>
      <c r="G44"/>
      <c r="H44"/>
      <c r="I44"/>
      <c r="J44"/>
      <c r="K44"/>
      <c r="L44" s="28"/>
      <c r="M44" s="28"/>
      <c r="N44" s="28"/>
      <c r="O44" s="28"/>
    </row>
    <row r="45" spans="2:19" ht="14.4" x14ac:dyDescent="0.3">
      <c r="C45" s="28"/>
      <c r="D45"/>
      <c r="E45"/>
      <c r="F45"/>
      <c r="G45"/>
      <c r="H45"/>
      <c r="I45"/>
      <c r="J45"/>
      <c r="K45"/>
      <c r="L45" s="28"/>
      <c r="M45" s="28"/>
      <c r="N45" s="28"/>
      <c r="O45" s="28"/>
    </row>
    <row r="46" spans="2:19" ht="14.4" x14ac:dyDescent="0.3">
      <c r="C46" s="28"/>
      <c r="D46"/>
      <c r="E46"/>
      <c r="F46"/>
      <c r="G46"/>
      <c r="H46"/>
      <c r="I46"/>
      <c r="J46"/>
      <c r="K46"/>
      <c r="L46" s="28"/>
      <c r="M46" s="28"/>
      <c r="N46" s="28"/>
      <c r="O46" s="28"/>
    </row>
    <row r="47" spans="2:19" ht="14.4" x14ac:dyDescent="0.3">
      <c r="C47" s="28"/>
      <c r="D47"/>
      <c r="E47"/>
      <c r="F47"/>
      <c r="G47"/>
      <c r="H47"/>
      <c r="I47"/>
      <c r="J47"/>
      <c r="K47"/>
      <c r="L47" s="28"/>
      <c r="M47" s="28"/>
      <c r="N47" s="28"/>
      <c r="O47" s="28"/>
    </row>
    <row r="48" spans="2:19" ht="14.4" x14ac:dyDescent="0.3">
      <c r="C48" s="28"/>
      <c r="D48"/>
      <c r="E48"/>
      <c r="F48"/>
      <c r="G48"/>
      <c r="H48"/>
      <c r="I48"/>
      <c r="J48"/>
      <c r="K48"/>
      <c r="L48" s="28"/>
      <c r="M48" s="28"/>
      <c r="N48" s="28"/>
      <c r="O48" s="28"/>
    </row>
    <row r="49" spans="3:15" ht="14.4" x14ac:dyDescent="0.3">
      <c r="C49" s="28"/>
      <c r="D49"/>
      <c r="E49"/>
      <c r="F49"/>
      <c r="G49"/>
      <c r="H49"/>
      <c r="I49"/>
      <c r="J49"/>
      <c r="K49"/>
      <c r="L49" s="28"/>
      <c r="M49" s="28"/>
      <c r="N49" s="28"/>
      <c r="O49" s="28"/>
    </row>
    <row r="50" spans="3:15" ht="14.4" x14ac:dyDescent="0.3">
      <c r="C50" s="28"/>
      <c r="D50"/>
      <c r="E50"/>
      <c r="F50"/>
      <c r="G50"/>
      <c r="H50"/>
      <c r="I50"/>
      <c r="J50"/>
      <c r="K50"/>
      <c r="L50" s="28"/>
      <c r="M50" s="28"/>
      <c r="N50" s="28"/>
      <c r="O50" s="28"/>
    </row>
    <row r="51" spans="3:15" ht="14.4" x14ac:dyDescent="0.3">
      <c r="C51" s="28"/>
      <c r="D51"/>
      <c r="E51"/>
      <c r="F51"/>
      <c r="G51"/>
      <c r="H51"/>
      <c r="I51"/>
      <c r="J51"/>
      <c r="K51"/>
      <c r="L51" s="28"/>
      <c r="M51" s="28"/>
      <c r="N51" s="28"/>
      <c r="O51" s="28"/>
    </row>
    <row r="52" spans="3:15" ht="14.4" x14ac:dyDescent="0.3">
      <c r="C52" s="28"/>
      <c r="D52"/>
      <c r="E52"/>
      <c r="F52"/>
      <c r="G52"/>
      <c r="H52"/>
      <c r="I52"/>
      <c r="J52"/>
      <c r="K52"/>
      <c r="L52" s="28"/>
      <c r="M52" s="28"/>
      <c r="N52" s="28"/>
      <c r="O52" s="28"/>
    </row>
    <row r="53" spans="3:15" ht="14.4" x14ac:dyDescent="0.3">
      <c r="C53" s="28"/>
      <c r="D53"/>
      <c r="E53"/>
      <c r="F53"/>
      <c r="G53"/>
      <c r="H53"/>
      <c r="I53"/>
      <c r="J53"/>
      <c r="K53"/>
      <c r="L53" s="28"/>
      <c r="M53" s="28"/>
      <c r="N53" s="28"/>
      <c r="O53" s="28"/>
    </row>
    <row r="54" spans="3:15" ht="14.4" x14ac:dyDescent="0.3">
      <c r="C54" s="28"/>
      <c r="D54"/>
      <c r="E54"/>
      <c r="F54"/>
      <c r="G54"/>
      <c r="H54"/>
      <c r="I54"/>
      <c r="J54"/>
      <c r="K54"/>
      <c r="L54" s="28"/>
      <c r="M54" s="28"/>
      <c r="N54" s="28"/>
      <c r="O54" s="28"/>
    </row>
    <row r="55" spans="3:15" ht="14.4" x14ac:dyDescent="0.3">
      <c r="C55" s="28"/>
      <c r="D55"/>
      <c r="E55"/>
      <c r="F55"/>
      <c r="G55"/>
      <c r="H55"/>
      <c r="I55"/>
      <c r="J55"/>
      <c r="K55"/>
      <c r="L55" s="28"/>
      <c r="M55" s="28"/>
      <c r="N55" s="28"/>
      <c r="O55" s="28"/>
    </row>
    <row r="56" spans="3:15" ht="14.4" x14ac:dyDescent="0.3">
      <c r="C56" s="28"/>
      <c r="D56"/>
      <c r="E56"/>
      <c r="F56"/>
      <c r="G56"/>
      <c r="H56"/>
      <c r="I56"/>
      <c r="J56"/>
      <c r="K56"/>
      <c r="L56" s="28"/>
      <c r="M56" s="28"/>
      <c r="N56" s="28"/>
      <c r="O56" s="28"/>
    </row>
    <row r="57" spans="3:15" ht="14.4" x14ac:dyDescent="0.3">
      <c r="C57" s="28"/>
      <c r="D57"/>
      <c r="E57"/>
      <c r="F57"/>
      <c r="G57"/>
      <c r="H57"/>
      <c r="I57"/>
      <c r="J57"/>
      <c r="K57"/>
      <c r="L57" s="28"/>
      <c r="M57" s="28"/>
      <c r="N57" s="28"/>
      <c r="O57" s="28"/>
    </row>
    <row r="58" spans="3:15" ht="14.4" x14ac:dyDescent="0.3">
      <c r="C58" s="28"/>
      <c r="D58"/>
      <c r="E58"/>
      <c r="F58"/>
      <c r="G58"/>
      <c r="H58"/>
      <c r="I58"/>
      <c r="J58"/>
      <c r="K58"/>
      <c r="L58" s="28"/>
      <c r="M58" s="28"/>
      <c r="N58" s="28"/>
      <c r="O58" s="28"/>
    </row>
    <row r="59" spans="3:15" ht="14.4" x14ac:dyDescent="0.3">
      <c r="C59" s="28"/>
      <c r="D59"/>
      <c r="E59"/>
      <c r="F59"/>
      <c r="G59"/>
      <c r="H59"/>
      <c r="I59"/>
      <c r="J59"/>
      <c r="K59"/>
      <c r="L59" s="28"/>
      <c r="M59" s="28"/>
      <c r="N59" s="28"/>
      <c r="O59" s="28"/>
    </row>
    <row r="60" spans="3:15" ht="14.4" x14ac:dyDescent="0.3">
      <c r="C60" s="28"/>
      <c r="D60"/>
      <c r="E60"/>
      <c r="F60"/>
      <c r="G60"/>
      <c r="H60"/>
      <c r="I60"/>
      <c r="J60"/>
      <c r="K60"/>
      <c r="L60" s="28"/>
      <c r="M60" s="28"/>
      <c r="N60" s="28"/>
      <c r="O60" s="28"/>
    </row>
    <row r="61" spans="3:15" ht="14.4" x14ac:dyDescent="0.3">
      <c r="C61" s="28"/>
      <c r="D61"/>
      <c r="E61"/>
      <c r="F61"/>
      <c r="G61"/>
      <c r="H61"/>
      <c r="I61"/>
      <c r="J61"/>
      <c r="K61"/>
      <c r="L61" s="28"/>
      <c r="M61" s="28"/>
      <c r="N61" s="28"/>
      <c r="O61" s="28"/>
    </row>
    <row r="62" spans="3:15" ht="14.4" x14ac:dyDescent="0.3">
      <c r="C62" s="28"/>
      <c r="D62"/>
      <c r="E62"/>
      <c r="F62"/>
      <c r="G62"/>
      <c r="H62"/>
      <c r="I62"/>
      <c r="J62"/>
      <c r="K62"/>
      <c r="L62" s="28"/>
      <c r="M62" s="28"/>
      <c r="N62" s="28"/>
      <c r="O62" s="28"/>
    </row>
  </sheetData>
  <mergeCells count="5">
    <mergeCell ref="C5:C6"/>
    <mergeCell ref="L5:O5"/>
    <mergeCell ref="D5:G5"/>
    <mergeCell ref="H5:K5"/>
    <mergeCell ref="B5:B6"/>
  </mergeCells>
  <conditionalFormatting sqref="Q8:AB27">
    <cfRule type="cellIs" dxfId="2" priority="1" operator="notEqual">
      <formula>0</formula>
    </cfRule>
  </conditionalFormatting>
  <pageMargins left="0.35433070866141736" right="0.35433070866141736" top="0.74803149606299213" bottom="0.74803149606299213" header="0.31496062992125984" footer="0.31496062992125984"/>
  <pageSetup scale="66" orientation="portrait" r:id="rId1"/>
  <headerFooter>
    <oddFooter>&amp;L_x000D_&amp;1#&amp;"Calibri"&amp;10&amp;K008000 PUBLICA - PUBLIC</oddFooter>
  </headerFooter>
  <ignoredErrors>
    <ignoredError sqref="C8:C21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pageSetUpPr fitToPage="1"/>
  </sheetPr>
  <dimension ref="B1:U32"/>
  <sheetViews>
    <sheetView showGridLines="0" zoomScale="70" zoomScaleNormal="70" workbookViewId="0">
      <selection activeCell="B2" sqref="B2"/>
    </sheetView>
  </sheetViews>
  <sheetFormatPr defaultColWidth="9.44140625" defaultRowHeight="11.4" x14ac:dyDescent="0.3"/>
  <cols>
    <col min="1" max="1" width="1.44140625" style="7" customWidth="1"/>
    <col min="2" max="2" width="3.44140625" style="7" customWidth="1"/>
    <col min="3" max="3" width="2.5546875" style="7" customWidth="1"/>
    <col min="4" max="4" width="21" style="7" customWidth="1"/>
    <col min="5" max="5" width="9.5546875" style="7" customWidth="1"/>
    <col min="6" max="7" width="15.5546875" style="8" customWidth="1"/>
    <col min="8" max="9" width="16.5546875" style="8" customWidth="1"/>
    <col min="10" max="10" width="1.5546875" style="8" customWidth="1"/>
    <col min="11" max="11" width="6.44140625" style="7" customWidth="1"/>
    <col min="12" max="12" width="12.5546875" style="7" customWidth="1"/>
    <col min="13" max="18" width="6.5546875" style="7" customWidth="1"/>
    <col min="19" max="19" width="1.44140625" style="7" customWidth="1"/>
    <col min="20" max="22" width="6.5546875" style="7" customWidth="1"/>
    <col min="23" max="16384" width="9.44140625" style="7"/>
  </cols>
  <sheetData>
    <row r="1" spans="2:21" ht="6" customHeight="1" x14ac:dyDescent="0.3"/>
    <row r="2" spans="2:21" ht="14.1" customHeight="1" x14ac:dyDescent="0.3">
      <c r="B2" s="204" t="s">
        <v>103</v>
      </c>
      <c r="C2" s="9"/>
      <c r="D2" s="9"/>
      <c r="E2" s="9"/>
    </row>
    <row r="3" spans="2:21" ht="5.25" customHeight="1" x14ac:dyDescent="0.3"/>
    <row r="4" spans="2:21" ht="14.1" customHeight="1" x14ac:dyDescent="0.3">
      <c r="B4" s="7" t="s">
        <v>113</v>
      </c>
    </row>
    <row r="5" spans="2:21" ht="24" customHeight="1" thickBot="1" x14ac:dyDescent="0.35">
      <c r="B5" s="435"/>
      <c r="C5" s="435"/>
      <c r="D5" s="430"/>
      <c r="E5" s="435" t="s">
        <v>3</v>
      </c>
      <c r="F5" s="436" t="s">
        <v>28</v>
      </c>
      <c r="G5" s="437"/>
      <c r="H5" s="436" t="s">
        <v>49</v>
      </c>
      <c r="I5" s="437"/>
      <c r="J5" s="7"/>
    </row>
    <row r="6" spans="2:21" ht="21.75" customHeight="1" x14ac:dyDescent="0.3">
      <c r="B6" s="435"/>
      <c r="C6" s="435"/>
      <c r="D6" s="430"/>
      <c r="E6" s="430"/>
      <c r="F6" s="75" t="s">
        <v>208</v>
      </c>
      <c r="G6" s="76" t="s">
        <v>209</v>
      </c>
      <c r="H6" s="75" t="s">
        <v>187</v>
      </c>
      <c r="I6" s="75" t="s">
        <v>210</v>
      </c>
      <c r="J6" s="7"/>
    </row>
    <row r="7" spans="2:21" customFormat="1" ht="5.0999999999999996" customHeight="1" x14ac:dyDescent="0.3">
      <c r="N7" s="7"/>
      <c r="O7" s="7"/>
      <c r="P7" s="7"/>
    </row>
    <row r="8" spans="2:21" ht="15.75" customHeight="1" x14ac:dyDescent="0.3">
      <c r="B8" s="83" t="s">
        <v>4</v>
      </c>
      <c r="C8" s="83"/>
      <c r="D8" s="83"/>
      <c r="E8" s="352"/>
      <c r="F8" s="403"/>
      <c r="G8" s="404"/>
      <c r="H8" s="405"/>
      <c r="I8" s="405"/>
      <c r="J8" s="13"/>
      <c r="L8"/>
      <c r="M8"/>
    </row>
    <row r="9" spans="2:21" ht="20.25" customHeight="1" x14ac:dyDescent="0.3">
      <c r="B9" s="11"/>
      <c r="C9" s="83" t="s">
        <v>0</v>
      </c>
      <c r="D9" s="198"/>
      <c r="E9" s="352" t="s">
        <v>171</v>
      </c>
      <c r="F9" s="408">
        <v>27159.235298830899</v>
      </c>
      <c r="G9" s="409">
        <v>27322.902589274399</v>
      </c>
      <c r="H9" s="410">
        <v>-5.1074916740734002</v>
      </c>
      <c r="I9" s="410">
        <v>-4.1496067498536302</v>
      </c>
      <c r="J9" s="13"/>
      <c r="K9" s="41"/>
      <c r="L9"/>
      <c r="M9"/>
      <c r="S9" s="41"/>
      <c r="T9" s="41"/>
      <c r="U9" s="41"/>
    </row>
    <row r="10" spans="2:21" ht="15" customHeight="1" x14ac:dyDescent="0.3">
      <c r="B10" s="10"/>
      <c r="C10" s="17"/>
      <c r="D10" s="89" t="s">
        <v>17</v>
      </c>
      <c r="E10" s="352" t="s">
        <v>171</v>
      </c>
      <c r="F10" s="411">
        <v>23583.496204643001</v>
      </c>
      <c r="G10" s="412">
        <v>23317.571934952499</v>
      </c>
      <c r="H10" s="413">
        <v>-5.6614264051938594</v>
      </c>
      <c r="I10" s="413">
        <v>-5.8740853919392304</v>
      </c>
      <c r="J10" s="13"/>
      <c r="K10" s="41"/>
      <c r="L10"/>
      <c r="M10"/>
    </row>
    <row r="11" spans="2:21" ht="15" customHeight="1" x14ac:dyDescent="0.3">
      <c r="B11" s="10"/>
      <c r="C11" s="17"/>
      <c r="D11" s="89" t="s">
        <v>18</v>
      </c>
      <c r="E11" s="352" t="s">
        <v>171</v>
      </c>
      <c r="F11" s="411">
        <v>3575.7390941879898</v>
      </c>
      <c r="G11" s="412">
        <v>4005.33065432177</v>
      </c>
      <c r="H11" s="413">
        <v>-1.28455811373469</v>
      </c>
      <c r="I11" s="413">
        <v>7.2941791209883107</v>
      </c>
      <c r="J11" s="13"/>
      <c r="K11" s="41"/>
      <c r="L11"/>
      <c r="M11"/>
    </row>
    <row r="12" spans="2:21" ht="7.5" customHeight="1" x14ac:dyDescent="0.3">
      <c r="B12" s="10"/>
      <c r="C12" s="17"/>
      <c r="D12" s="10"/>
      <c r="E12" s="352"/>
      <c r="F12" s="414"/>
      <c r="G12" s="415"/>
      <c r="H12" s="413"/>
      <c r="I12" s="413"/>
      <c r="J12" s="13"/>
      <c r="K12" s="41"/>
      <c r="L12"/>
      <c r="M12"/>
    </row>
    <row r="13" spans="2:21" ht="14.1" customHeight="1" x14ac:dyDescent="0.3">
      <c r="B13" s="10"/>
      <c r="C13" s="17"/>
      <c r="D13" s="10"/>
      <c r="E13" s="352"/>
      <c r="F13" s="414"/>
      <c r="G13" s="415"/>
      <c r="H13" s="413"/>
      <c r="I13" s="413"/>
      <c r="J13" s="18"/>
      <c r="K13" s="41"/>
      <c r="L13"/>
      <c r="M13"/>
    </row>
    <row r="14" spans="2:21" ht="14.1" customHeight="1" x14ac:dyDescent="0.3">
      <c r="B14" s="83" t="s">
        <v>51</v>
      </c>
      <c r="D14" s="198"/>
      <c r="E14" s="352"/>
      <c r="F14" s="414"/>
      <c r="G14" s="415"/>
      <c r="H14" s="413"/>
      <c r="I14" s="413"/>
      <c r="K14" s="41"/>
      <c r="L14"/>
      <c r="M14"/>
    </row>
    <row r="15" spans="2:21" ht="24" customHeight="1" x14ac:dyDescent="0.3">
      <c r="B15" s="11"/>
      <c r="C15" s="83" t="s">
        <v>0</v>
      </c>
      <c r="D15" s="198"/>
      <c r="E15" s="352" t="s">
        <v>172</v>
      </c>
      <c r="F15" s="408">
        <v>5379.8648151047801</v>
      </c>
      <c r="G15" s="409">
        <v>5539.5911302536797</v>
      </c>
      <c r="H15" s="410">
        <v>-1.20416257639018</v>
      </c>
      <c r="I15" s="410">
        <v>2.90925377097164</v>
      </c>
      <c r="K15" s="41"/>
      <c r="L15"/>
      <c r="M15"/>
    </row>
    <row r="16" spans="2:21" ht="15" customHeight="1" x14ac:dyDescent="0.3">
      <c r="B16" s="10"/>
      <c r="C16" s="17"/>
      <c r="D16" s="89" t="s">
        <v>17</v>
      </c>
      <c r="E16" s="352" t="s">
        <v>172</v>
      </c>
      <c r="F16" s="411">
        <v>1827.0014372631999</v>
      </c>
      <c r="G16" s="412">
        <v>1814.54400520476</v>
      </c>
      <c r="H16" s="413">
        <v>-9.2003189539366197</v>
      </c>
      <c r="I16" s="413">
        <v>-5.7868859912352004</v>
      </c>
      <c r="K16" s="41"/>
      <c r="L16"/>
      <c r="M16"/>
      <c r="R16" s="41"/>
    </row>
    <row r="17" spans="2:18" ht="15" customHeight="1" x14ac:dyDescent="0.3">
      <c r="B17" s="10"/>
      <c r="C17" s="10"/>
      <c r="D17" s="89" t="s">
        <v>18</v>
      </c>
      <c r="E17" s="352" t="s">
        <v>172</v>
      </c>
      <c r="F17" s="411">
        <v>3552.8633778415701</v>
      </c>
      <c r="G17" s="412">
        <v>3725.0471250489099</v>
      </c>
      <c r="H17" s="413">
        <v>3.4820542479673899</v>
      </c>
      <c r="I17" s="413">
        <v>7.7541548103290001</v>
      </c>
      <c r="K17" s="41"/>
      <c r="L17"/>
      <c r="M17"/>
      <c r="R17" s="41"/>
    </row>
    <row r="18" spans="2:18" ht="7.5" customHeight="1" thickBot="1" x14ac:dyDescent="0.35">
      <c r="B18" s="356"/>
      <c r="C18" s="356"/>
      <c r="D18" s="356"/>
      <c r="E18" s="357"/>
      <c r="F18" s="358"/>
      <c r="G18" s="358"/>
      <c r="H18" s="359"/>
      <c r="I18" s="359"/>
      <c r="K18" s="41"/>
      <c r="L18"/>
      <c r="M18"/>
      <c r="R18" s="41"/>
    </row>
    <row r="19" spans="2:18" ht="14.1" customHeight="1" thickTop="1" x14ac:dyDescent="0.3">
      <c r="B19" s="353" t="s">
        <v>170</v>
      </c>
      <c r="C19" s="200"/>
      <c r="D19" s="200"/>
      <c r="E19" s="200"/>
      <c r="F19" s="354"/>
      <c r="G19" s="354"/>
      <c r="H19" s="355"/>
      <c r="I19" s="60" t="s">
        <v>118</v>
      </c>
      <c r="M19" s="41"/>
    </row>
    <row r="20" spans="2:18" ht="14.1" customHeight="1" x14ac:dyDescent="0.3">
      <c r="B20" s="200"/>
      <c r="C20" s="12"/>
      <c r="D20" s="201"/>
      <c r="E20" s="12"/>
      <c r="F20" s="202"/>
      <c r="G20" s="202"/>
      <c r="H20" s="203"/>
      <c r="I20" s="60" t="s">
        <v>186</v>
      </c>
      <c r="M20" s="41"/>
    </row>
    <row r="21" spans="2:18" x14ac:dyDescent="0.3">
      <c r="B21" s="19"/>
    </row>
    <row r="22" spans="2:18" x14ac:dyDescent="0.3">
      <c r="B22" s="19"/>
      <c r="G22" s="334"/>
      <c r="I22" s="7"/>
      <c r="J22" s="7"/>
    </row>
    <row r="23" spans="2:18" x14ac:dyDescent="0.3">
      <c r="I23" s="7"/>
      <c r="J23" s="7"/>
    </row>
    <row r="24" spans="2:18" x14ac:dyDescent="0.3">
      <c r="I24" s="7"/>
      <c r="J24" s="7"/>
    </row>
    <row r="25" spans="2:18" x14ac:dyDescent="0.3">
      <c r="I25" s="7"/>
      <c r="J25" s="7"/>
    </row>
    <row r="26" spans="2:18" x14ac:dyDescent="0.3">
      <c r="I26" s="7"/>
      <c r="J26" s="7"/>
    </row>
    <row r="27" spans="2:18" x14ac:dyDescent="0.3">
      <c r="I27" s="7"/>
      <c r="J27" s="7"/>
    </row>
    <row r="28" spans="2:18" x14ac:dyDescent="0.3">
      <c r="I28" s="7"/>
      <c r="J28" s="7"/>
    </row>
    <row r="29" spans="2:18" x14ac:dyDescent="0.3">
      <c r="I29" s="7"/>
      <c r="J29" s="7"/>
    </row>
    <row r="30" spans="2:18" x14ac:dyDescent="0.3">
      <c r="I30" s="7"/>
      <c r="J30" s="7"/>
    </row>
    <row r="31" spans="2:18" x14ac:dyDescent="0.3">
      <c r="I31" s="7"/>
      <c r="J31" s="7"/>
    </row>
    <row r="32" spans="2:18" x14ac:dyDescent="0.3">
      <c r="I32" s="7"/>
      <c r="J32" s="7"/>
    </row>
  </sheetData>
  <mergeCells count="4">
    <mergeCell ref="E5:E6"/>
    <mergeCell ref="F5:G5"/>
    <mergeCell ref="H5:I5"/>
    <mergeCell ref="B5:D6"/>
  </mergeCells>
  <conditionalFormatting sqref="S9:U9 K9:K18 R16:R18 M19:M20">
    <cfRule type="cellIs" dxfId="1" priority="1" operator="notEqual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93" orientation="portrait" r:id="rId1"/>
  <headerFooter>
    <oddFooter>&amp;L_x000D_&amp;1#&amp;"Calibri"&amp;10&amp;K008000 PUBLICA - PUBLIC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B1:U39"/>
  <sheetViews>
    <sheetView showGridLines="0" zoomScale="70" zoomScaleNormal="70" workbookViewId="0">
      <selection activeCell="B2" sqref="B2"/>
    </sheetView>
  </sheetViews>
  <sheetFormatPr defaultColWidth="9.44140625" defaultRowHeight="14.4" x14ac:dyDescent="0.3"/>
  <cols>
    <col min="1" max="2" width="2.44140625" style="7" customWidth="1"/>
    <col min="3" max="3" width="1.5546875" style="7" customWidth="1"/>
    <col min="4" max="4" width="29.33203125" style="7" customWidth="1"/>
    <col min="5" max="8" width="12.44140625" style="8" customWidth="1"/>
    <col min="9" max="10" width="14.44140625" style="8" customWidth="1"/>
    <col min="11" max="11" width="1.5546875" customWidth="1"/>
    <col min="12" max="12" width="6.44140625" style="7" customWidth="1"/>
    <col min="13" max="13" width="7.5546875" style="7" customWidth="1"/>
    <col min="14" max="20" width="6.44140625" style="7" customWidth="1"/>
    <col min="21" max="16384" width="9.44140625" style="7"/>
  </cols>
  <sheetData>
    <row r="1" spans="2:21" ht="14.1" customHeight="1" x14ac:dyDescent="0.3"/>
    <row r="2" spans="2:21" ht="14.1" customHeight="1" x14ac:dyDescent="0.3">
      <c r="B2" s="213" t="s">
        <v>120</v>
      </c>
      <c r="C2" s="9"/>
      <c r="D2" s="9"/>
    </row>
    <row r="3" spans="2:21" ht="14.1" customHeight="1" x14ac:dyDescent="0.3"/>
    <row r="4" spans="2:21" ht="23.1" customHeight="1" thickBot="1" x14ac:dyDescent="0.35">
      <c r="B4" s="435"/>
      <c r="C4" s="435"/>
      <c r="D4" s="430"/>
      <c r="E4" s="436" t="s">
        <v>211</v>
      </c>
      <c r="F4" s="437"/>
      <c r="G4" s="436" t="s">
        <v>212</v>
      </c>
      <c r="H4" s="437"/>
      <c r="I4" s="436" t="s">
        <v>49</v>
      </c>
      <c r="J4" s="437"/>
    </row>
    <row r="5" spans="2:21" ht="16.5" customHeight="1" x14ac:dyDescent="0.3">
      <c r="B5" s="435"/>
      <c r="C5" s="435"/>
      <c r="D5" s="430"/>
      <c r="E5" s="75" t="s">
        <v>181</v>
      </c>
      <c r="F5" s="76" t="s">
        <v>34</v>
      </c>
      <c r="G5" s="75" t="s">
        <v>181</v>
      </c>
      <c r="H5" s="75" t="s">
        <v>34</v>
      </c>
      <c r="I5" s="438" t="s">
        <v>181</v>
      </c>
      <c r="J5" s="438" t="s">
        <v>34</v>
      </c>
    </row>
    <row r="6" spans="2:21" ht="23.1" customHeight="1" x14ac:dyDescent="0.3">
      <c r="B6" s="360" t="s">
        <v>119</v>
      </c>
      <c r="C6" s="361"/>
      <c r="D6" s="362"/>
      <c r="E6" s="284" t="s">
        <v>178</v>
      </c>
      <c r="F6" s="284" t="s">
        <v>179</v>
      </c>
      <c r="G6" s="285" t="s">
        <v>178</v>
      </c>
      <c r="H6" s="285" t="s">
        <v>179</v>
      </c>
      <c r="I6" s="432"/>
      <c r="J6" s="432"/>
    </row>
    <row r="7" spans="2:21" s="40" customFormat="1" ht="6" customHeight="1" x14ac:dyDescent="0.25">
      <c r="B7" s="205"/>
      <c r="C7" s="206"/>
      <c r="D7" s="206"/>
      <c r="E7" s="317"/>
      <c r="F7" s="317"/>
      <c r="G7" s="317"/>
      <c r="H7" s="317"/>
      <c r="I7" s="317"/>
      <c r="J7" s="317"/>
      <c r="K7" s="36"/>
      <c r="L7" s="7"/>
      <c r="M7" s="7"/>
      <c r="N7" s="7"/>
      <c r="O7" s="7"/>
      <c r="P7" s="7"/>
      <c r="Q7" s="7"/>
      <c r="R7" s="7"/>
      <c r="S7" s="7"/>
      <c r="T7" s="7"/>
      <c r="U7" s="7"/>
    </row>
    <row r="8" spans="2:21" s="9" customFormat="1" ht="15.75" customHeight="1" x14ac:dyDescent="0.3">
      <c r="B8" s="207" t="s">
        <v>54</v>
      </c>
      <c r="C8" s="207"/>
      <c r="D8" s="208"/>
      <c r="E8" s="363">
        <v>27322.902589274399</v>
      </c>
      <c r="F8" s="364">
        <v>5539.5911302536797</v>
      </c>
      <c r="G8" s="363">
        <v>28505.780375849099</v>
      </c>
      <c r="H8" s="364">
        <v>5382.9863955502396</v>
      </c>
      <c r="I8" s="209">
        <v>-4.1496067498536302</v>
      </c>
      <c r="J8" s="116">
        <v>2.90925377097164</v>
      </c>
      <c r="L8" s="7"/>
      <c r="M8" s="7"/>
      <c r="N8"/>
      <c r="O8"/>
      <c r="P8"/>
      <c r="Q8"/>
      <c r="R8" s="7"/>
      <c r="S8" s="7"/>
      <c r="T8" s="7"/>
      <c r="U8" s="7"/>
    </row>
    <row r="9" spans="2:21" s="9" customFormat="1" ht="6.75" customHeight="1" x14ac:dyDescent="0.3">
      <c r="B9" s="207"/>
      <c r="C9" s="207"/>
      <c r="D9" s="208"/>
      <c r="E9" s="365"/>
      <c r="F9" s="366"/>
      <c r="G9" s="365"/>
      <c r="H9" s="366"/>
      <c r="I9" s="209"/>
      <c r="J9" s="209"/>
      <c r="L9" s="7"/>
      <c r="M9" s="7"/>
      <c r="N9"/>
      <c r="O9"/>
      <c r="P9"/>
      <c r="Q9"/>
      <c r="R9" s="7"/>
      <c r="S9" s="7"/>
      <c r="T9" s="7"/>
      <c r="U9" s="7"/>
    </row>
    <row r="10" spans="2:21" ht="15" customHeight="1" x14ac:dyDescent="0.3">
      <c r="B10" s="207"/>
      <c r="C10" s="210" t="s">
        <v>19</v>
      </c>
      <c r="D10" s="211"/>
      <c r="E10" s="363">
        <v>23317.571934952499</v>
      </c>
      <c r="F10" s="364">
        <v>1814.54400520476</v>
      </c>
      <c r="G10" s="363">
        <v>24772.744075897299</v>
      </c>
      <c r="H10" s="364">
        <v>1925.9993943475299</v>
      </c>
      <c r="I10" s="209">
        <v>-5.8740853919392304</v>
      </c>
      <c r="J10" s="209">
        <v>-5.7868859912352004</v>
      </c>
      <c r="N10"/>
      <c r="O10"/>
      <c r="P10"/>
      <c r="Q10"/>
    </row>
    <row r="11" spans="2:21" ht="15" customHeight="1" x14ac:dyDescent="0.3">
      <c r="B11" s="207"/>
      <c r="C11" s="210" t="s">
        <v>2</v>
      </c>
      <c r="D11" s="211"/>
      <c r="E11" s="363">
        <v>4005.33065432177</v>
      </c>
      <c r="F11" s="364">
        <v>3725.0471250489099</v>
      </c>
      <c r="G11" s="363">
        <v>3733.0362999517702</v>
      </c>
      <c r="H11" s="364">
        <v>3456.9870012027</v>
      </c>
      <c r="I11" s="209">
        <v>7.2941791209883107</v>
      </c>
      <c r="J11" s="209">
        <v>7.7541548103290001</v>
      </c>
      <c r="N11"/>
      <c r="O11"/>
      <c r="P11"/>
      <c r="Q11"/>
    </row>
    <row r="12" spans="2:21" ht="15" customHeight="1" x14ac:dyDescent="0.3">
      <c r="B12" s="207"/>
      <c r="C12" s="211"/>
      <c r="D12" s="211" t="s">
        <v>20</v>
      </c>
      <c r="E12" s="365">
        <v>1200.37066622011</v>
      </c>
      <c r="F12" s="366">
        <v>1077.0834215454199</v>
      </c>
      <c r="G12" s="365">
        <v>1315.2318981419201</v>
      </c>
      <c r="H12" s="366">
        <v>1165.21949741345</v>
      </c>
      <c r="I12" s="212">
        <v>-8.7331543649509804</v>
      </c>
      <c r="J12" s="212">
        <v>-7.56390328720639</v>
      </c>
      <c r="N12"/>
      <c r="O12"/>
      <c r="P12"/>
      <c r="Q12"/>
    </row>
    <row r="13" spans="2:21" ht="15" customHeight="1" x14ac:dyDescent="0.3">
      <c r="B13" s="207"/>
      <c r="C13" s="211"/>
      <c r="D13" s="211" t="s">
        <v>21</v>
      </c>
      <c r="E13" s="365">
        <v>1539.6800932154599</v>
      </c>
      <c r="F13" s="366">
        <v>1357.6402690637599</v>
      </c>
      <c r="G13" s="365">
        <v>1401.4724064086499</v>
      </c>
      <c r="H13" s="366">
        <v>1190.7821035423799</v>
      </c>
      <c r="I13" s="212">
        <v>9.8616059920136898</v>
      </c>
      <c r="J13" s="212">
        <v>14.012485157864399</v>
      </c>
      <c r="N13"/>
      <c r="O13"/>
      <c r="P13"/>
      <c r="Q13"/>
    </row>
    <row r="14" spans="2:21" ht="15" customHeight="1" x14ac:dyDescent="0.3">
      <c r="B14" s="207"/>
      <c r="C14" s="211"/>
      <c r="D14" s="211" t="s">
        <v>22</v>
      </c>
      <c r="E14" s="365">
        <v>811.48238984957504</v>
      </c>
      <c r="F14" s="366">
        <v>1086.2084220029899</v>
      </c>
      <c r="G14" s="365">
        <v>687.23986493996404</v>
      </c>
      <c r="H14" s="366">
        <v>970.85165965318595</v>
      </c>
      <c r="I14" s="212">
        <v>18.0784804910095</v>
      </c>
      <c r="J14" s="212">
        <v>11.882017319825099</v>
      </c>
      <c r="N14"/>
      <c r="O14"/>
      <c r="P14"/>
      <c r="Q14"/>
    </row>
    <row r="15" spans="2:21" ht="15" customHeight="1" x14ac:dyDescent="0.3">
      <c r="B15" s="211"/>
      <c r="C15" s="211"/>
      <c r="D15" s="211" t="s">
        <v>23</v>
      </c>
      <c r="E15" s="365">
        <v>453.79750503661398</v>
      </c>
      <c r="F15" s="366">
        <v>204.11501243673499</v>
      </c>
      <c r="G15" s="365">
        <v>329.09213046122898</v>
      </c>
      <c r="H15" s="366">
        <v>130.13374059369099</v>
      </c>
      <c r="I15" s="212">
        <v>37.893757714779703</v>
      </c>
      <c r="J15" s="212">
        <v>56.8501846681188</v>
      </c>
    </row>
    <row r="16" spans="2:21" ht="6.6" customHeight="1" thickBot="1" x14ac:dyDescent="0.35">
      <c r="B16" s="367"/>
      <c r="C16" s="367"/>
      <c r="D16" s="367"/>
      <c r="E16" s="368"/>
      <c r="F16" s="368"/>
      <c r="G16" s="368"/>
      <c r="H16" s="368"/>
      <c r="I16" s="369"/>
      <c r="J16" s="369"/>
    </row>
    <row r="17" spans="2:12" ht="14.1" customHeight="1" thickTop="1" x14ac:dyDescent="0.3">
      <c r="B17" s="79" t="s">
        <v>170</v>
      </c>
      <c r="C17" s="218"/>
      <c r="D17" s="218"/>
      <c r="E17" s="218"/>
      <c r="F17" s="218"/>
      <c r="G17" s="355"/>
      <c r="H17" s="355"/>
      <c r="I17" s="355"/>
      <c r="J17" s="60" t="s">
        <v>118</v>
      </c>
      <c r="K17" s="8"/>
      <c r="L17" s="8"/>
    </row>
    <row r="18" spans="2:12" ht="14.1" customHeight="1" x14ac:dyDescent="0.3">
      <c r="C18" s="12"/>
      <c r="D18" s="10"/>
      <c r="E18" s="5"/>
      <c r="F18" s="10"/>
      <c r="G18" s="13"/>
      <c r="H18" s="13"/>
      <c r="I18" s="13"/>
      <c r="J18" s="60"/>
      <c r="K18" s="44"/>
      <c r="L18" s="13"/>
    </row>
    <row r="19" spans="2:12" x14ac:dyDescent="0.3">
      <c r="D19" s="336"/>
      <c r="E19" s="335"/>
      <c r="F19" s="10"/>
      <c r="G19" s="335"/>
      <c r="H19" s="10"/>
      <c r="I19" s="10"/>
      <c r="J19" s="44"/>
    </row>
    <row r="20" spans="2:12" ht="11.4" x14ac:dyDescent="0.3">
      <c r="E20" s="7"/>
      <c r="F20" s="7"/>
      <c r="G20" s="7"/>
      <c r="H20" s="7"/>
      <c r="I20" s="7"/>
      <c r="J20" s="7"/>
      <c r="K20" s="7"/>
    </row>
    <row r="21" spans="2:12" ht="11.4" x14ac:dyDescent="0.3">
      <c r="E21" s="7"/>
      <c r="F21" s="7"/>
      <c r="G21" s="7"/>
      <c r="H21" s="7"/>
      <c r="I21" s="7"/>
      <c r="J21" s="7"/>
      <c r="K21" s="7"/>
    </row>
    <row r="22" spans="2:12" ht="11.4" x14ac:dyDescent="0.3">
      <c r="E22" s="7"/>
      <c r="F22" s="7"/>
      <c r="G22" s="7"/>
      <c r="H22" s="7"/>
      <c r="I22" s="7"/>
      <c r="J22" s="7"/>
      <c r="K22" s="7"/>
    </row>
    <row r="23" spans="2:12" ht="11.4" x14ac:dyDescent="0.3">
      <c r="E23" s="7"/>
      <c r="F23" s="7"/>
      <c r="G23" s="7"/>
      <c r="H23" s="7"/>
      <c r="I23" s="7"/>
      <c r="J23" s="7"/>
      <c r="K23" s="7"/>
    </row>
    <row r="24" spans="2:12" ht="11.4" x14ac:dyDescent="0.3">
      <c r="E24" s="7"/>
      <c r="F24" s="7"/>
      <c r="G24" s="7"/>
      <c r="H24" s="7"/>
      <c r="I24" s="7"/>
      <c r="J24" s="7"/>
      <c r="K24" s="7"/>
    </row>
    <row r="25" spans="2:12" ht="11.4" x14ac:dyDescent="0.3">
      <c r="E25" s="7"/>
      <c r="F25" s="7"/>
      <c r="G25" s="7"/>
      <c r="H25" s="7"/>
      <c r="I25" s="7"/>
      <c r="J25" s="7"/>
      <c r="K25" s="7"/>
    </row>
    <row r="26" spans="2:12" ht="11.4" x14ac:dyDescent="0.3">
      <c r="E26" s="7"/>
      <c r="F26" s="7"/>
      <c r="G26" s="7"/>
      <c r="H26" s="7"/>
      <c r="I26" s="7"/>
      <c r="J26" s="7"/>
      <c r="K26" s="7"/>
    </row>
    <row r="27" spans="2:12" ht="11.4" x14ac:dyDescent="0.3">
      <c r="E27" s="7"/>
      <c r="F27" s="7"/>
      <c r="G27" s="7"/>
      <c r="H27" s="7"/>
      <c r="I27" s="7"/>
      <c r="J27" s="7"/>
      <c r="K27" s="7"/>
    </row>
    <row r="28" spans="2:12" ht="11.4" x14ac:dyDescent="0.3">
      <c r="E28" s="7"/>
      <c r="F28" s="7"/>
      <c r="G28" s="7"/>
      <c r="H28" s="7"/>
      <c r="I28" s="7"/>
      <c r="J28" s="7"/>
      <c r="K28" s="7"/>
    </row>
    <row r="29" spans="2:12" x14ac:dyDescent="0.3">
      <c r="E29" s="5"/>
      <c r="F29" s="10"/>
      <c r="G29" s="10"/>
      <c r="H29" s="10"/>
      <c r="I29" s="10"/>
      <c r="J29" s="44"/>
    </row>
    <row r="30" spans="2:12" ht="11.4" x14ac:dyDescent="0.3">
      <c r="E30" s="7"/>
      <c r="F30" s="7"/>
      <c r="G30" s="7"/>
      <c r="H30" s="7"/>
      <c r="I30" s="7"/>
      <c r="J30" s="7"/>
      <c r="K30" s="7"/>
    </row>
    <row r="31" spans="2:12" ht="11.4" x14ac:dyDescent="0.3">
      <c r="E31" s="7"/>
      <c r="F31" s="7"/>
      <c r="G31" s="7"/>
      <c r="H31" s="7"/>
      <c r="I31" s="7"/>
      <c r="J31" s="7"/>
      <c r="K31" s="7"/>
    </row>
    <row r="32" spans="2:12" ht="11.4" x14ac:dyDescent="0.3">
      <c r="E32" s="7"/>
      <c r="F32" s="7"/>
      <c r="G32" s="7"/>
      <c r="H32" s="7"/>
      <c r="I32" s="7"/>
      <c r="J32" s="7"/>
      <c r="K32" s="7"/>
    </row>
    <row r="33" spans="5:11" ht="11.4" x14ac:dyDescent="0.3">
      <c r="E33" s="7"/>
      <c r="F33" s="7"/>
      <c r="G33" s="7"/>
      <c r="H33" s="7"/>
      <c r="I33" s="7"/>
      <c r="J33" s="7"/>
      <c r="K33" s="7"/>
    </row>
    <row r="34" spans="5:11" ht="11.4" x14ac:dyDescent="0.3">
      <c r="E34" s="7"/>
      <c r="F34" s="7"/>
      <c r="G34" s="7"/>
      <c r="H34" s="7"/>
      <c r="I34" s="7"/>
      <c r="J34" s="7"/>
      <c r="K34" s="7"/>
    </row>
    <row r="35" spans="5:11" x14ac:dyDescent="0.3">
      <c r="E35" s="7"/>
      <c r="F35" s="7"/>
      <c r="G35" s="7"/>
      <c r="H35" s="7"/>
    </row>
    <row r="36" spans="5:11" x14ac:dyDescent="0.3">
      <c r="E36" s="7"/>
      <c r="F36" s="7"/>
      <c r="G36" s="7"/>
      <c r="H36" s="7"/>
    </row>
    <row r="37" spans="5:11" x14ac:dyDescent="0.3">
      <c r="E37" s="7"/>
      <c r="F37" s="7"/>
      <c r="G37" s="7"/>
      <c r="H37" s="7"/>
    </row>
    <row r="38" spans="5:11" x14ac:dyDescent="0.3">
      <c r="E38" s="7"/>
      <c r="F38" s="7"/>
      <c r="G38" s="7"/>
    </row>
    <row r="39" spans="5:11" x14ac:dyDescent="0.3">
      <c r="E39" s="13"/>
      <c r="F39" s="13"/>
    </row>
  </sheetData>
  <mergeCells count="6">
    <mergeCell ref="B4:D5"/>
    <mergeCell ref="E4:F4"/>
    <mergeCell ref="I4:J4"/>
    <mergeCell ref="J5:J6"/>
    <mergeCell ref="I5:I6"/>
    <mergeCell ref="G4:H4"/>
  </mergeCells>
  <pageMargins left="0.23622047244094491" right="0.31496062992125984" top="0.74803149606299213" bottom="0.74803149606299213" header="0.31496062992125984" footer="0.31496062992125984"/>
  <pageSetup paperSize="9" scale="91" orientation="portrait" r:id="rId1"/>
  <headerFooter>
    <oddFooter>&amp;L_x000D_&amp;1#&amp;"Calibri"&amp;10&amp;K008000 PUBLICA - PUBLIC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pageSetUpPr fitToPage="1"/>
  </sheetPr>
  <dimension ref="A1:V42"/>
  <sheetViews>
    <sheetView showGridLines="0" zoomScale="70" zoomScaleNormal="70" workbookViewId="0">
      <selection activeCell="B2" sqref="B2"/>
    </sheetView>
  </sheetViews>
  <sheetFormatPr defaultColWidth="9.44140625" defaultRowHeight="14.4" x14ac:dyDescent="0.3"/>
  <cols>
    <col min="1" max="2" width="1.5546875" style="14" customWidth="1"/>
    <col min="3" max="3" width="60" style="14" customWidth="1"/>
    <col min="4" max="6" width="12.44140625" style="6" customWidth="1"/>
    <col min="7" max="7" width="12.44140625" style="14" customWidth="1"/>
    <col min="8" max="8" width="14.44140625" style="14" customWidth="1"/>
    <col min="9" max="9" width="14" style="14" customWidth="1"/>
    <col min="10" max="10" width="1.5546875" style="16" customWidth="1"/>
    <col min="11" max="16" width="6.44140625" style="14" customWidth="1"/>
    <col min="17" max="16384" width="9.44140625" style="14"/>
  </cols>
  <sheetData>
    <row r="1" spans="2:22" ht="9.75" customHeight="1" x14ac:dyDescent="0.3">
      <c r="J1" s="14"/>
    </row>
    <row r="2" spans="2:22" ht="14.1" customHeight="1" x14ac:dyDescent="0.3">
      <c r="B2" s="83" t="s">
        <v>121</v>
      </c>
      <c r="C2" s="15"/>
      <c r="J2" s="14"/>
    </row>
    <row r="3" spans="2:22" ht="5.0999999999999996" customHeight="1" x14ac:dyDescent="0.3">
      <c r="B3" s="15"/>
      <c r="C3" s="15"/>
      <c r="J3" s="14"/>
    </row>
    <row r="4" spans="2:22" ht="11.25" customHeight="1" x14ac:dyDescent="0.3">
      <c r="J4" s="14"/>
    </row>
    <row r="5" spans="2:22" ht="23.25" customHeight="1" thickBot="1" x14ac:dyDescent="0.35">
      <c r="B5" s="370"/>
      <c r="C5" s="371"/>
      <c r="D5" s="436" t="s">
        <v>213</v>
      </c>
      <c r="E5" s="437"/>
      <c r="F5" s="436" t="s">
        <v>212</v>
      </c>
      <c r="G5" s="437"/>
      <c r="H5" s="436" t="s">
        <v>49</v>
      </c>
      <c r="I5" s="437"/>
      <c r="J5" s="14"/>
    </row>
    <row r="6" spans="2:22" ht="14.1" customHeight="1" x14ac:dyDescent="0.3">
      <c r="B6" s="372"/>
      <c r="C6" s="373"/>
      <c r="D6" s="75" t="s">
        <v>181</v>
      </c>
      <c r="E6" s="76" t="s">
        <v>34</v>
      </c>
      <c r="F6" s="75" t="s">
        <v>181</v>
      </c>
      <c r="G6" s="75" t="s">
        <v>34</v>
      </c>
      <c r="H6" s="438" t="s">
        <v>181</v>
      </c>
      <c r="I6" s="438" t="s">
        <v>34</v>
      </c>
      <c r="J6" s="14"/>
    </row>
    <row r="7" spans="2:22" ht="17.25" customHeight="1" x14ac:dyDescent="0.3">
      <c r="B7" s="374" t="s">
        <v>175</v>
      </c>
      <c r="C7" s="362"/>
      <c r="D7" s="284" t="s">
        <v>173</v>
      </c>
      <c r="E7" s="284" t="s">
        <v>174</v>
      </c>
      <c r="F7" s="285" t="s">
        <v>173</v>
      </c>
      <c r="G7" s="285" t="s">
        <v>174</v>
      </c>
      <c r="H7" s="432"/>
      <c r="I7" s="432"/>
      <c r="J7" s="14"/>
    </row>
    <row r="8" spans="2:22" customFormat="1" ht="5.0999999999999996" customHeight="1" x14ac:dyDescent="0.3">
      <c r="L8" s="14"/>
      <c r="M8" s="14"/>
    </row>
    <row r="9" spans="2:22" ht="22.5" customHeight="1" x14ac:dyDescent="0.3">
      <c r="B9" s="214" t="s">
        <v>0</v>
      </c>
      <c r="C9" s="215"/>
      <c r="D9" s="378">
        <v>23317.571934952499</v>
      </c>
      <c r="E9" s="379">
        <v>1814.54400520476</v>
      </c>
      <c r="F9" s="378">
        <v>24772.744075999999</v>
      </c>
      <c r="G9" s="379">
        <v>1925.9993942999999</v>
      </c>
      <c r="H9" s="209">
        <v>-5.8740853923294498</v>
      </c>
      <c r="I9" s="209">
        <v>-5.7868859889101998</v>
      </c>
      <c r="J9" s="14"/>
    </row>
    <row r="10" spans="2:22" ht="27" customHeight="1" x14ac:dyDescent="0.3">
      <c r="B10" s="216"/>
      <c r="C10" s="217" t="s">
        <v>29</v>
      </c>
      <c r="D10" s="380">
        <v>2921.23985734299</v>
      </c>
      <c r="E10" s="381">
        <v>246.42026380030401</v>
      </c>
      <c r="F10" s="380">
        <v>2556.0923349999998</v>
      </c>
      <c r="G10" s="381">
        <v>180.62138630000001</v>
      </c>
      <c r="H10" s="212">
        <v>14.2853807486963</v>
      </c>
      <c r="I10" s="212">
        <v>36.429173116308903</v>
      </c>
      <c r="J10" s="14"/>
      <c r="N10"/>
      <c r="O10"/>
      <c r="P10"/>
      <c r="Q10"/>
      <c r="R10"/>
      <c r="S10"/>
      <c r="T10"/>
      <c r="U10"/>
      <c r="V10"/>
    </row>
    <row r="11" spans="2:22" ht="27" customHeight="1" x14ac:dyDescent="0.3">
      <c r="B11" s="216"/>
      <c r="C11" s="217" t="s">
        <v>76</v>
      </c>
      <c r="D11" s="380">
        <v>6631.1777005498197</v>
      </c>
      <c r="E11" s="381">
        <v>398.49479587307599</v>
      </c>
      <c r="F11" s="380">
        <v>6505.8729119999998</v>
      </c>
      <c r="G11" s="381">
        <v>321.45028466999997</v>
      </c>
      <c r="H11" s="212">
        <v>1.9260257654079598</v>
      </c>
      <c r="I11" s="212">
        <v>23.967784406279101</v>
      </c>
      <c r="J11" s="14"/>
    </row>
    <row r="12" spans="2:22" ht="27" customHeight="1" x14ac:dyDescent="0.3">
      <c r="B12" s="216"/>
      <c r="C12" s="217" t="s">
        <v>30</v>
      </c>
      <c r="D12" s="382">
        <v>2457.4923001810598</v>
      </c>
      <c r="E12" s="383">
        <v>287.43564229937499</v>
      </c>
      <c r="F12" s="382">
        <v>2029.8904798000001</v>
      </c>
      <c r="G12" s="383">
        <v>220.72312209</v>
      </c>
      <c r="H12" s="212">
        <v>21.065265571529501</v>
      </c>
      <c r="I12" s="212">
        <v>30.224527261884397</v>
      </c>
      <c r="J12" s="14"/>
      <c r="N12"/>
      <c r="O12"/>
      <c r="P12"/>
      <c r="Q12"/>
      <c r="R12"/>
      <c r="S12"/>
      <c r="T12"/>
      <c r="U12"/>
      <c r="V12"/>
    </row>
    <row r="13" spans="2:22" ht="41.4" x14ac:dyDescent="0.3">
      <c r="B13" s="216"/>
      <c r="C13" s="217" t="s">
        <v>104</v>
      </c>
      <c r="D13" s="382">
        <v>1482.44902385657</v>
      </c>
      <c r="E13" s="383">
        <v>128.37012541908899</v>
      </c>
      <c r="F13" s="382">
        <v>1336.2210433</v>
      </c>
      <c r="G13" s="383">
        <v>121.31697859000001</v>
      </c>
      <c r="H13" s="212">
        <v>10.9433975231698</v>
      </c>
      <c r="I13" s="212">
        <v>5.8138167559593601</v>
      </c>
      <c r="J13" s="14"/>
    </row>
    <row r="14" spans="2:22" ht="27" customHeight="1" x14ac:dyDescent="0.3">
      <c r="B14" s="216"/>
      <c r="C14" s="217" t="s">
        <v>78</v>
      </c>
      <c r="D14" s="382">
        <v>407.31222006377999</v>
      </c>
      <c r="E14" s="383">
        <v>42.128515866113098</v>
      </c>
      <c r="F14" s="382">
        <v>311.31532241000002</v>
      </c>
      <c r="G14" s="383">
        <v>40.133760768999998</v>
      </c>
      <c r="H14" s="212">
        <v>30.835905187908804</v>
      </c>
      <c r="I14" s="212">
        <v>4.9702670741334298</v>
      </c>
      <c r="J14" s="14"/>
      <c r="N14"/>
      <c r="O14"/>
      <c r="P14"/>
      <c r="Q14"/>
      <c r="R14"/>
      <c r="S14"/>
      <c r="T14"/>
      <c r="U14"/>
      <c r="V14"/>
    </row>
    <row r="15" spans="2:22" ht="27" customHeight="1" x14ac:dyDescent="0.3">
      <c r="B15" s="216"/>
      <c r="C15" s="217" t="s">
        <v>31</v>
      </c>
      <c r="D15" s="382">
        <v>2972.2723198398799</v>
      </c>
      <c r="E15" s="383">
        <v>141.31436088620899</v>
      </c>
      <c r="F15" s="382">
        <v>3680.5033861000002</v>
      </c>
      <c r="G15" s="383">
        <v>235.61281554000001</v>
      </c>
      <c r="H15" s="212">
        <v>-19.242777195501901</v>
      </c>
      <c r="I15" s="212">
        <v>-40.022633929172798</v>
      </c>
      <c r="J15" s="14"/>
    </row>
    <row r="16" spans="2:22" ht="27" customHeight="1" x14ac:dyDescent="0.3">
      <c r="B16" s="216"/>
      <c r="C16" s="217" t="s">
        <v>79</v>
      </c>
      <c r="D16" s="382">
        <v>648.59121614270305</v>
      </c>
      <c r="E16" s="383">
        <v>56.574197766967899</v>
      </c>
      <c r="F16" s="382">
        <v>1036.5008110000001</v>
      </c>
      <c r="G16" s="383">
        <v>100.63444739000001</v>
      </c>
      <c r="H16" s="212">
        <v>-37.424919569821505</v>
      </c>
      <c r="I16" s="212">
        <v>-43.782472866652199</v>
      </c>
      <c r="J16" s="14"/>
      <c r="N16"/>
      <c r="O16"/>
      <c r="P16"/>
      <c r="Q16"/>
      <c r="R16"/>
      <c r="S16"/>
      <c r="T16"/>
      <c r="U16"/>
      <c r="V16"/>
    </row>
    <row r="17" spans="1:22" ht="27" customHeight="1" x14ac:dyDescent="0.3">
      <c r="B17" s="216"/>
      <c r="C17" s="217" t="s">
        <v>132</v>
      </c>
      <c r="D17" s="382">
        <v>769.01489043966103</v>
      </c>
      <c r="E17" s="383">
        <v>48.607213026769301</v>
      </c>
      <c r="F17" s="382">
        <v>1459.0731197</v>
      </c>
      <c r="G17" s="383">
        <v>65.911735962999998</v>
      </c>
      <c r="H17" s="212">
        <v>-47.294287033553303</v>
      </c>
      <c r="I17" s="212">
        <v>-26.254084623024799</v>
      </c>
      <c r="J17" s="14"/>
    </row>
    <row r="18" spans="1:22" ht="27" customHeight="1" x14ac:dyDescent="0.3">
      <c r="B18" s="216"/>
      <c r="C18" s="375" t="s">
        <v>15</v>
      </c>
      <c r="D18" s="382">
        <v>5028.0224065359098</v>
      </c>
      <c r="E18" s="383">
        <v>465.19889026685399</v>
      </c>
      <c r="F18" s="382">
        <v>5857.2746665000004</v>
      </c>
      <c r="G18" s="383">
        <v>639.59486303000006</v>
      </c>
      <c r="H18" s="212">
        <v>-14.157646809819299</v>
      </c>
      <c r="I18" s="212">
        <v>-27.2666312448113</v>
      </c>
      <c r="J18" s="14"/>
      <c r="N18"/>
      <c r="O18"/>
      <c r="P18"/>
      <c r="Q18"/>
      <c r="R18"/>
      <c r="S18"/>
      <c r="T18"/>
      <c r="U18"/>
      <c r="V18"/>
    </row>
    <row r="19" spans="1:22" ht="6" customHeight="1" thickBot="1" x14ac:dyDescent="0.35">
      <c r="B19" s="384"/>
      <c r="C19" s="385"/>
      <c r="D19" s="386"/>
      <c r="E19" s="386"/>
      <c r="F19" s="386"/>
      <c r="G19" s="386"/>
      <c r="H19" s="369"/>
      <c r="I19" s="369"/>
      <c r="J19" s="14"/>
    </row>
    <row r="20" spans="1:22" s="7" customFormat="1" ht="14.1" customHeight="1" thickTop="1" x14ac:dyDescent="0.3">
      <c r="B20" s="79" t="s">
        <v>170</v>
      </c>
      <c r="C20" s="218"/>
      <c r="D20" s="219"/>
      <c r="E20" s="219"/>
      <c r="F20" s="219"/>
      <c r="G20" s="219"/>
      <c r="H20" s="220"/>
      <c r="I20" s="60" t="s">
        <v>118</v>
      </c>
      <c r="J20" s="8"/>
      <c r="K20" s="8"/>
      <c r="L20" s="8"/>
      <c r="M20" s="14"/>
      <c r="N20" s="14"/>
      <c r="O20" s="14"/>
      <c r="P20" s="14"/>
      <c r="Q20" s="14"/>
      <c r="R20" s="14"/>
      <c r="S20" s="14"/>
      <c r="T20" s="14"/>
    </row>
    <row r="21" spans="1:22" s="7" customFormat="1" ht="14.1" customHeight="1" x14ac:dyDescent="0.3">
      <c r="C21" s="12"/>
      <c r="D21" s="10"/>
      <c r="E21" s="10"/>
      <c r="F21" s="10"/>
      <c r="G21" s="10"/>
      <c r="H21" s="13"/>
      <c r="I21" s="60"/>
      <c r="J21" s="13"/>
      <c r="K21" s="13"/>
      <c r="L21" s="13"/>
      <c r="M21" s="14"/>
      <c r="N21"/>
      <c r="O21"/>
      <c r="P21"/>
      <c r="Q21"/>
      <c r="R21"/>
      <c r="S21"/>
      <c r="T21"/>
    </row>
    <row r="22" spans="1:22" ht="11.4" x14ac:dyDescent="0.3">
      <c r="J22" s="14"/>
    </row>
    <row r="23" spans="1:22" x14ac:dyDescent="0.3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</row>
    <row r="24" spans="1:22" ht="11.4" x14ac:dyDescent="0.3">
      <c r="D24" s="14"/>
      <c r="E24" s="14"/>
      <c r="F24" s="14"/>
      <c r="J24" s="14"/>
    </row>
    <row r="25" spans="1:22" ht="11.4" x14ac:dyDescent="0.3">
      <c r="D25" s="14"/>
      <c r="E25" s="14"/>
      <c r="F25" s="14"/>
      <c r="J25" s="14"/>
    </row>
    <row r="26" spans="1:22" ht="11.4" x14ac:dyDescent="0.3">
      <c r="D26" s="14"/>
      <c r="E26" s="14"/>
      <c r="F26" s="14"/>
      <c r="J26" s="14"/>
    </row>
    <row r="27" spans="1:22" ht="11.4" x14ac:dyDescent="0.3">
      <c r="D27" s="14"/>
      <c r="E27" s="14"/>
      <c r="F27" s="14"/>
      <c r="J27" s="14"/>
    </row>
    <row r="28" spans="1:22" ht="11.4" x14ac:dyDescent="0.3">
      <c r="D28" s="14"/>
      <c r="E28" s="14"/>
      <c r="F28" s="14"/>
      <c r="J28" s="14"/>
    </row>
    <row r="29" spans="1:22" ht="11.4" x14ac:dyDescent="0.3">
      <c r="D29" s="14"/>
      <c r="E29" s="14"/>
      <c r="F29" s="14"/>
      <c r="J29" s="14"/>
    </row>
    <row r="30" spans="1:22" ht="11.4" x14ac:dyDescent="0.3">
      <c r="D30" s="14"/>
      <c r="E30" s="14"/>
      <c r="F30" s="14"/>
      <c r="J30" s="14"/>
    </row>
    <row r="31" spans="1:22" ht="11.4" x14ac:dyDescent="0.3">
      <c r="D31" s="14"/>
      <c r="E31" s="14"/>
      <c r="F31" s="14"/>
      <c r="J31" s="14"/>
    </row>
    <row r="32" spans="1:22" ht="11.4" x14ac:dyDescent="0.3">
      <c r="D32" s="14"/>
      <c r="E32" s="14"/>
      <c r="F32" s="14"/>
      <c r="J32" s="14"/>
    </row>
    <row r="33" spans="4:10" ht="11.4" x14ac:dyDescent="0.3">
      <c r="D33" s="14"/>
      <c r="E33" s="14"/>
      <c r="F33" s="14"/>
      <c r="J33" s="14"/>
    </row>
    <row r="34" spans="4:10" ht="11.4" x14ac:dyDescent="0.3">
      <c r="D34" s="14"/>
      <c r="E34" s="14"/>
      <c r="F34" s="14"/>
      <c r="J34" s="14"/>
    </row>
    <row r="35" spans="4:10" ht="11.4" x14ac:dyDescent="0.3">
      <c r="D35" s="14"/>
      <c r="E35" s="14"/>
      <c r="F35" s="14"/>
      <c r="J35" s="14"/>
    </row>
    <row r="36" spans="4:10" ht="11.4" x14ac:dyDescent="0.3">
      <c r="D36" s="14"/>
      <c r="E36" s="14"/>
      <c r="F36" s="14"/>
      <c r="J36" s="14"/>
    </row>
    <row r="37" spans="4:10" ht="11.4" x14ac:dyDescent="0.3">
      <c r="J37" s="14"/>
    </row>
    <row r="38" spans="4:10" ht="11.4" x14ac:dyDescent="0.3">
      <c r="J38" s="14"/>
    </row>
    <row r="39" spans="4:10" ht="11.4" x14ac:dyDescent="0.3">
      <c r="D39" s="14"/>
      <c r="E39" s="14"/>
      <c r="J39" s="14"/>
    </row>
    <row r="40" spans="4:10" ht="11.4" x14ac:dyDescent="0.3">
      <c r="D40" s="14"/>
      <c r="E40" s="14"/>
      <c r="J40" s="14"/>
    </row>
    <row r="41" spans="4:10" ht="11.4" x14ac:dyDescent="0.3">
      <c r="D41" s="14"/>
      <c r="E41" s="14"/>
      <c r="J41" s="14"/>
    </row>
    <row r="42" spans="4:10" x14ac:dyDescent="0.3">
      <c r="E42" s="10"/>
    </row>
  </sheetData>
  <mergeCells count="5">
    <mergeCell ref="D5:E5"/>
    <mergeCell ref="H6:H7"/>
    <mergeCell ref="H5:I5"/>
    <mergeCell ref="F5:G5"/>
    <mergeCell ref="I6:I7"/>
  </mergeCells>
  <pageMargins left="0.27" right="0.3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pageSetUpPr fitToPage="1"/>
  </sheetPr>
  <dimension ref="B1:T41"/>
  <sheetViews>
    <sheetView showGridLines="0" zoomScale="70" zoomScaleNormal="70" workbookViewId="0">
      <selection activeCell="B2" sqref="B2"/>
    </sheetView>
  </sheetViews>
  <sheetFormatPr defaultColWidth="9.44140625" defaultRowHeight="11.4" x14ac:dyDescent="0.3"/>
  <cols>
    <col min="1" max="1" width="2.44140625" style="14" customWidth="1"/>
    <col min="2" max="2" width="2.5546875" style="14" customWidth="1"/>
    <col min="3" max="3" width="3.44140625" style="14" customWidth="1"/>
    <col min="4" max="4" width="22" style="14" customWidth="1"/>
    <col min="5" max="5" width="13.44140625" style="6" customWidth="1"/>
    <col min="6" max="6" width="14.44140625" style="6" customWidth="1"/>
    <col min="7" max="7" width="13.5546875" style="6" customWidth="1"/>
    <col min="8" max="8" width="13.44140625" style="14" customWidth="1"/>
    <col min="9" max="9" width="14.44140625" style="14" customWidth="1"/>
    <col min="10" max="10" width="13.5546875" style="14" customWidth="1"/>
    <col min="11" max="11" width="1.5546875" style="14" customWidth="1"/>
    <col min="12" max="20" width="6.5546875" style="14" customWidth="1"/>
    <col min="21" max="16384" width="9.44140625" style="14"/>
  </cols>
  <sheetData>
    <row r="1" spans="2:20" ht="12" customHeight="1" x14ac:dyDescent="0.3"/>
    <row r="2" spans="2:20" ht="14.1" customHeight="1" x14ac:dyDescent="0.3">
      <c r="B2" s="83" t="s">
        <v>180</v>
      </c>
      <c r="C2" s="15"/>
      <c r="D2" s="15"/>
    </row>
    <row r="3" spans="2:20" ht="5.0999999999999996" customHeight="1" x14ac:dyDescent="0.3"/>
    <row r="4" spans="2:20" ht="14.1" customHeight="1" x14ac:dyDescent="0.3">
      <c r="I4" s="431" t="s">
        <v>169</v>
      </c>
      <c r="J4" s="431"/>
    </row>
    <row r="5" spans="2:20" ht="23.1" customHeight="1" thickBot="1" x14ac:dyDescent="0.35">
      <c r="B5" s="387"/>
      <c r="C5" s="387"/>
      <c r="D5" s="373"/>
      <c r="E5" s="439" t="s">
        <v>214</v>
      </c>
      <c r="F5" s="439"/>
      <c r="G5" s="437"/>
      <c r="H5" s="436" t="s">
        <v>212</v>
      </c>
      <c r="I5" s="439"/>
      <c r="J5" s="439"/>
    </row>
    <row r="6" spans="2:20" ht="51" customHeight="1" x14ac:dyDescent="0.25">
      <c r="B6" s="388" t="s">
        <v>24</v>
      </c>
      <c r="C6" s="387"/>
      <c r="D6" s="373"/>
      <c r="E6" s="221" t="s">
        <v>33</v>
      </c>
      <c r="F6" s="221" t="s">
        <v>32</v>
      </c>
      <c r="G6" s="221" t="s">
        <v>74</v>
      </c>
      <c r="H6" s="221" t="s">
        <v>33</v>
      </c>
      <c r="I6" s="221" t="s">
        <v>32</v>
      </c>
      <c r="J6" s="221" t="s">
        <v>74</v>
      </c>
    </row>
    <row r="7" spans="2:20" ht="6" customHeight="1" x14ac:dyDescent="0.3">
      <c r="B7" s="222"/>
      <c r="C7" s="216"/>
      <c r="D7" s="216"/>
      <c r="E7" s="318"/>
      <c r="F7" s="318"/>
      <c r="G7" s="318"/>
      <c r="H7" s="318"/>
      <c r="I7" s="318"/>
      <c r="J7" s="318"/>
    </row>
    <row r="8" spans="2:20" ht="15.75" customHeight="1" x14ac:dyDescent="0.3">
      <c r="B8" s="223" t="s">
        <v>0</v>
      </c>
      <c r="C8" s="216"/>
      <c r="D8" s="224"/>
      <c r="E8" s="390">
        <v>1200.37066622011</v>
      </c>
      <c r="F8" s="389">
        <v>1539.6800932154599</v>
      </c>
      <c r="G8" s="391">
        <v>0.77962342405380003</v>
      </c>
      <c r="H8" s="390">
        <v>1315.2318981000001</v>
      </c>
      <c r="I8" s="389">
        <v>1401.4724064</v>
      </c>
      <c r="J8" s="391">
        <v>0.93846435515000004</v>
      </c>
      <c r="O8" s="39"/>
      <c r="R8" s="39"/>
      <c r="S8" s="39"/>
      <c r="T8" s="39"/>
    </row>
    <row r="9" spans="2:20" ht="15.75" customHeight="1" x14ac:dyDescent="0.3">
      <c r="B9" s="225" t="s">
        <v>68</v>
      </c>
      <c r="C9" s="216"/>
      <c r="D9" s="224"/>
      <c r="E9" s="390"/>
      <c r="F9" s="389"/>
      <c r="G9" s="391"/>
      <c r="H9" s="390"/>
      <c r="I9" s="389"/>
      <c r="J9" s="391"/>
      <c r="O9" s="39"/>
    </row>
    <row r="10" spans="2:20" ht="15.75" customHeight="1" x14ac:dyDescent="0.3">
      <c r="B10" s="216"/>
      <c r="C10" s="226" t="s">
        <v>153</v>
      </c>
      <c r="D10" s="224"/>
      <c r="E10" s="380">
        <v>1169.2404895191</v>
      </c>
      <c r="F10" s="376">
        <v>1529.8018656527599</v>
      </c>
      <c r="G10" s="392">
        <v>0.76430844789183405</v>
      </c>
      <c r="H10" s="380">
        <v>1294.0807884999999</v>
      </c>
      <c r="I10" s="376">
        <v>1401.4724064</v>
      </c>
      <c r="J10" s="392">
        <v>0.92337229229999995</v>
      </c>
      <c r="O10" s="39"/>
    </row>
    <row r="11" spans="2:20" ht="15.75" customHeight="1" x14ac:dyDescent="0.3">
      <c r="B11" s="216"/>
      <c r="C11" s="216"/>
      <c r="D11" s="225" t="s">
        <v>25</v>
      </c>
      <c r="E11" s="382">
        <v>859.28024271800302</v>
      </c>
      <c r="F11" s="377">
        <v>1156.32057353544</v>
      </c>
      <c r="G11" s="392">
        <v>0.74311593375076301</v>
      </c>
      <c r="H11" s="382">
        <v>945.00292191999995</v>
      </c>
      <c r="I11" s="377">
        <v>1064.0028709999999</v>
      </c>
      <c r="J11" s="392">
        <v>0.88815824435000001</v>
      </c>
      <c r="O11" s="39"/>
    </row>
    <row r="12" spans="2:20" ht="15.75" customHeight="1" x14ac:dyDescent="0.3">
      <c r="B12" s="216"/>
      <c r="C12" s="216"/>
      <c r="D12" s="225" t="s">
        <v>26</v>
      </c>
      <c r="E12" s="380">
        <v>225.09955874827401</v>
      </c>
      <c r="F12" s="376">
        <v>202.24044417713199</v>
      </c>
      <c r="G12" s="392">
        <v>1.11302939263286</v>
      </c>
      <c r="H12" s="380">
        <v>232.37581166999999</v>
      </c>
      <c r="I12" s="376">
        <v>158.24648626999999</v>
      </c>
      <c r="J12" s="392">
        <v>1.4684421571999999</v>
      </c>
      <c r="O12" s="39"/>
    </row>
    <row r="13" spans="2:20" ht="15.75" customHeight="1" x14ac:dyDescent="0.3">
      <c r="B13" s="216"/>
      <c r="C13" s="216"/>
      <c r="D13" s="225" t="s">
        <v>27</v>
      </c>
      <c r="E13" s="380">
        <v>35.693604042622603</v>
      </c>
      <c r="F13" s="376">
        <v>56.444747514676699</v>
      </c>
      <c r="G13" s="392">
        <v>0.63236360537074898</v>
      </c>
      <c r="H13" s="380">
        <v>68.047639794999995</v>
      </c>
      <c r="I13" s="376">
        <v>74.014427940999994</v>
      </c>
      <c r="J13" s="392">
        <v>0.91938344573999997</v>
      </c>
      <c r="O13" s="39"/>
    </row>
    <row r="14" spans="2:20" ht="15.75" customHeight="1" x14ac:dyDescent="0.3">
      <c r="B14" s="216"/>
      <c r="C14" s="216"/>
      <c r="D14" s="225" t="s">
        <v>69</v>
      </c>
      <c r="E14" s="382">
        <v>49.167084010196</v>
      </c>
      <c r="F14" s="377">
        <v>114.796100425519</v>
      </c>
      <c r="G14" s="392">
        <v>0.42829925256995999</v>
      </c>
      <c r="H14" s="382">
        <v>48.654415104999998</v>
      </c>
      <c r="I14" s="377">
        <v>105.20862116000001</v>
      </c>
      <c r="J14" s="392">
        <v>0.46245654176000001</v>
      </c>
      <c r="M14" s="39"/>
      <c r="N14" s="39"/>
      <c r="O14" s="39"/>
    </row>
    <row r="15" spans="2:20" ht="6.6" customHeight="1" thickBot="1" x14ac:dyDescent="0.35">
      <c r="B15" s="384"/>
      <c r="C15" s="384"/>
      <c r="D15" s="393"/>
      <c r="E15" s="386"/>
      <c r="F15" s="386"/>
      <c r="G15" s="394"/>
      <c r="H15" s="386"/>
      <c r="I15" s="386"/>
      <c r="J15" s="394"/>
      <c r="M15" s="39"/>
      <c r="N15" s="39"/>
      <c r="O15" s="39"/>
    </row>
    <row r="16" spans="2:20" ht="12" customHeight="1" thickTop="1" x14ac:dyDescent="0.2">
      <c r="B16" s="227" t="s">
        <v>122</v>
      </c>
      <c r="C16" s="79"/>
      <c r="D16" s="79"/>
      <c r="E16" s="78"/>
      <c r="F16" s="78"/>
      <c r="G16" s="77"/>
      <c r="H16" s="77"/>
      <c r="I16" s="77"/>
      <c r="J16" s="60" t="s">
        <v>118</v>
      </c>
    </row>
    <row r="17" spans="2:17" s="7" customFormat="1" ht="14.1" customHeight="1" x14ac:dyDescent="0.3">
      <c r="B17" s="79" t="s">
        <v>170</v>
      </c>
      <c r="C17" s="218"/>
      <c r="D17" s="219"/>
      <c r="E17" s="219"/>
      <c r="F17" s="219"/>
      <c r="G17" s="220"/>
      <c r="H17" s="220"/>
      <c r="I17" s="199"/>
      <c r="J17" s="60"/>
      <c r="K17" s="8"/>
      <c r="L17" s="8"/>
      <c r="M17" s="8"/>
      <c r="N17" s="8"/>
      <c r="P17" s="14"/>
      <c r="Q17" s="14"/>
    </row>
    <row r="18" spans="2:17" s="7" customFormat="1" ht="14.1" customHeight="1" x14ac:dyDescent="0.3">
      <c r="C18" s="12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8"/>
      <c r="P18" s="14"/>
      <c r="Q18" s="14"/>
    </row>
    <row r="19" spans="2:17" x14ac:dyDescent="0.3">
      <c r="B19" s="7"/>
      <c r="C19" s="12"/>
      <c r="D19" s="10"/>
      <c r="E19" s="10"/>
      <c r="F19" s="10"/>
      <c r="G19" s="10"/>
      <c r="H19" s="10"/>
      <c r="I19" s="10"/>
      <c r="J19" s="10"/>
      <c r="M19" s="6"/>
    </row>
    <row r="20" spans="2:17" x14ac:dyDescent="0.3">
      <c r="B20" s="7"/>
      <c r="C20" s="12"/>
      <c r="D20" s="10"/>
      <c r="E20" s="10"/>
      <c r="F20" s="10"/>
      <c r="G20" s="10"/>
      <c r="H20" s="10"/>
      <c r="I20" s="10"/>
      <c r="J20" s="10"/>
      <c r="M20" s="6"/>
    </row>
    <row r="21" spans="2:17" x14ac:dyDescent="0.3">
      <c r="B21" s="7"/>
      <c r="C21" s="12"/>
      <c r="D21" s="10"/>
      <c r="E21" s="10"/>
      <c r="F21" s="10"/>
      <c r="G21" s="10"/>
      <c r="H21" s="10"/>
      <c r="I21" s="10"/>
      <c r="J21" s="10"/>
      <c r="K21" s="10"/>
      <c r="L21" s="10"/>
      <c r="M21" s="6"/>
    </row>
    <row r="22" spans="2:17" x14ac:dyDescent="0.3">
      <c r="B22" s="7"/>
      <c r="C22" s="12"/>
      <c r="D22" s="10"/>
      <c r="E22" s="10"/>
      <c r="F22" s="10"/>
      <c r="G22" s="10"/>
      <c r="H22" s="10"/>
      <c r="I22" s="10"/>
      <c r="J22" s="10"/>
      <c r="K22" s="10"/>
      <c r="L22" s="10"/>
      <c r="M22" s="6"/>
    </row>
    <row r="23" spans="2:17" x14ac:dyDescent="0.3">
      <c r="B23" s="7"/>
      <c r="C23" s="12"/>
      <c r="D23" s="10"/>
      <c r="E23" s="10"/>
      <c r="F23" s="10"/>
      <c r="G23" s="10"/>
      <c r="H23" s="10"/>
      <c r="I23" s="10"/>
      <c r="J23" s="10"/>
      <c r="K23" s="10"/>
      <c r="L23" s="10"/>
      <c r="M23" s="6"/>
    </row>
    <row r="24" spans="2:17" x14ac:dyDescent="0.3">
      <c r="B24" s="7"/>
      <c r="C24" s="12"/>
      <c r="D24" s="10"/>
      <c r="E24" s="10"/>
      <c r="F24" s="10"/>
      <c r="G24" s="10"/>
      <c r="H24" s="10"/>
      <c r="I24" s="10"/>
      <c r="J24" s="10"/>
      <c r="K24" s="10"/>
      <c r="L24" s="10"/>
      <c r="M24" s="6"/>
    </row>
    <row r="25" spans="2:17" x14ac:dyDescent="0.3">
      <c r="B25" s="7"/>
      <c r="C25" s="12"/>
      <c r="D25" s="10"/>
      <c r="E25" s="10"/>
      <c r="F25" s="10"/>
      <c r="G25" s="10"/>
      <c r="H25" s="10"/>
      <c r="I25" s="10"/>
      <c r="J25" s="10"/>
      <c r="K25" s="10"/>
      <c r="L25" s="10"/>
      <c r="M25" s="6"/>
    </row>
    <row r="26" spans="2:17" x14ac:dyDescent="0.3">
      <c r="D26" s="10"/>
      <c r="E26" s="10"/>
      <c r="F26" s="10"/>
      <c r="G26" s="10"/>
      <c r="H26" s="10"/>
      <c r="I26" s="10"/>
      <c r="J26" s="10"/>
      <c r="K26" s="10"/>
      <c r="L26" s="10"/>
    </row>
    <row r="27" spans="2:17" x14ac:dyDescent="0.3">
      <c r="D27" s="10"/>
      <c r="E27" s="10"/>
      <c r="F27" s="10"/>
      <c r="G27" s="10"/>
      <c r="H27" s="10"/>
      <c r="I27" s="10"/>
      <c r="J27" s="10"/>
    </row>
    <row r="28" spans="2:17" x14ac:dyDescent="0.3">
      <c r="D28" s="10"/>
      <c r="E28" s="10"/>
      <c r="F28" s="10"/>
      <c r="G28" s="10"/>
      <c r="H28" s="10"/>
      <c r="I28" s="10"/>
      <c r="J28" s="10"/>
      <c r="M28" s="6"/>
    </row>
    <row r="29" spans="2:17" x14ac:dyDescent="0.3">
      <c r="D29" s="10"/>
      <c r="E29" s="10"/>
      <c r="F29" s="14"/>
      <c r="G29" s="14"/>
      <c r="M29" s="6"/>
    </row>
    <row r="30" spans="2:17" x14ac:dyDescent="0.3">
      <c r="D30" s="10"/>
      <c r="E30" s="10"/>
      <c r="F30" s="14"/>
      <c r="G30" s="14"/>
      <c r="M30" s="6"/>
    </row>
    <row r="31" spans="2:17" x14ac:dyDescent="0.3">
      <c r="D31" s="10"/>
      <c r="E31" s="10"/>
      <c r="F31" s="14"/>
      <c r="G31" s="14"/>
      <c r="M31" s="6"/>
    </row>
    <row r="32" spans="2:17" x14ac:dyDescent="0.3">
      <c r="D32" s="10"/>
      <c r="E32" s="10"/>
      <c r="F32" s="14"/>
      <c r="G32" s="14"/>
      <c r="M32" s="6"/>
    </row>
    <row r="33" spans="4:13" x14ac:dyDescent="0.3">
      <c r="D33" s="10"/>
      <c r="E33" s="10"/>
      <c r="F33" s="14"/>
      <c r="G33" s="14"/>
      <c r="M33" s="6"/>
    </row>
    <row r="34" spans="4:13" x14ac:dyDescent="0.3">
      <c r="D34" s="10"/>
      <c r="E34" s="10"/>
      <c r="F34" s="14"/>
      <c r="G34" s="14"/>
      <c r="M34" s="6"/>
    </row>
    <row r="35" spans="4:13" x14ac:dyDescent="0.3">
      <c r="D35" s="10"/>
      <c r="E35" s="10"/>
      <c r="F35" s="14"/>
      <c r="G35" s="14"/>
      <c r="M35" s="6"/>
    </row>
    <row r="36" spans="4:13" x14ac:dyDescent="0.3">
      <c r="F36" s="14"/>
      <c r="G36" s="14"/>
    </row>
    <row r="37" spans="4:13" x14ac:dyDescent="0.3">
      <c r="F37" s="14"/>
      <c r="G37" s="14"/>
    </row>
    <row r="38" spans="4:13" x14ac:dyDescent="0.3">
      <c r="F38" s="14"/>
      <c r="G38" s="14"/>
    </row>
    <row r="39" spans="4:13" x14ac:dyDescent="0.3">
      <c r="F39" s="14"/>
      <c r="G39" s="14"/>
    </row>
    <row r="40" spans="4:13" x14ac:dyDescent="0.3">
      <c r="F40" s="14"/>
      <c r="G40" s="14"/>
    </row>
    <row r="41" spans="4:13" x14ac:dyDescent="0.3">
      <c r="F41" s="14"/>
      <c r="G41" s="14"/>
    </row>
  </sheetData>
  <mergeCells count="3">
    <mergeCell ref="I4:J4"/>
    <mergeCell ref="E5:G5"/>
    <mergeCell ref="H5:J5"/>
  </mergeCells>
  <conditionalFormatting sqref="R8:T8 O8:O15 M14:N15">
    <cfRule type="cellIs" dxfId="0" priority="1" operator="notEqual">
      <formula>0</formula>
    </cfRule>
  </conditionalFormatting>
  <pageMargins left="0.31" right="0.34" top="0.74803149606299213" bottom="0.74803149606299213" header="0.31496062992125984" footer="0.31496062992125984"/>
  <pageSetup paperSize="9" scale="88" orientation="portrait" r:id="rId1"/>
  <headerFooter>
    <oddFooter>&amp;L_x000D_&amp;1#&amp;"Calibri"&amp;10&amp;K008000 PUBLICA - PUBLIC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6">
    <pageSetUpPr fitToPage="1"/>
  </sheetPr>
  <dimension ref="A1:J27"/>
  <sheetViews>
    <sheetView showGridLines="0" zoomScale="70" zoomScaleNormal="70" workbookViewId="0">
      <selection activeCell="B2" sqref="B2"/>
    </sheetView>
  </sheetViews>
  <sheetFormatPr defaultColWidth="9.44140625" defaultRowHeight="14.4" x14ac:dyDescent="0.3"/>
  <cols>
    <col min="1" max="1" width="2.44140625" style="53" customWidth="1"/>
    <col min="2" max="2" width="34.44140625" style="53" customWidth="1"/>
    <col min="3" max="5" width="17.5546875" style="54" customWidth="1"/>
  </cols>
  <sheetData>
    <row r="1" spans="1:10" ht="7.35" customHeight="1" x14ac:dyDescent="0.3"/>
    <row r="2" spans="1:10" x14ac:dyDescent="0.3">
      <c r="B2" s="63" t="s">
        <v>151</v>
      </c>
    </row>
    <row r="3" spans="1:10" ht="7.35" customHeight="1" x14ac:dyDescent="0.3"/>
    <row r="4" spans="1:10" x14ac:dyDescent="0.3">
      <c r="E4" s="74" t="s">
        <v>134</v>
      </c>
    </row>
    <row r="5" spans="1:10" ht="34.5" customHeight="1" thickBot="1" x14ac:dyDescent="0.35">
      <c r="B5" s="73" t="s">
        <v>155</v>
      </c>
      <c r="C5" s="69" t="s">
        <v>200</v>
      </c>
      <c r="D5" s="69" t="s">
        <v>192</v>
      </c>
      <c r="E5" s="70" t="s">
        <v>49</v>
      </c>
    </row>
    <row r="6" spans="1:10" ht="7.35" customHeight="1" x14ac:dyDescent="0.3">
      <c r="B6" s="319"/>
      <c r="C6" s="320"/>
      <c r="D6" s="320"/>
      <c r="E6" s="320"/>
    </row>
    <row r="7" spans="1:10" x14ac:dyDescent="0.3">
      <c r="A7" s="55"/>
      <c r="B7" s="64" t="s">
        <v>143</v>
      </c>
      <c r="C7" s="264">
        <v>12145.330685999999</v>
      </c>
      <c r="D7" s="264">
        <v>12109.521686999999</v>
      </c>
      <c r="E7" s="265">
        <v>0.29570944192158777</v>
      </c>
      <c r="H7" s="262"/>
      <c r="I7" s="262"/>
      <c r="J7" s="261"/>
    </row>
    <row r="8" spans="1:10" ht="7.35" customHeight="1" x14ac:dyDescent="0.3">
      <c r="B8" s="65"/>
      <c r="C8" s="266"/>
      <c r="D8" s="267"/>
      <c r="E8" s="265"/>
      <c r="H8" s="262"/>
      <c r="I8" s="262"/>
      <c r="J8" s="261"/>
    </row>
    <row r="9" spans="1:10" x14ac:dyDescent="0.3">
      <c r="B9" s="66" t="s">
        <v>135</v>
      </c>
      <c r="C9" s="266">
        <v>376.15256100000005</v>
      </c>
      <c r="D9" s="266">
        <v>37.454192999999997</v>
      </c>
      <c r="E9" s="268">
        <v>904.3002688644234</v>
      </c>
      <c r="H9" s="262"/>
      <c r="I9" s="262"/>
      <c r="J9" s="261"/>
    </row>
    <row r="10" spans="1:10" x14ac:dyDescent="0.3">
      <c r="B10" s="66" t="s">
        <v>137</v>
      </c>
      <c r="C10" s="266">
        <v>100.0354</v>
      </c>
      <c r="D10" s="266">
        <v>0</v>
      </c>
      <c r="E10" s="268" t="s">
        <v>133</v>
      </c>
      <c r="H10" s="262"/>
      <c r="I10" s="262"/>
      <c r="J10" s="261"/>
    </row>
    <row r="11" spans="1:10" x14ac:dyDescent="0.3">
      <c r="B11" s="66" t="s">
        <v>12</v>
      </c>
      <c r="C11" s="266">
        <v>11141.566257999999</v>
      </c>
      <c r="D11" s="266">
        <v>11968.003115</v>
      </c>
      <c r="E11" s="268">
        <v>-6.9053863794887604</v>
      </c>
      <c r="H11" s="262"/>
      <c r="I11" s="262"/>
      <c r="J11" s="261"/>
    </row>
    <row r="12" spans="1:10" x14ac:dyDescent="0.3">
      <c r="B12" s="66" t="s">
        <v>136</v>
      </c>
      <c r="C12" s="266">
        <v>59.013003000000005</v>
      </c>
      <c r="D12" s="266">
        <v>0</v>
      </c>
      <c r="E12" s="269" t="s">
        <v>133</v>
      </c>
      <c r="H12" s="262"/>
      <c r="I12" s="262"/>
      <c r="J12" s="261"/>
    </row>
    <row r="13" spans="1:10" x14ac:dyDescent="0.3">
      <c r="B13" s="66" t="s">
        <v>138</v>
      </c>
      <c r="C13" s="266">
        <v>468.56346400000001</v>
      </c>
      <c r="D13" s="266">
        <v>104.064379</v>
      </c>
      <c r="E13" s="268">
        <v>350.26306648118276</v>
      </c>
      <c r="H13" s="262"/>
      <c r="I13" s="262"/>
      <c r="J13" s="261"/>
    </row>
    <row r="14" spans="1:10" ht="7.35" customHeight="1" x14ac:dyDescent="0.3">
      <c r="B14" s="67"/>
      <c r="C14" s="267"/>
      <c r="D14" s="267"/>
      <c r="E14" s="268"/>
      <c r="H14" s="262"/>
      <c r="I14" s="262"/>
      <c r="J14" s="261"/>
    </row>
    <row r="15" spans="1:10" x14ac:dyDescent="0.3">
      <c r="A15" s="55"/>
      <c r="B15" s="64" t="s">
        <v>144</v>
      </c>
      <c r="C15" s="264">
        <v>12161.164034000001</v>
      </c>
      <c r="D15" s="264">
        <v>12112.129057</v>
      </c>
      <c r="E15" s="265">
        <v>0.40484192968254717</v>
      </c>
      <c r="H15" s="262"/>
      <c r="I15" s="262"/>
      <c r="J15" s="261"/>
    </row>
    <row r="16" spans="1:10" ht="7.35" customHeight="1" x14ac:dyDescent="0.3">
      <c r="B16" s="68"/>
      <c r="C16" s="266"/>
      <c r="D16" s="267"/>
      <c r="E16" s="270"/>
      <c r="H16" s="262"/>
      <c r="I16" s="262"/>
      <c r="J16" s="261"/>
    </row>
    <row r="17" spans="2:10" x14ac:dyDescent="0.3">
      <c r="B17" s="66" t="s">
        <v>141</v>
      </c>
      <c r="C17" s="266">
        <v>278.41858000000002</v>
      </c>
      <c r="D17" s="266">
        <v>1284.346499</v>
      </c>
      <c r="E17" s="268">
        <v>-78.322159929833703</v>
      </c>
      <c r="H17" s="262"/>
      <c r="I17" s="262"/>
      <c r="J17" s="261"/>
    </row>
    <row r="18" spans="2:10" x14ac:dyDescent="0.3">
      <c r="B18" s="66" t="s">
        <v>142</v>
      </c>
      <c r="C18" s="266">
        <v>0</v>
      </c>
      <c r="D18" s="266">
        <v>43.605059999999995</v>
      </c>
      <c r="E18" s="269">
        <v>-100</v>
      </c>
      <c r="H18" s="262"/>
      <c r="I18" s="262"/>
      <c r="J18" s="261"/>
    </row>
    <row r="19" spans="2:10" x14ac:dyDescent="0.3">
      <c r="B19" s="66" t="s">
        <v>139</v>
      </c>
      <c r="C19" s="266">
        <v>3834.6134620000003</v>
      </c>
      <c r="D19" s="266">
        <v>2876.18325</v>
      </c>
      <c r="E19" s="268">
        <v>33.322988443104236</v>
      </c>
      <c r="H19" s="262"/>
      <c r="I19" s="262"/>
      <c r="J19" s="261"/>
    </row>
    <row r="20" spans="2:10" x14ac:dyDescent="0.3">
      <c r="B20" s="66" t="s">
        <v>140</v>
      </c>
      <c r="C20" s="266">
        <v>7645.6446400000004</v>
      </c>
      <c r="D20" s="266">
        <v>7818.1422480000001</v>
      </c>
      <c r="E20" s="268">
        <v>-2.2063759206239553</v>
      </c>
      <c r="H20" s="262"/>
      <c r="I20" s="262"/>
      <c r="J20" s="261"/>
    </row>
    <row r="21" spans="2:10" x14ac:dyDescent="0.3">
      <c r="B21" s="66" t="s">
        <v>136</v>
      </c>
      <c r="C21" s="266">
        <v>59.013003000000005</v>
      </c>
      <c r="D21" s="266">
        <v>0</v>
      </c>
      <c r="E21" s="269" t="s">
        <v>133</v>
      </c>
      <c r="H21" s="262"/>
      <c r="I21" s="262"/>
      <c r="J21" s="261"/>
    </row>
    <row r="22" spans="2:10" x14ac:dyDescent="0.3">
      <c r="B22" s="66" t="s">
        <v>138</v>
      </c>
      <c r="C22" s="266">
        <v>343.47434899999996</v>
      </c>
      <c r="D22" s="266">
        <v>89.852000000000004</v>
      </c>
      <c r="E22" s="268">
        <v>282.26678204157946</v>
      </c>
      <c r="H22" s="262"/>
      <c r="I22" s="262"/>
      <c r="J22" s="261"/>
    </row>
    <row r="23" spans="2:10" ht="7.35" customHeight="1" thickBot="1" x14ac:dyDescent="0.35">
      <c r="B23" s="71"/>
      <c r="C23" s="321"/>
      <c r="D23" s="321"/>
      <c r="E23" s="72"/>
    </row>
    <row r="24" spans="2:10" ht="15" thickTop="1" x14ac:dyDescent="0.3">
      <c r="B24" s="57" t="s">
        <v>154</v>
      </c>
      <c r="C24" s="58"/>
      <c r="D24" s="59"/>
      <c r="E24" s="60" t="s">
        <v>118</v>
      </c>
    </row>
    <row r="25" spans="2:10" x14ac:dyDescent="0.3">
      <c r="C25" s="61"/>
      <c r="D25" s="61"/>
      <c r="E25" s="60"/>
    </row>
    <row r="27" spans="2:10" x14ac:dyDescent="0.3">
      <c r="C27" s="62"/>
      <c r="D27" s="62"/>
    </row>
  </sheetData>
  <pageMargins left="0.70866141732283472" right="0.70866141732283472" top="0.74803149606299213" bottom="0.74803149606299213" header="0.31496062992125984" footer="0.31496062992125984"/>
  <pageSetup paperSize="9" scale="53" orientation="portrait" r:id="rId1"/>
  <headerFooter>
    <oddFooter>&amp;L_x000D_&amp;1#&amp;"Calibri"&amp;10&amp;K008000 PUBLICA - PUBLIC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7">
    <pageSetUpPr fitToPage="1"/>
  </sheetPr>
  <dimension ref="A1:E19"/>
  <sheetViews>
    <sheetView showGridLines="0" zoomScale="70" zoomScaleNormal="70" workbookViewId="0">
      <selection activeCell="B2" sqref="B2"/>
    </sheetView>
  </sheetViews>
  <sheetFormatPr defaultColWidth="9.44140625" defaultRowHeight="14.4" x14ac:dyDescent="0.3"/>
  <cols>
    <col min="1" max="1" width="2.44140625" style="53" customWidth="1"/>
    <col min="2" max="2" width="34.44140625" style="53" customWidth="1"/>
    <col min="3" max="5" width="17.5546875" style="54" customWidth="1"/>
  </cols>
  <sheetData>
    <row r="1" spans="1:5" ht="7.35" customHeight="1" x14ac:dyDescent="0.3"/>
    <row r="2" spans="1:5" x14ac:dyDescent="0.3">
      <c r="B2" s="63" t="s">
        <v>152</v>
      </c>
    </row>
    <row r="3" spans="1:5" ht="7.35" customHeight="1" x14ac:dyDescent="0.3"/>
    <row r="4" spans="1:5" x14ac:dyDescent="0.3">
      <c r="E4" s="74" t="s">
        <v>158</v>
      </c>
    </row>
    <row r="5" spans="1:5" ht="36" customHeight="1" x14ac:dyDescent="0.3">
      <c r="B5" s="76" t="s">
        <v>159</v>
      </c>
      <c r="C5" s="75" t="s">
        <v>200</v>
      </c>
      <c r="D5" s="75" t="s">
        <v>192</v>
      </c>
      <c r="E5" s="263" t="s">
        <v>49</v>
      </c>
    </row>
    <row r="6" spans="1:5" ht="7.35" customHeight="1" x14ac:dyDescent="0.3">
      <c r="B6" s="56"/>
      <c r="C6" s="56"/>
      <c r="D6" s="56"/>
      <c r="E6" s="56"/>
    </row>
    <row r="7" spans="1:5" x14ac:dyDescent="0.3">
      <c r="A7" s="55"/>
      <c r="B7" s="64" t="s">
        <v>0</v>
      </c>
      <c r="C7" s="395">
        <v>805.18165399999998</v>
      </c>
      <c r="D7" s="395">
        <v>786.19294200000002</v>
      </c>
      <c r="E7" s="184">
        <v>2.4152737814835206</v>
      </c>
    </row>
    <row r="8" spans="1:5" ht="7.35" customHeight="1" x14ac:dyDescent="0.3">
      <c r="B8" s="65"/>
      <c r="C8" s="396"/>
      <c r="D8" s="396"/>
      <c r="E8" s="184"/>
    </row>
    <row r="9" spans="1:5" x14ac:dyDescent="0.3">
      <c r="B9" s="66" t="s">
        <v>145</v>
      </c>
      <c r="C9" s="396">
        <v>37.221290000000003</v>
      </c>
      <c r="D9" s="396">
        <v>37.121968000000003</v>
      </c>
      <c r="E9" s="158">
        <v>0.26755585802993664</v>
      </c>
    </row>
    <row r="10" spans="1:5" x14ac:dyDescent="0.3">
      <c r="B10" s="66" t="s">
        <v>146</v>
      </c>
      <c r="C10" s="396">
        <v>13.923718000000001</v>
      </c>
      <c r="D10" s="396">
        <v>14.340683</v>
      </c>
      <c r="E10" s="158">
        <v>-2.9075672337224034</v>
      </c>
    </row>
    <row r="11" spans="1:5" x14ac:dyDescent="0.3">
      <c r="B11" s="66" t="s">
        <v>147</v>
      </c>
      <c r="C11" s="396">
        <v>98.564785999999998</v>
      </c>
      <c r="D11" s="396">
        <v>87.191956000000005</v>
      </c>
      <c r="E11" s="158">
        <v>13.043439465906687</v>
      </c>
    </row>
    <row r="12" spans="1:5" x14ac:dyDescent="0.3">
      <c r="B12" s="66" t="s">
        <v>148</v>
      </c>
      <c r="C12" s="396">
        <v>6.418126</v>
      </c>
      <c r="D12" s="396">
        <v>2.9004450000000004</v>
      </c>
      <c r="E12" s="158">
        <v>121.28073450798064</v>
      </c>
    </row>
    <row r="13" spans="1:5" x14ac:dyDescent="0.3">
      <c r="B13" s="66" t="s">
        <v>149</v>
      </c>
      <c r="C13" s="396">
        <v>313.58123499999999</v>
      </c>
      <c r="D13" s="396">
        <v>299.58814899999999</v>
      </c>
      <c r="E13" s="158">
        <v>4.6707742100973348</v>
      </c>
    </row>
    <row r="14" spans="1:5" x14ac:dyDescent="0.3">
      <c r="B14" s="66" t="s">
        <v>150</v>
      </c>
      <c r="C14" s="396">
        <v>335.47249899999997</v>
      </c>
      <c r="D14" s="396">
        <v>345.04974100000004</v>
      </c>
      <c r="E14" s="158">
        <v>-2.7756119950254003</v>
      </c>
    </row>
    <row r="15" spans="1:5" ht="7.35" customHeight="1" thickBot="1" x14ac:dyDescent="0.35">
      <c r="B15" s="71"/>
      <c r="C15" s="71"/>
      <c r="D15" s="71"/>
      <c r="E15" s="71"/>
    </row>
    <row r="16" spans="1:5" ht="15" thickTop="1" x14ac:dyDescent="0.3">
      <c r="B16" s="57" t="s">
        <v>156</v>
      </c>
      <c r="E16" s="60" t="s">
        <v>118</v>
      </c>
    </row>
    <row r="17" spans="2:5" x14ac:dyDescent="0.3">
      <c r="B17" s="57" t="s">
        <v>157</v>
      </c>
      <c r="E17" s="60"/>
    </row>
    <row r="19" spans="2:5" x14ac:dyDescent="0.3">
      <c r="C19" s="62"/>
      <c r="D19" s="62"/>
    </row>
  </sheetData>
  <pageMargins left="0.70866141732283472" right="0.70866141732283472" top="0.74803149606299213" bottom="0.74803149606299213" header="0.31496062992125984" footer="0.31496062992125984"/>
  <pageSetup paperSize="9" scale="53" orientation="portrait" r:id="rId1"/>
  <headerFooter>
    <oddFooter>&amp;L_x000D_&amp;1#&amp;"Calibri"&amp;10&amp;K008000 PUBLICA - PUBLIC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8">
    <pageSetUpPr fitToPage="1"/>
  </sheetPr>
  <dimension ref="A1:AA36"/>
  <sheetViews>
    <sheetView showGridLines="0" zoomScale="70" zoomScaleNormal="70" workbookViewId="0">
      <selection activeCell="B2" sqref="B2"/>
    </sheetView>
  </sheetViews>
  <sheetFormatPr defaultColWidth="9.44140625" defaultRowHeight="14.4" x14ac:dyDescent="0.3"/>
  <cols>
    <col min="1" max="1" width="2.44140625" style="1" customWidth="1"/>
    <col min="2" max="2" width="32.44140625" style="1" customWidth="1"/>
    <col min="3" max="3" width="9.33203125" style="1" customWidth="1"/>
    <col min="4" max="11" width="9.5546875" style="2" customWidth="1"/>
    <col min="12" max="15" width="9" style="2" customWidth="1"/>
    <col min="16" max="16" width="1.44140625" customWidth="1"/>
    <col min="17" max="27" width="6" style="49" customWidth="1"/>
    <col min="28" max="16384" width="9.44140625" style="14"/>
  </cols>
  <sheetData>
    <row r="1" spans="1:27" ht="13.5" customHeight="1" x14ac:dyDescent="0.3">
      <c r="A1" s="178"/>
      <c r="B1" s="178"/>
      <c r="C1" s="178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</row>
    <row r="2" spans="1:27" ht="16.5" customHeight="1" x14ac:dyDescent="0.3">
      <c r="A2" s="178"/>
      <c r="B2" s="180" t="s">
        <v>50</v>
      </c>
      <c r="C2" s="180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</row>
    <row r="3" spans="1:27" ht="7.5" customHeight="1" x14ac:dyDescent="0.3">
      <c r="A3" s="178"/>
      <c r="B3" s="178"/>
      <c r="C3" s="178"/>
      <c r="D3" s="179"/>
      <c r="E3" s="179"/>
      <c r="F3" s="179"/>
      <c r="G3" s="179"/>
      <c r="H3" s="179"/>
      <c r="I3" s="181"/>
      <c r="J3" s="181"/>
      <c r="K3" s="179"/>
      <c r="L3" s="178"/>
      <c r="M3" s="178"/>
      <c r="N3" s="179"/>
      <c r="O3" s="179"/>
    </row>
    <row r="4" spans="1:27" ht="14.1" customHeight="1" thickBot="1" x14ac:dyDescent="0.35">
      <c r="A4" s="178"/>
      <c r="B4" s="178"/>
      <c r="C4" s="178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</row>
    <row r="5" spans="1:27" ht="20.100000000000001" customHeight="1" thickBot="1" x14ac:dyDescent="0.35">
      <c r="A5" s="182"/>
      <c r="B5" s="422"/>
      <c r="C5" s="417" t="s">
        <v>3</v>
      </c>
      <c r="D5" s="419" t="s">
        <v>188</v>
      </c>
      <c r="E5" s="420"/>
      <c r="F5" s="420"/>
      <c r="G5" s="421"/>
      <c r="H5" s="419" t="s">
        <v>192</v>
      </c>
      <c r="I5" s="420"/>
      <c r="J5" s="420"/>
      <c r="K5" s="421"/>
      <c r="L5" s="419" t="s">
        <v>49</v>
      </c>
      <c r="M5" s="420"/>
      <c r="N5" s="420"/>
      <c r="O5" s="421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</row>
    <row r="6" spans="1:27" ht="20.100000000000001" customHeight="1" thickBot="1" x14ac:dyDescent="0.35">
      <c r="A6" s="182"/>
      <c r="B6" s="422"/>
      <c r="C6" s="418"/>
      <c r="D6" s="123" t="s">
        <v>0</v>
      </c>
      <c r="E6" s="143" t="s">
        <v>189</v>
      </c>
      <c r="F6" s="143" t="s">
        <v>190</v>
      </c>
      <c r="G6" s="143" t="s">
        <v>191</v>
      </c>
      <c r="H6" s="323" t="s">
        <v>0</v>
      </c>
      <c r="I6" s="330" t="s">
        <v>189</v>
      </c>
      <c r="J6" s="330" t="s">
        <v>190</v>
      </c>
      <c r="K6" s="330" t="s">
        <v>191</v>
      </c>
      <c r="L6" s="123" t="str">
        <f>D6</f>
        <v>Total</v>
      </c>
      <c r="M6" s="143" t="str">
        <f>E6</f>
        <v>out.25</v>
      </c>
      <c r="N6" s="143" t="str">
        <f>F6</f>
        <v>nov.25</v>
      </c>
      <c r="O6" s="143" t="str">
        <f>G6</f>
        <v>dez.25</v>
      </c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</row>
    <row r="7" spans="1:27" ht="7.35" customHeight="1" x14ac:dyDescent="0.3">
      <c r="A7" s="178"/>
      <c r="B7" s="178"/>
      <c r="C7" s="341"/>
      <c r="D7" s="325"/>
      <c r="E7" s="324"/>
      <c r="F7" s="324"/>
      <c r="G7" s="324"/>
      <c r="H7" s="344"/>
      <c r="I7" s="324"/>
      <c r="J7" s="324"/>
      <c r="K7" s="345"/>
      <c r="L7" s="325"/>
      <c r="M7" s="325"/>
      <c r="N7" s="324"/>
      <c r="O7" s="324"/>
      <c r="P7" s="178"/>
      <c r="Q7" s="178"/>
      <c r="R7" s="14"/>
      <c r="S7" s="14"/>
      <c r="T7" s="14"/>
      <c r="U7" s="14"/>
      <c r="V7" s="14"/>
      <c r="W7" s="14"/>
      <c r="X7" s="14"/>
      <c r="Y7" s="14"/>
      <c r="Z7" s="14"/>
      <c r="AA7" s="14"/>
    </row>
    <row r="8" spans="1:27" s="15" customFormat="1" ht="14.1" customHeight="1" x14ac:dyDescent="0.3">
      <c r="A8" s="180"/>
      <c r="B8" s="63" t="s">
        <v>66</v>
      </c>
      <c r="C8" s="342" t="s">
        <v>16</v>
      </c>
      <c r="D8" s="246">
        <f t="shared" ref="D8:K8" si="0">SUM(D10:D20)</f>
        <v>3283.9737076648844</v>
      </c>
      <c r="E8" s="246">
        <f t="shared" si="0"/>
        <v>1177</v>
      </c>
      <c r="F8" s="246">
        <f t="shared" si="0"/>
        <v>1063</v>
      </c>
      <c r="G8" s="246">
        <f t="shared" si="0"/>
        <v>1043.9737076648842</v>
      </c>
      <c r="H8" s="346">
        <f t="shared" si="0"/>
        <v>3449</v>
      </c>
      <c r="I8" s="246">
        <f t="shared" si="0"/>
        <v>1180</v>
      </c>
      <c r="J8" s="246">
        <f t="shared" si="0"/>
        <v>1145</v>
      </c>
      <c r="K8" s="347">
        <f t="shared" si="0"/>
        <v>1124</v>
      </c>
      <c r="L8" s="184">
        <f>(D8-H8)/H8*100</f>
        <v>-4.7847576786058461</v>
      </c>
      <c r="M8" s="184">
        <f>(E8-I8)/I8*100</f>
        <v>-0.25423728813559321</v>
      </c>
      <c r="N8" s="184">
        <f>(F8-J8)/J8*100</f>
        <v>-7.1615720524017465</v>
      </c>
      <c r="O8" s="184">
        <f>(G8-K8)/K8*100</f>
        <v>-7.1197768981419784</v>
      </c>
      <c r="P8"/>
    </row>
    <row r="9" spans="1:27" ht="3" customHeight="1" x14ac:dyDescent="0.3">
      <c r="A9" s="178"/>
      <c r="B9" s="63"/>
      <c r="C9" s="342"/>
      <c r="D9" s="142"/>
      <c r="E9" s="142"/>
      <c r="F9" s="142"/>
      <c r="G9" s="142"/>
      <c r="H9" s="348"/>
      <c r="I9" s="142"/>
      <c r="J9" s="142"/>
      <c r="K9" s="349"/>
      <c r="L9" s="276"/>
      <c r="M9" s="276"/>
      <c r="N9" s="276"/>
      <c r="O9" s="276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</row>
    <row r="10" spans="1:27" ht="14.1" customHeight="1" x14ac:dyDescent="0.3">
      <c r="A10" s="178"/>
      <c r="B10" s="298" t="s">
        <v>9</v>
      </c>
      <c r="C10" s="342" t="s">
        <v>16</v>
      </c>
      <c r="D10" s="150">
        <f t="shared" ref="D10:D20" si="1">SUM(E10:G10)</f>
        <v>503</v>
      </c>
      <c r="E10" s="287">
        <v>181</v>
      </c>
      <c r="F10" s="287">
        <v>156</v>
      </c>
      <c r="G10" s="287">
        <v>166</v>
      </c>
      <c r="H10" s="348">
        <f t="shared" ref="H10:H20" si="2">SUM(I10:K10)</f>
        <v>550</v>
      </c>
      <c r="I10" s="153">
        <v>190</v>
      </c>
      <c r="J10" s="153">
        <v>181</v>
      </c>
      <c r="K10" s="350">
        <v>179</v>
      </c>
      <c r="L10" s="278">
        <f t="shared" ref="L10:O20" si="3">(D10-H10)/H10*100</f>
        <v>-8.545454545454545</v>
      </c>
      <c r="M10" s="278">
        <f t="shared" si="3"/>
        <v>-4.7368421052631584</v>
      </c>
      <c r="N10" s="278">
        <f t="shared" si="3"/>
        <v>-13.812154696132598</v>
      </c>
      <c r="O10" s="278">
        <f t="shared" si="3"/>
        <v>-7.2625698324022352</v>
      </c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</row>
    <row r="11" spans="1:27" ht="14.1" customHeight="1" x14ac:dyDescent="0.3">
      <c r="A11" s="178"/>
      <c r="B11" s="298" t="s">
        <v>10</v>
      </c>
      <c r="C11" s="342" t="s">
        <v>16</v>
      </c>
      <c r="D11" s="150">
        <f t="shared" si="1"/>
        <v>254</v>
      </c>
      <c r="E11" s="287">
        <v>95</v>
      </c>
      <c r="F11" s="287">
        <v>80</v>
      </c>
      <c r="G11" s="287">
        <v>79</v>
      </c>
      <c r="H11" s="348">
        <f t="shared" si="2"/>
        <v>245</v>
      </c>
      <c r="I11" s="153">
        <v>82</v>
      </c>
      <c r="J11" s="153">
        <v>84</v>
      </c>
      <c r="K11" s="350">
        <v>79</v>
      </c>
      <c r="L11" s="278">
        <f t="shared" si="3"/>
        <v>3.6734693877551026</v>
      </c>
      <c r="M11" s="278">
        <f t="shared" si="3"/>
        <v>15.853658536585366</v>
      </c>
      <c r="N11" s="278">
        <f t="shared" si="3"/>
        <v>-4.7619047619047619</v>
      </c>
      <c r="O11" s="278">
        <f t="shared" si="3"/>
        <v>0</v>
      </c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</row>
    <row r="12" spans="1:27" ht="14.1" customHeight="1" x14ac:dyDescent="0.3">
      <c r="A12" s="178"/>
      <c r="B12" s="298" t="s">
        <v>11</v>
      </c>
      <c r="C12" s="342" t="s">
        <v>16</v>
      </c>
      <c r="D12" s="150">
        <f t="shared" si="1"/>
        <v>89</v>
      </c>
      <c r="E12" s="287">
        <v>39</v>
      </c>
      <c r="F12" s="287">
        <v>27</v>
      </c>
      <c r="G12" s="287">
        <v>23</v>
      </c>
      <c r="H12" s="348">
        <f t="shared" si="2"/>
        <v>110</v>
      </c>
      <c r="I12" s="153">
        <v>37</v>
      </c>
      <c r="J12" s="153">
        <v>37</v>
      </c>
      <c r="K12" s="350">
        <v>36</v>
      </c>
      <c r="L12" s="278">
        <f t="shared" si="3"/>
        <v>-19.090909090909093</v>
      </c>
      <c r="M12" s="278">
        <f t="shared" si="3"/>
        <v>5.4054054054054053</v>
      </c>
      <c r="N12" s="278">
        <f t="shared" si="3"/>
        <v>-27.027027027027028</v>
      </c>
      <c r="O12" s="278">
        <f t="shared" si="3"/>
        <v>-36.111111111111107</v>
      </c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</row>
    <row r="13" spans="1:27" ht="14.1" customHeight="1" x14ac:dyDescent="0.3">
      <c r="A13" s="178"/>
      <c r="B13" s="298" t="s">
        <v>6</v>
      </c>
      <c r="C13" s="342" t="s">
        <v>16</v>
      </c>
      <c r="D13" s="150">
        <f t="shared" si="1"/>
        <v>543</v>
      </c>
      <c r="E13" s="287">
        <v>192</v>
      </c>
      <c r="F13" s="287">
        <v>177</v>
      </c>
      <c r="G13" s="287">
        <v>174</v>
      </c>
      <c r="H13" s="348">
        <f t="shared" si="2"/>
        <v>635</v>
      </c>
      <c r="I13" s="153">
        <v>223</v>
      </c>
      <c r="J13" s="153">
        <v>215</v>
      </c>
      <c r="K13" s="350">
        <v>197</v>
      </c>
      <c r="L13" s="278">
        <f t="shared" si="3"/>
        <v>-14.488188976377952</v>
      </c>
      <c r="M13" s="278">
        <f t="shared" si="3"/>
        <v>-13.901345291479823</v>
      </c>
      <c r="N13" s="278">
        <f t="shared" si="3"/>
        <v>-17.674418604651162</v>
      </c>
      <c r="O13" s="278">
        <f t="shared" si="3"/>
        <v>-11.6751269035533</v>
      </c>
    </row>
    <row r="14" spans="1:27" ht="14.1" customHeight="1" x14ac:dyDescent="0.3">
      <c r="A14" s="178"/>
      <c r="B14" s="298" t="s">
        <v>127</v>
      </c>
      <c r="C14" s="342" t="s">
        <v>16</v>
      </c>
      <c r="D14" s="150">
        <f t="shared" si="1"/>
        <v>359</v>
      </c>
      <c r="E14" s="287">
        <v>125</v>
      </c>
      <c r="F14" s="287">
        <v>123</v>
      </c>
      <c r="G14" s="287">
        <v>111</v>
      </c>
      <c r="H14" s="348">
        <f t="shared" si="2"/>
        <v>398</v>
      </c>
      <c r="I14" s="153">
        <v>139</v>
      </c>
      <c r="J14" s="153">
        <v>125</v>
      </c>
      <c r="K14" s="350">
        <v>134</v>
      </c>
      <c r="L14" s="278">
        <f t="shared" si="3"/>
        <v>-9.7989949748743719</v>
      </c>
      <c r="M14" s="278">
        <f t="shared" si="3"/>
        <v>-10.071942446043165</v>
      </c>
      <c r="N14" s="278">
        <f t="shared" si="3"/>
        <v>-1.6</v>
      </c>
      <c r="O14" s="278">
        <f t="shared" si="3"/>
        <v>-17.164179104477611</v>
      </c>
    </row>
    <row r="15" spans="1:27" ht="14.1" customHeight="1" x14ac:dyDescent="0.3">
      <c r="A15" s="178"/>
      <c r="B15" s="298" t="s">
        <v>12</v>
      </c>
      <c r="C15" s="342" t="s">
        <v>16</v>
      </c>
      <c r="D15" s="150">
        <f t="shared" si="1"/>
        <v>358</v>
      </c>
      <c r="E15" s="287">
        <v>128</v>
      </c>
      <c r="F15" s="287">
        <v>113</v>
      </c>
      <c r="G15" s="287">
        <v>117</v>
      </c>
      <c r="H15" s="348">
        <f t="shared" si="2"/>
        <v>443</v>
      </c>
      <c r="I15" s="153">
        <v>146</v>
      </c>
      <c r="J15" s="153">
        <v>139</v>
      </c>
      <c r="K15" s="350">
        <v>158</v>
      </c>
      <c r="L15" s="278">
        <f t="shared" si="3"/>
        <v>-19.187358916478555</v>
      </c>
      <c r="M15" s="278">
        <f t="shared" si="3"/>
        <v>-12.328767123287671</v>
      </c>
      <c r="N15" s="278">
        <f t="shared" si="3"/>
        <v>-18.705035971223023</v>
      </c>
      <c r="O15" s="278">
        <f t="shared" si="3"/>
        <v>-25.949367088607595</v>
      </c>
    </row>
    <row r="16" spans="1:27" ht="12.75" customHeight="1" x14ac:dyDescent="0.3">
      <c r="A16" s="178"/>
      <c r="B16" s="298" t="s">
        <v>14</v>
      </c>
      <c r="C16" s="342" t="s">
        <v>16</v>
      </c>
      <c r="D16" s="150">
        <f t="shared" si="1"/>
        <v>205</v>
      </c>
      <c r="E16" s="287">
        <v>78</v>
      </c>
      <c r="F16" s="287">
        <v>63</v>
      </c>
      <c r="G16" s="287">
        <v>64</v>
      </c>
      <c r="H16" s="348">
        <f t="shared" si="2"/>
        <v>168</v>
      </c>
      <c r="I16" s="153">
        <v>56</v>
      </c>
      <c r="J16" s="153">
        <v>60</v>
      </c>
      <c r="K16" s="350">
        <v>52</v>
      </c>
      <c r="L16" s="278">
        <f t="shared" si="3"/>
        <v>22.023809523809522</v>
      </c>
      <c r="M16" s="278">
        <f t="shared" si="3"/>
        <v>39.285714285714285</v>
      </c>
      <c r="N16" s="278">
        <f t="shared" si="3"/>
        <v>5</v>
      </c>
      <c r="O16" s="278">
        <f t="shared" si="3"/>
        <v>23.076923076923077</v>
      </c>
    </row>
    <row r="17" spans="1:15" ht="14.1" customHeight="1" x14ac:dyDescent="0.3">
      <c r="A17" s="178"/>
      <c r="B17" s="298" t="s">
        <v>65</v>
      </c>
      <c r="C17" s="342" t="s">
        <v>16</v>
      </c>
      <c r="D17" s="150">
        <f t="shared" si="1"/>
        <v>130</v>
      </c>
      <c r="E17" s="287">
        <v>49</v>
      </c>
      <c r="F17" s="287">
        <v>35</v>
      </c>
      <c r="G17" s="287">
        <v>46</v>
      </c>
      <c r="H17" s="348">
        <f t="shared" si="2"/>
        <v>126</v>
      </c>
      <c r="I17" s="153">
        <v>43</v>
      </c>
      <c r="J17" s="153">
        <v>38</v>
      </c>
      <c r="K17" s="350">
        <v>45</v>
      </c>
      <c r="L17" s="278">
        <f t="shared" si="3"/>
        <v>3.1746031746031744</v>
      </c>
      <c r="M17" s="278">
        <f t="shared" si="3"/>
        <v>13.953488372093023</v>
      </c>
      <c r="N17" s="278">
        <f t="shared" si="3"/>
        <v>-7.8947368421052628</v>
      </c>
      <c r="O17" s="278">
        <f t="shared" si="3"/>
        <v>2.2222222222222223</v>
      </c>
    </row>
    <row r="18" spans="1:15" ht="14.1" customHeight="1" x14ac:dyDescent="0.3">
      <c r="A18" s="178"/>
      <c r="B18" s="298" t="s">
        <v>13</v>
      </c>
      <c r="C18" s="342" t="s">
        <v>16</v>
      </c>
      <c r="D18" s="150">
        <f t="shared" si="1"/>
        <v>64.52272727272728</v>
      </c>
      <c r="E18" s="287">
        <v>22</v>
      </c>
      <c r="F18" s="287">
        <v>22</v>
      </c>
      <c r="G18" s="287">
        <v>20.522727272727273</v>
      </c>
      <c r="H18" s="348">
        <f t="shared" si="2"/>
        <v>66</v>
      </c>
      <c r="I18" s="153">
        <v>20</v>
      </c>
      <c r="J18" s="153">
        <v>25</v>
      </c>
      <c r="K18" s="350">
        <v>21</v>
      </c>
      <c r="L18" s="278">
        <f t="shared" si="3"/>
        <v>-2.2382920110192721</v>
      </c>
      <c r="M18" s="278">
        <f t="shared" si="3"/>
        <v>10</v>
      </c>
      <c r="N18" s="278">
        <f t="shared" si="3"/>
        <v>-12</v>
      </c>
      <c r="O18" s="278">
        <f t="shared" si="3"/>
        <v>-2.2727272727272698</v>
      </c>
    </row>
    <row r="19" spans="1:15" ht="14.1" customHeight="1" x14ac:dyDescent="0.3">
      <c r="A19" s="178"/>
      <c r="B19" s="298" t="s">
        <v>47</v>
      </c>
      <c r="C19" s="342" t="s">
        <v>16</v>
      </c>
      <c r="D19" s="150">
        <f t="shared" si="1"/>
        <v>235.45098039215685</v>
      </c>
      <c r="E19" s="287">
        <v>64</v>
      </c>
      <c r="F19" s="287">
        <v>89</v>
      </c>
      <c r="G19" s="287">
        <v>82.450980392156865</v>
      </c>
      <c r="H19" s="348">
        <f t="shared" si="2"/>
        <v>248</v>
      </c>
      <c r="I19" s="153">
        <v>66</v>
      </c>
      <c r="J19" s="153">
        <v>95</v>
      </c>
      <c r="K19" s="350">
        <v>87</v>
      </c>
      <c r="L19" s="278">
        <f t="shared" si="3"/>
        <v>-5.060088551549657</v>
      </c>
      <c r="M19" s="278">
        <f t="shared" si="3"/>
        <v>-3.0303030303030303</v>
      </c>
      <c r="N19" s="278">
        <f t="shared" si="3"/>
        <v>-6.3157894736842106</v>
      </c>
      <c r="O19" s="278">
        <f t="shared" si="3"/>
        <v>-5.2287581699346388</v>
      </c>
    </row>
    <row r="20" spans="1:15" ht="14.1" customHeight="1" x14ac:dyDescent="0.3">
      <c r="A20" s="178"/>
      <c r="B20" s="298" t="s">
        <v>128</v>
      </c>
      <c r="C20" s="342" t="s">
        <v>16</v>
      </c>
      <c r="D20" s="150">
        <f t="shared" si="1"/>
        <v>543</v>
      </c>
      <c r="E20" s="153">
        <v>204</v>
      </c>
      <c r="F20" s="153">
        <v>178</v>
      </c>
      <c r="G20" s="153">
        <v>161</v>
      </c>
      <c r="H20" s="348">
        <f t="shared" si="2"/>
        <v>460</v>
      </c>
      <c r="I20" s="153">
        <v>178</v>
      </c>
      <c r="J20" s="153">
        <v>146</v>
      </c>
      <c r="K20" s="350">
        <v>136</v>
      </c>
      <c r="L20" s="278">
        <f t="shared" si="3"/>
        <v>18.043478260869566</v>
      </c>
      <c r="M20" s="278">
        <f t="shared" si="3"/>
        <v>14.606741573033707</v>
      </c>
      <c r="N20" s="278">
        <f t="shared" si="3"/>
        <v>21.917808219178081</v>
      </c>
      <c r="O20" s="278">
        <f t="shared" si="3"/>
        <v>18.382352941176471</v>
      </c>
    </row>
    <row r="21" spans="1:15" ht="14.1" customHeight="1" x14ac:dyDescent="0.3">
      <c r="A21" s="178"/>
      <c r="B21" s="296"/>
      <c r="C21" s="342"/>
      <c r="D21" s="150"/>
      <c r="E21" s="153"/>
      <c r="F21" s="153"/>
      <c r="G21" s="153"/>
      <c r="H21" s="348"/>
      <c r="I21" s="153"/>
      <c r="J21" s="153"/>
      <c r="K21" s="350"/>
      <c r="L21" s="278"/>
      <c r="M21" s="278"/>
      <c r="N21" s="278"/>
      <c r="O21" s="278"/>
    </row>
    <row r="22" spans="1:15" ht="14.1" customHeight="1" x14ac:dyDescent="0.3">
      <c r="A22" s="180"/>
      <c r="B22" s="340" t="s">
        <v>67</v>
      </c>
      <c r="C22" s="342" t="s">
        <v>168</v>
      </c>
      <c r="D22" s="246">
        <f t="shared" ref="D22:K22" si="4">SUM(D24:D34)</f>
        <v>65940.71444496492</v>
      </c>
      <c r="E22" s="246">
        <f>SUM(E24:E34)</f>
        <v>23845.876000000004</v>
      </c>
      <c r="F22" s="246">
        <f t="shared" si="4"/>
        <v>22472.526999999998</v>
      </c>
      <c r="G22" s="246">
        <f t="shared" si="4"/>
        <v>19622.311444964933</v>
      </c>
      <c r="H22" s="346">
        <f t="shared" ref="H22" si="5">SUM(H24:H34)</f>
        <v>76833.751000000004</v>
      </c>
      <c r="I22" s="246">
        <f t="shared" si="4"/>
        <v>25514.189000000006</v>
      </c>
      <c r="J22" s="246">
        <f t="shared" si="4"/>
        <v>27290.919000000005</v>
      </c>
      <c r="K22" s="347">
        <f t="shared" si="4"/>
        <v>24028.642999999996</v>
      </c>
      <c r="L22" s="280">
        <f>(D22-H22)/H22*100</f>
        <v>-14.177410855595326</v>
      </c>
      <c r="M22" s="280">
        <f>(E22-I22)/I22*100</f>
        <v>-6.5387655472803843</v>
      </c>
      <c r="N22" s="280">
        <f>(F22-J22)/J22*100</f>
        <v>-17.655660478124631</v>
      </c>
      <c r="O22" s="280">
        <f>(G22-K22)/K22*100</f>
        <v>-18.337829377360446</v>
      </c>
    </row>
    <row r="23" spans="1:15" ht="6" customHeight="1" x14ac:dyDescent="0.3">
      <c r="A23" s="178"/>
      <c r="B23" s="296"/>
      <c r="C23" s="343"/>
      <c r="D23" s="288"/>
      <c r="E23" s="288"/>
      <c r="F23" s="288"/>
      <c r="G23" s="288"/>
      <c r="H23" s="348"/>
      <c r="I23" s="288"/>
      <c r="J23" s="288"/>
      <c r="K23" s="351"/>
      <c r="L23" s="278"/>
      <c r="M23" s="278"/>
      <c r="N23" s="278"/>
      <c r="O23" s="278"/>
    </row>
    <row r="24" spans="1:15" ht="14.1" customHeight="1" x14ac:dyDescent="0.3">
      <c r="A24" s="178"/>
      <c r="B24" s="298" t="s">
        <v>9</v>
      </c>
      <c r="C24" s="342" t="s">
        <v>168</v>
      </c>
      <c r="D24" s="150">
        <f t="shared" ref="D24:D34" si="6">SUM(E24:G24)</f>
        <v>7424.0889999999999</v>
      </c>
      <c r="E24" s="150">
        <v>3108.9520000000002</v>
      </c>
      <c r="F24" s="150">
        <v>2247.3989999999999</v>
      </c>
      <c r="G24" s="150">
        <v>2067.7379999999998</v>
      </c>
      <c r="H24" s="348">
        <f t="shared" ref="H24:H34" si="7">SUM(I24:K24)</f>
        <v>8901.898000000001</v>
      </c>
      <c r="I24" s="402">
        <v>3242.6860000000001</v>
      </c>
      <c r="J24" s="402">
        <v>3070.3359999999998</v>
      </c>
      <c r="K24" s="440">
        <v>2588.8760000000002</v>
      </c>
      <c r="L24" s="442">
        <f t="shared" ref="L24:O34" si="8">(D24-H24)/H24*100</f>
        <v>-16.601055190702038</v>
      </c>
      <c r="M24" s="278">
        <f t="shared" si="8"/>
        <v>-4.1241736017610071</v>
      </c>
      <c r="N24" s="278">
        <f t="shared" si="8"/>
        <v>-26.802832002751487</v>
      </c>
      <c r="O24" s="278">
        <f t="shared" si="8"/>
        <v>-20.129894208915388</v>
      </c>
    </row>
    <row r="25" spans="1:15" ht="14.1" customHeight="1" x14ac:dyDescent="0.3">
      <c r="A25" s="178"/>
      <c r="B25" s="298" t="s">
        <v>10</v>
      </c>
      <c r="C25" s="342" t="s">
        <v>168</v>
      </c>
      <c r="D25" s="150">
        <f t="shared" si="6"/>
        <v>1645.8</v>
      </c>
      <c r="E25" s="150">
        <v>590.50199999999995</v>
      </c>
      <c r="F25" s="150">
        <v>491.06799999999998</v>
      </c>
      <c r="G25" s="150">
        <v>564.23</v>
      </c>
      <c r="H25" s="348">
        <f t="shared" si="7"/>
        <v>1631.8870000000002</v>
      </c>
      <c r="I25" s="402">
        <v>591.59299999999996</v>
      </c>
      <c r="J25" s="402">
        <v>527.80700000000002</v>
      </c>
      <c r="K25" s="440">
        <v>512.48699999999997</v>
      </c>
      <c r="L25" s="442">
        <f t="shared" si="8"/>
        <v>0.85257128710503738</v>
      </c>
      <c r="M25" s="278">
        <f t="shared" si="8"/>
        <v>-0.184417327453166</v>
      </c>
      <c r="N25" s="278">
        <f t="shared" si="8"/>
        <v>-6.9606882818909241</v>
      </c>
      <c r="O25" s="278">
        <f t="shared" si="8"/>
        <v>10.096451227055526</v>
      </c>
    </row>
    <row r="26" spans="1:15" ht="14.1" customHeight="1" x14ac:dyDescent="0.3">
      <c r="A26" s="178"/>
      <c r="B26" s="298" t="s">
        <v>11</v>
      </c>
      <c r="C26" s="342" t="s">
        <v>168</v>
      </c>
      <c r="D26" s="150">
        <f t="shared" si="6"/>
        <v>321.87</v>
      </c>
      <c r="E26" s="150">
        <v>142.09</v>
      </c>
      <c r="F26" s="150">
        <v>98.137</v>
      </c>
      <c r="G26" s="150">
        <v>81.643000000000001</v>
      </c>
      <c r="H26" s="348">
        <f t="shared" si="7"/>
        <v>395.584</v>
      </c>
      <c r="I26" s="402">
        <v>136.28200000000001</v>
      </c>
      <c r="J26" s="402">
        <v>124.595</v>
      </c>
      <c r="K26" s="440">
        <v>134.70699999999999</v>
      </c>
      <c r="L26" s="442">
        <f t="shared" si="8"/>
        <v>-18.634221808768807</v>
      </c>
      <c r="M26" s="278">
        <f t="shared" si="8"/>
        <v>4.2617513684859274</v>
      </c>
      <c r="N26" s="278">
        <f t="shared" si="8"/>
        <v>-21.235202054657087</v>
      </c>
      <c r="O26" s="278">
        <f t="shared" si="8"/>
        <v>-39.39216224843549</v>
      </c>
    </row>
    <row r="27" spans="1:15" ht="14.1" customHeight="1" x14ac:dyDescent="0.3">
      <c r="A27" s="178"/>
      <c r="B27" s="298" t="s">
        <v>6</v>
      </c>
      <c r="C27" s="342" t="s">
        <v>168</v>
      </c>
      <c r="D27" s="150">
        <f t="shared" si="6"/>
        <v>12883.499</v>
      </c>
      <c r="E27" s="150">
        <v>5146.2039999999997</v>
      </c>
      <c r="F27" s="150">
        <v>4281.9880000000003</v>
      </c>
      <c r="G27" s="150">
        <v>3455.3069999999998</v>
      </c>
      <c r="H27" s="348">
        <f t="shared" si="7"/>
        <v>17816.578000000001</v>
      </c>
      <c r="I27" s="402">
        <v>6965.7060000000001</v>
      </c>
      <c r="J27" s="402">
        <v>6175.0309999999999</v>
      </c>
      <c r="K27" s="440">
        <v>4675.8410000000003</v>
      </c>
      <c r="L27" s="442">
        <f t="shared" si="8"/>
        <v>-27.688139664081401</v>
      </c>
      <c r="M27" s="278">
        <f t="shared" si="8"/>
        <v>-26.120855517014363</v>
      </c>
      <c r="N27" s="278">
        <f t="shared" si="8"/>
        <v>-30.656412898979774</v>
      </c>
      <c r="O27" s="278">
        <f t="shared" si="8"/>
        <v>-26.102983399136122</v>
      </c>
    </row>
    <row r="28" spans="1:15" ht="14.1" customHeight="1" x14ac:dyDescent="0.3">
      <c r="A28" s="178"/>
      <c r="B28" s="298" t="s">
        <v>127</v>
      </c>
      <c r="C28" s="342" t="s">
        <v>168</v>
      </c>
      <c r="D28" s="150">
        <f t="shared" si="6"/>
        <v>5893.7879999999996</v>
      </c>
      <c r="E28" s="150">
        <v>2045.7529999999999</v>
      </c>
      <c r="F28" s="150">
        <v>2150.384</v>
      </c>
      <c r="G28" s="150">
        <v>1697.6510000000001</v>
      </c>
      <c r="H28" s="348">
        <f t="shared" si="7"/>
        <v>5903.0810000000001</v>
      </c>
      <c r="I28" s="402">
        <v>2037.34</v>
      </c>
      <c r="J28" s="402">
        <v>1895.11</v>
      </c>
      <c r="K28" s="440">
        <v>1970.6310000000001</v>
      </c>
      <c r="L28" s="442">
        <f t="shared" si="8"/>
        <v>-0.15742626604650309</v>
      </c>
      <c r="M28" s="278">
        <f t="shared" si="8"/>
        <v>0.41294040268192894</v>
      </c>
      <c r="N28" s="278">
        <f t="shared" si="8"/>
        <v>13.470141574895395</v>
      </c>
      <c r="O28" s="278">
        <f t="shared" si="8"/>
        <v>-13.852415799812345</v>
      </c>
    </row>
    <row r="29" spans="1:15" ht="14.1" customHeight="1" x14ac:dyDescent="0.3">
      <c r="A29" s="178"/>
      <c r="B29" s="298" t="s">
        <v>12</v>
      </c>
      <c r="C29" s="342" t="s">
        <v>168</v>
      </c>
      <c r="D29" s="150">
        <f t="shared" si="6"/>
        <v>16651.79</v>
      </c>
      <c r="E29" s="150">
        <v>6727.7489999999998</v>
      </c>
      <c r="F29" s="150">
        <v>5227.3410000000003</v>
      </c>
      <c r="G29" s="150">
        <v>4696.7</v>
      </c>
      <c r="H29" s="348">
        <f t="shared" si="7"/>
        <v>21378.190999999999</v>
      </c>
      <c r="I29" s="402">
        <v>7553.3810000000003</v>
      </c>
      <c r="J29" s="402">
        <v>6783.241</v>
      </c>
      <c r="K29" s="440">
        <v>7041.5690000000004</v>
      </c>
      <c r="L29" s="442">
        <f t="shared" si="8"/>
        <v>-22.108517039631643</v>
      </c>
      <c r="M29" s="278">
        <f t="shared" si="8"/>
        <v>-10.930628284208098</v>
      </c>
      <c r="N29" s="278">
        <f t="shared" si="8"/>
        <v>-22.937412956431881</v>
      </c>
      <c r="O29" s="278">
        <f t="shared" si="8"/>
        <v>-33.300376663212425</v>
      </c>
    </row>
    <row r="30" spans="1:15" ht="14.1" customHeight="1" x14ac:dyDescent="0.3">
      <c r="A30" s="178"/>
      <c r="B30" s="298" t="s">
        <v>14</v>
      </c>
      <c r="C30" s="342" t="s">
        <v>168</v>
      </c>
      <c r="D30" s="150">
        <f t="shared" si="6"/>
        <v>4020.4029999999998</v>
      </c>
      <c r="E30" s="150">
        <v>1510.6079999999999</v>
      </c>
      <c r="F30" s="150">
        <v>1589.462</v>
      </c>
      <c r="G30" s="150">
        <v>920.33299999999997</v>
      </c>
      <c r="H30" s="348">
        <f t="shared" si="7"/>
        <v>3247.4929999999999</v>
      </c>
      <c r="I30" s="402">
        <v>1036.164</v>
      </c>
      <c r="J30" s="402">
        <v>1483.579</v>
      </c>
      <c r="K30" s="440">
        <v>727.75</v>
      </c>
      <c r="L30" s="442">
        <f t="shared" si="8"/>
        <v>23.800205266031362</v>
      </c>
      <c r="M30" s="278">
        <f t="shared" si="8"/>
        <v>45.788504522450111</v>
      </c>
      <c r="N30" s="278">
        <f t="shared" si="8"/>
        <v>7.1369977601462438</v>
      </c>
      <c r="O30" s="278">
        <f t="shared" si="8"/>
        <v>26.462796289934726</v>
      </c>
    </row>
    <row r="31" spans="1:15" ht="14.1" customHeight="1" x14ac:dyDescent="0.3">
      <c r="A31" s="178"/>
      <c r="B31" s="298" t="s">
        <v>65</v>
      </c>
      <c r="C31" s="342" t="s">
        <v>168</v>
      </c>
      <c r="D31" s="150">
        <f t="shared" si="6"/>
        <v>930.54300000000001</v>
      </c>
      <c r="E31" s="150">
        <v>378.39699999999999</v>
      </c>
      <c r="F31" s="150">
        <v>192.078</v>
      </c>
      <c r="G31" s="150">
        <v>360.06799999999998</v>
      </c>
      <c r="H31" s="348">
        <f t="shared" si="7"/>
        <v>661.76699999999994</v>
      </c>
      <c r="I31" s="402">
        <v>282.03699999999998</v>
      </c>
      <c r="J31" s="402">
        <v>127.20099999999999</v>
      </c>
      <c r="K31" s="440">
        <v>252.529</v>
      </c>
      <c r="L31" s="442">
        <f t="shared" si="8"/>
        <v>40.614899201682782</v>
      </c>
      <c r="M31" s="278">
        <f t="shared" si="8"/>
        <v>34.165730028329619</v>
      </c>
      <c r="N31" s="278">
        <f t="shared" si="8"/>
        <v>51.003529846463479</v>
      </c>
      <c r="O31" s="278">
        <f t="shared" si="8"/>
        <v>42.584812041389306</v>
      </c>
    </row>
    <row r="32" spans="1:15" ht="14.1" customHeight="1" x14ac:dyDescent="0.3">
      <c r="A32" s="178"/>
      <c r="B32" s="298" t="s">
        <v>13</v>
      </c>
      <c r="C32" s="342" t="s">
        <v>168</v>
      </c>
      <c r="D32" s="150">
        <f t="shared" si="6"/>
        <v>502.88539402571934</v>
      </c>
      <c r="E32" s="150">
        <v>165.095</v>
      </c>
      <c r="F32" s="150">
        <v>169.43899999999999</v>
      </c>
      <c r="G32" s="150">
        <v>168.35139402571934</v>
      </c>
      <c r="H32" s="348">
        <f t="shared" si="7"/>
        <v>466.91600000000005</v>
      </c>
      <c r="I32" s="402">
        <v>140.80799999999999</v>
      </c>
      <c r="J32" s="402">
        <v>169.239</v>
      </c>
      <c r="K32" s="440">
        <v>156.869</v>
      </c>
      <c r="L32" s="442">
        <f t="shared" si="8"/>
        <v>7.7036113617265798</v>
      </c>
      <c r="M32" s="278">
        <f t="shared" si="8"/>
        <v>17.248309755127554</v>
      </c>
      <c r="N32" s="278">
        <f t="shared" si="8"/>
        <v>0.11817607052747217</v>
      </c>
      <c r="O32" s="278">
        <f t="shared" si="8"/>
        <v>7.3197343169901927</v>
      </c>
    </row>
    <row r="33" spans="1:27" ht="14.1" customHeight="1" x14ac:dyDescent="0.3">
      <c r="A33" s="178"/>
      <c r="B33" s="298" t="s">
        <v>47</v>
      </c>
      <c r="C33" s="342" t="s">
        <v>168</v>
      </c>
      <c r="D33" s="150">
        <f t="shared" si="6"/>
        <v>13461.92705093921</v>
      </c>
      <c r="E33" s="150">
        <v>3139.8580000000002</v>
      </c>
      <c r="F33" s="150">
        <v>5248.7290000000003</v>
      </c>
      <c r="G33" s="150">
        <v>5073.3400509392104</v>
      </c>
      <c r="H33" s="348">
        <f t="shared" si="7"/>
        <v>14594.877</v>
      </c>
      <c r="I33" s="402">
        <v>2740.4549999999999</v>
      </c>
      <c r="J33" s="402">
        <v>6331.2860000000001</v>
      </c>
      <c r="K33" s="440">
        <v>5523.1360000000004</v>
      </c>
      <c r="L33" s="442">
        <f t="shared" si="8"/>
        <v>-7.762654999153404</v>
      </c>
      <c r="M33" s="278">
        <f t="shared" si="8"/>
        <v>14.574331634710305</v>
      </c>
      <c r="N33" s="278">
        <f t="shared" si="8"/>
        <v>-17.098532588797912</v>
      </c>
      <c r="O33" s="278">
        <f t="shared" si="8"/>
        <v>-8.1438506866531988</v>
      </c>
    </row>
    <row r="34" spans="1:27" ht="14.1" customHeight="1" x14ac:dyDescent="0.3">
      <c r="A34" s="178"/>
      <c r="B34" s="298" t="s">
        <v>128</v>
      </c>
      <c r="C34" s="342" t="s">
        <v>168</v>
      </c>
      <c r="D34" s="150">
        <f t="shared" si="6"/>
        <v>2204.12</v>
      </c>
      <c r="E34" s="150">
        <v>890.66800000000001</v>
      </c>
      <c r="F34" s="150">
        <v>776.50200000000007</v>
      </c>
      <c r="G34" s="150">
        <v>536.95000000000005</v>
      </c>
      <c r="H34" s="348">
        <f t="shared" si="7"/>
        <v>1835.479</v>
      </c>
      <c r="I34" s="27">
        <v>787.73699999999997</v>
      </c>
      <c r="J34" s="27">
        <v>603.49400000000003</v>
      </c>
      <c r="K34" s="441">
        <v>444.24799999999999</v>
      </c>
      <c r="L34" s="442">
        <f t="shared" si="8"/>
        <v>20.084185109173127</v>
      </c>
      <c r="M34" s="278">
        <f t="shared" si="8"/>
        <v>13.066670728936186</v>
      </c>
      <c r="N34" s="278">
        <f t="shared" si="8"/>
        <v>28.667724948383917</v>
      </c>
      <c r="O34" s="278">
        <f t="shared" si="8"/>
        <v>20.867173290594458</v>
      </c>
    </row>
    <row r="35" spans="1:27" ht="7.35" customHeight="1" thickBot="1" x14ac:dyDescent="0.35">
      <c r="A35" s="178"/>
      <c r="B35" s="338"/>
      <c r="C35" s="338"/>
      <c r="D35" s="339"/>
      <c r="E35" s="339"/>
      <c r="F35" s="339"/>
      <c r="G35" s="339"/>
      <c r="H35" s="339"/>
      <c r="I35" s="339"/>
      <c r="J35" s="339"/>
      <c r="K35" s="339"/>
      <c r="L35" s="339"/>
      <c r="M35" s="339"/>
      <c r="N35" s="339"/>
      <c r="O35" s="339"/>
    </row>
    <row r="36" spans="1:27" ht="14.1" customHeight="1" thickTop="1" x14ac:dyDescent="0.3">
      <c r="A36" s="178"/>
      <c r="B36" s="249" t="s">
        <v>176</v>
      </c>
      <c r="C36" s="178"/>
      <c r="D36" s="179"/>
      <c r="E36" s="179"/>
      <c r="F36" s="179"/>
      <c r="G36" s="179"/>
      <c r="H36" s="179"/>
      <c r="I36" s="179"/>
      <c r="J36" s="179"/>
      <c r="K36" s="189"/>
      <c r="L36" s="179"/>
      <c r="M36" s="179"/>
      <c r="N36" s="179"/>
      <c r="O36" s="250" t="s">
        <v>118</v>
      </c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</row>
  </sheetData>
  <mergeCells count="5">
    <mergeCell ref="C5:C6"/>
    <mergeCell ref="D5:G5"/>
    <mergeCell ref="H5:K5"/>
    <mergeCell ref="L5:O5"/>
    <mergeCell ref="B5:B6"/>
  </mergeCells>
  <conditionalFormatting sqref="P8:AA11">
    <cfRule type="cellIs" dxfId="7" priority="3" operator="notEqual">
      <formula>0</formula>
    </cfRule>
  </conditionalFormatting>
  <pageMargins left="0.27559055118110237" right="0.35433070866141736" top="0.74803149606299213" bottom="0.74803149606299213" header="0.31496062992125984" footer="0.31496062992125984"/>
  <pageSetup paperSize="9" scale="60" orientation="portrait" r:id="rId1"/>
  <headerFooter>
    <oddFooter>&amp;L_x000D_&amp;1#&amp;"Calibri"&amp;10&amp;K008000 PUBLICA - PUBLIC</oddFooter>
  </headerFooter>
  <ignoredErrors>
    <ignoredError sqref="H22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>
    <pageSetUpPr fitToPage="1"/>
  </sheetPr>
  <dimension ref="A1:N84"/>
  <sheetViews>
    <sheetView showGridLines="0" zoomScale="70" zoomScaleNormal="70" workbookViewId="0">
      <selection activeCell="B2" sqref="B2"/>
    </sheetView>
  </sheetViews>
  <sheetFormatPr defaultRowHeight="14.4" x14ac:dyDescent="0.3"/>
  <cols>
    <col min="1" max="1" width="4" style="34" customWidth="1"/>
    <col min="2" max="2" width="31.5546875" style="34" customWidth="1"/>
    <col min="3" max="3" width="16" style="35" bestFit="1" customWidth="1"/>
    <col min="4" max="6" width="10.44140625" style="35" customWidth="1"/>
    <col min="7" max="7" width="17.44140625" style="35" bestFit="1" customWidth="1"/>
    <col min="8" max="11" width="10.44140625" style="35" customWidth="1"/>
    <col min="12" max="12" width="11.44140625" style="35" customWidth="1"/>
    <col min="13" max="14" width="10.44140625" style="35" customWidth="1"/>
  </cols>
  <sheetData>
    <row r="1" spans="1:14" ht="18" customHeight="1" x14ac:dyDescent="0.3">
      <c r="A1" s="178"/>
      <c r="B1" s="178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</row>
    <row r="2" spans="1:14" x14ac:dyDescent="0.3">
      <c r="A2" s="178"/>
      <c r="B2" s="180" t="s">
        <v>105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</row>
    <row r="3" spans="1:14" ht="7.35" customHeight="1" x14ac:dyDescent="0.3">
      <c r="A3" s="178"/>
      <c r="B3" s="178"/>
      <c r="C3" s="190"/>
      <c r="D3" s="190"/>
      <c r="E3" s="190"/>
      <c r="F3" s="190"/>
      <c r="G3" s="190"/>
      <c r="H3" s="190"/>
      <c r="I3" s="190"/>
      <c r="J3" s="190"/>
      <c r="K3" s="179"/>
      <c r="L3" s="178"/>
      <c r="M3" s="178"/>
      <c r="N3" s="179"/>
    </row>
    <row r="4" spans="1:14" ht="15" thickBot="1" x14ac:dyDescent="0.35">
      <c r="A4" s="178"/>
      <c r="B4" s="178"/>
      <c r="C4" s="179"/>
      <c r="D4" s="191"/>
      <c r="E4" s="191"/>
      <c r="F4" s="191"/>
      <c r="G4" s="191"/>
      <c r="H4" s="191"/>
      <c r="I4" s="191"/>
      <c r="J4" s="191"/>
      <c r="K4" s="179"/>
      <c r="L4" s="179"/>
      <c r="M4" s="179"/>
      <c r="N4" s="192" t="s">
        <v>169</v>
      </c>
    </row>
    <row r="5" spans="1:14" ht="22.5" customHeight="1" thickBot="1" x14ac:dyDescent="0.35">
      <c r="A5" s="178"/>
      <c r="B5" s="425"/>
      <c r="C5" s="424" t="s">
        <v>188</v>
      </c>
      <c r="D5" s="424"/>
      <c r="E5" s="424"/>
      <c r="F5" s="424"/>
      <c r="G5" s="424" t="s">
        <v>192</v>
      </c>
      <c r="H5" s="424"/>
      <c r="I5" s="424"/>
      <c r="J5" s="419"/>
      <c r="K5" s="424" t="s">
        <v>49</v>
      </c>
      <c r="L5" s="424"/>
      <c r="M5" s="424"/>
      <c r="N5" s="424"/>
    </row>
    <row r="6" spans="1:14" ht="22.35" customHeight="1" thickBot="1" x14ac:dyDescent="0.35">
      <c r="A6" s="178"/>
      <c r="B6" s="426"/>
      <c r="C6" s="123" t="s">
        <v>0</v>
      </c>
      <c r="D6" s="143" t="s">
        <v>189</v>
      </c>
      <c r="E6" s="143" t="s">
        <v>190</v>
      </c>
      <c r="F6" s="143" t="s">
        <v>191</v>
      </c>
      <c r="G6" s="323" t="s">
        <v>0</v>
      </c>
      <c r="H6" s="330" t="s">
        <v>189</v>
      </c>
      <c r="I6" s="330" t="s">
        <v>190</v>
      </c>
      <c r="J6" s="330" t="s">
        <v>191</v>
      </c>
      <c r="K6" s="123" t="str">
        <f>C6</f>
        <v>Total</v>
      </c>
      <c r="L6" s="143" t="str">
        <f>D6</f>
        <v>out.25</v>
      </c>
      <c r="M6" s="143" t="str">
        <f>E6</f>
        <v>nov.25</v>
      </c>
      <c r="N6" s="143" t="str">
        <f>F6</f>
        <v>dez.25</v>
      </c>
    </row>
    <row r="7" spans="1:14" ht="7.35" customHeight="1" x14ac:dyDescent="0.3">
      <c r="A7" s="178"/>
      <c r="B7" s="291"/>
      <c r="C7" s="326"/>
      <c r="D7" s="327"/>
      <c r="E7" s="327"/>
      <c r="F7" s="328"/>
      <c r="G7" s="326"/>
      <c r="H7" s="327"/>
      <c r="I7" s="327"/>
      <c r="J7" s="328"/>
      <c r="K7" s="326"/>
      <c r="L7" s="329"/>
      <c r="M7" s="327"/>
      <c r="N7" s="327"/>
    </row>
    <row r="8" spans="1:14" x14ac:dyDescent="0.3">
      <c r="A8" s="178"/>
      <c r="B8" s="180" t="s">
        <v>0</v>
      </c>
      <c r="C8" s="146">
        <f>SUM(D8:F8)</f>
        <v>17258.197677471951</v>
      </c>
      <c r="D8" s="246">
        <f t="shared" ref="D8:J8" si="0">SUM(D10:D20)</f>
        <v>6286.5070000000005</v>
      </c>
      <c r="E8" s="246">
        <f t="shared" si="0"/>
        <v>5203.0560000000005</v>
      </c>
      <c r="F8" s="147">
        <f t="shared" si="0"/>
        <v>5768.6346774719486</v>
      </c>
      <c r="G8" s="246">
        <f t="shared" si="0"/>
        <v>21043.803</v>
      </c>
      <c r="H8" s="246">
        <f t="shared" si="0"/>
        <v>7298.87</v>
      </c>
      <c r="I8" s="246">
        <f t="shared" si="0"/>
        <v>6516.65</v>
      </c>
      <c r="J8" s="246">
        <f t="shared" si="0"/>
        <v>7228.2830000000013</v>
      </c>
      <c r="K8" s="279">
        <f>(C8-G8)/G8*100</f>
        <v>-17.989169175020546</v>
      </c>
      <c r="L8" s="280">
        <f t="shared" ref="L8:N8" si="1">(D8-H8)/H8*100</f>
        <v>-13.870133322007373</v>
      </c>
      <c r="M8" s="280">
        <f t="shared" si="1"/>
        <v>-20.157504239141264</v>
      </c>
      <c r="N8" s="280">
        <f t="shared" si="1"/>
        <v>-20.193569102483291</v>
      </c>
    </row>
    <row r="9" spans="1:14" ht="7.35" customHeight="1" x14ac:dyDescent="0.3">
      <c r="A9" s="178"/>
      <c r="B9" s="293"/>
      <c r="C9" s="289"/>
      <c r="D9" s="288"/>
      <c r="E9" s="288"/>
      <c r="F9" s="301"/>
      <c r="G9" s="288"/>
      <c r="H9" s="288"/>
      <c r="I9" s="288"/>
      <c r="J9" s="288"/>
      <c r="K9" s="275"/>
      <c r="L9" s="276"/>
      <c r="M9" s="276"/>
      <c r="N9" s="276"/>
    </row>
    <row r="10" spans="1:14" x14ac:dyDescent="0.3">
      <c r="A10" s="178"/>
      <c r="B10" s="294" t="s">
        <v>9</v>
      </c>
      <c r="C10" s="149">
        <f>SUM(D10:F10)</f>
        <v>3039.694</v>
      </c>
      <c r="D10" s="287">
        <f t="shared" ref="D10:F20" si="2">+SUM(D24)+SUM(D38)</f>
        <v>1019.612</v>
      </c>
      <c r="E10" s="150">
        <f t="shared" si="2"/>
        <v>952.43099999999993</v>
      </c>
      <c r="F10" s="151">
        <f t="shared" si="2"/>
        <v>1067.6510000000001</v>
      </c>
      <c r="G10" s="150">
        <f>SUM(H10:J10)</f>
        <v>3323.46</v>
      </c>
      <c r="H10" s="150">
        <f t="shared" ref="H10:J20" si="3">+SUM(H24)+SUM(H38)</f>
        <v>1113.799</v>
      </c>
      <c r="I10" s="150">
        <f t="shared" si="3"/>
        <v>1086.616</v>
      </c>
      <c r="J10" s="150">
        <f t="shared" si="3"/>
        <v>1123.0450000000001</v>
      </c>
      <c r="K10" s="277">
        <f t="shared" ref="K10:K20" si="4">(C10-G10)/G10*100</f>
        <v>-8.5382703567968345</v>
      </c>
      <c r="L10" s="278">
        <f t="shared" ref="L10:L20" si="5">(D10-H10)/H10*100</f>
        <v>-8.4563731876218249</v>
      </c>
      <c r="M10" s="278">
        <f t="shared" ref="M10:M20" si="6">(E10-I10)/I10*100</f>
        <v>-12.348888659839361</v>
      </c>
      <c r="N10" s="278">
        <f t="shared" ref="N10:N20" si="7">(F10-J10)/J10*100</f>
        <v>-4.9324826698841102</v>
      </c>
    </row>
    <row r="11" spans="1:14" x14ac:dyDescent="0.3">
      <c r="A11" s="178"/>
      <c r="B11" s="294" t="s">
        <v>10</v>
      </c>
      <c r="C11" s="149">
        <f t="shared" ref="C11:C20" si="8">SUM(D11:F11)</f>
        <v>1429.7170000000001</v>
      </c>
      <c r="D11" s="150">
        <f t="shared" si="2"/>
        <v>546.74800000000005</v>
      </c>
      <c r="E11" s="150">
        <f t="shared" si="2"/>
        <v>371.69200000000001</v>
      </c>
      <c r="F11" s="151">
        <f t="shared" si="2"/>
        <v>511.27699999999999</v>
      </c>
      <c r="G11" s="150">
        <f t="shared" ref="G11:G20" si="9">SUM(H11:J11)</f>
        <v>1410.1860000000001</v>
      </c>
      <c r="H11" s="150">
        <f t="shared" si="3"/>
        <v>464.06</v>
      </c>
      <c r="I11" s="150">
        <f t="shared" si="3"/>
        <v>469.66900000000004</v>
      </c>
      <c r="J11" s="150">
        <f t="shared" si="3"/>
        <v>476.45700000000005</v>
      </c>
      <c r="K11" s="277">
        <f t="shared" si="4"/>
        <v>1.3849946035487479</v>
      </c>
      <c r="L11" s="278">
        <f t="shared" si="5"/>
        <v>17.818385553592218</v>
      </c>
      <c r="M11" s="278">
        <f t="shared" si="6"/>
        <v>-20.860861585499578</v>
      </c>
      <c r="N11" s="278">
        <f t="shared" si="7"/>
        <v>7.308109651028305</v>
      </c>
    </row>
    <row r="12" spans="1:14" x14ac:dyDescent="0.3">
      <c r="A12" s="178"/>
      <c r="B12" s="294" t="s">
        <v>11</v>
      </c>
      <c r="C12" s="149">
        <f t="shared" si="8"/>
        <v>408.20799999999997</v>
      </c>
      <c r="D12" s="150">
        <f t="shared" si="2"/>
        <v>170.83099999999999</v>
      </c>
      <c r="E12" s="150">
        <f t="shared" si="2"/>
        <v>123.486</v>
      </c>
      <c r="F12" s="151">
        <f t="shared" si="2"/>
        <v>113.89099999999999</v>
      </c>
      <c r="G12" s="150">
        <f t="shared" si="9"/>
        <v>513.00900000000001</v>
      </c>
      <c r="H12" s="150">
        <f t="shared" si="3"/>
        <v>182.726</v>
      </c>
      <c r="I12" s="150">
        <f t="shared" si="3"/>
        <v>163.22700000000003</v>
      </c>
      <c r="J12" s="150">
        <f t="shared" si="3"/>
        <v>167.05600000000001</v>
      </c>
      <c r="K12" s="277">
        <f t="shared" si="4"/>
        <v>-20.428686436300346</v>
      </c>
      <c r="L12" s="278">
        <f t="shared" si="5"/>
        <v>-6.5097468340575562</v>
      </c>
      <c r="M12" s="278">
        <f t="shared" si="6"/>
        <v>-24.347074932456039</v>
      </c>
      <c r="N12" s="278">
        <f t="shared" si="7"/>
        <v>-31.824657599846766</v>
      </c>
    </row>
    <row r="13" spans="1:14" x14ac:dyDescent="0.3">
      <c r="A13" s="178"/>
      <c r="B13" s="294" t="s">
        <v>6</v>
      </c>
      <c r="C13" s="149">
        <f t="shared" si="8"/>
        <v>2662.3910000000001</v>
      </c>
      <c r="D13" s="150">
        <f t="shared" si="2"/>
        <v>790.31600000000003</v>
      </c>
      <c r="E13" s="150">
        <f t="shared" si="2"/>
        <v>922.53200000000004</v>
      </c>
      <c r="F13" s="151">
        <f t="shared" si="2"/>
        <v>949.54300000000001</v>
      </c>
      <c r="G13" s="150">
        <f t="shared" si="9"/>
        <v>2668.6329999999998</v>
      </c>
      <c r="H13" s="150">
        <f t="shared" si="3"/>
        <v>882.70399999999995</v>
      </c>
      <c r="I13" s="150">
        <f t="shared" si="3"/>
        <v>804.89699999999993</v>
      </c>
      <c r="J13" s="150">
        <f t="shared" si="3"/>
        <v>981.03199999999993</v>
      </c>
      <c r="K13" s="277">
        <f t="shared" si="4"/>
        <v>-0.23390252612478882</v>
      </c>
      <c r="L13" s="278">
        <f t="shared" si="5"/>
        <v>-10.466475738186292</v>
      </c>
      <c r="M13" s="278">
        <f t="shared" si="6"/>
        <v>14.614913460977007</v>
      </c>
      <c r="N13" s="278">
        <f t="shared" si="7"/>
        <v>-3.2097831671138071</v>
      </c>
    </row>
    <row r="14" spans="1:14" x14ac:dyDescent="0.3">
      <c r="A14" s="178"/>
      <c r="B14" s="294" t="s">
        <v>129</v>
      </c>
      <c r="C14" s="149">
        <f t="shared" si="8"/>
        <v>1461.203</v>
      </c>
      <c r="D14" s="150">
        <f t="shared" si="2"/>
        <v>501.65700000000004</v>
      </c>
      <c r="E14" s="150">
        <f t="shared" si="2"/>
        <v>498.62799999999999</v>
      </c>
      <c r="F14" s="151">
        <f t="shared" si="2"/>
        <v>460.91800000000001</v>
      </c>
      <c r="G14" s="150">
        <f t="shared" si="9"/>
        <v>1553.0100000000002</v>
      </c>
      <c r="H14" s="150">
        <f t="shared" si="3"/>
        <v>610.62500000000011</v>
      </c>
      <c r="I14" s="150">
        <f t="shared" si="3"/>
        <v>441.59699999999998</v>
      </c>
      <c r="J14" s="150">
        <f t="shared" si="3"/>
        <v>500.78800000000001</v>
      </c>
      <c r="K14" s="277">
        <f t="shared" si="4"/>
        <v>-5.9115524046851098</v>
      </c>
      <c r="L14" s="278">
        <f t="shared" si="5"/>
        <v>-17.845322415557838</v>
      </c>
      <c r="M14" s="278">
        <f t="shared" si="6"/>
        <v>12.914716359033237</v>
      </c>
      <c r="N14" s="278">
        <f t="shared" si="7"/>
        <v>-7.9614527504652672</v>
      </c>
    </row>
    <row r="15" spans="1:14" x14ac:dyDescent="0.3">
      <c r="A15" s="178"/>
      <c r="B15" s="294" t="s">
        <v>12</v>
      </c>
      <c r="C15" s="149">
        <f t="shared" si="8"/>
        <v>6991.7450000000008</v>
      </c>
      <c r="D15" s="150">
        <f t="shared" si="2"/>
        <v>2813.7069999999999</v>
      </c>
      <c r="E15" s="150">
        <f t="shared" si="2"/>
        <v>1950.3390000000002</v>
      </c>
      <c r="F15" s="151">
        <f t="shared" si="2"/>
        <v>2227.6990000000001</v>
      </c>
      <c r="G15" s="150">
        <f t="shared" si="9"/>
        <v>10338.6</v>
      </c>
      <c r="H15" s="150">
        <f t="shared" si="3"/>
        <v>3647.6860000000001</v>
      </c>
      <c r="I15" s="150">
        <f t="shared" si="3"/>
        <v>3138.7709999999997</v>
      </c>
      <c r="J15" s="150">
        <f t="shared" si="3"/>
        <v>3552.1430000000005</v>
      </c>
      <c r="K15" s="277">
        <f t="shared" si="4"/>
        <v>-32.372419863424447</v>
      </c>
      <c r="L15" s="278">
        <f t="shared" si="5"/>
        <v>-22.863234390240834</v>
      </c>
      <c r="M15" s="278">
        <f t="shared" si="6"/>
        <v>-37.862972481904535</v>
      </c>
      <c r="N15" s="278">
        <f t="shared" si="7"/>
        <v>-37.285773686476034</v>
      </c>
    </row>
    <row r="16" spans="1:14" x14ac:dyDescent="0.3">
      <c r="A16" s="178"/>
      <c r="B16" s="294" t="s">
        <v>14</v>
      </c>
      <c r="C16" s="149">
        <f t="shared" si="8"/>
        <v>503.4296774719478</v>
      </c>
      <c r="D16" s="150">
        <f t="shared" si="2"/>
        <v>195.71199999999999</v>
      </c>
      <c r="E16" s="150">
        <f t="shared" si="2"/>
        <v>127.55200000000001</v>
      </c>
      <c r="F16" s="151">
        <f t="shared" si="2"/>
        <v>180.16567747194782</v>
      </c>
      <c r="G16" s="150">
        <f t="shared" si="9"/>
        <v>526.32099999999991</v>
      </c>
      <c r="H16" s="150">
        <f t="shared" si="3"/>
        <v>154.98099999999999</v>
      </c>
      <c r="I16" s="150">
        <f t="shared" si="3"/>
        <v>182.14699999999999</v>
      </c>
      <c r="J16" s="150">
        <f t="shared" si="3"/>
        <v>189.19299999999998</v>
      </c>
      <c r="K16" s="277">
        <f t="shared" si="4"/>
        <v>-4.3493082221785029</v>
      </c>
      <c r="L16" s="278">
        <f t="shared" si="5"/>
        <v>26.281286093133993</v>
      </c>
      <c r="M16" s="278">
        <f t="shared" si="6"/>
        <v>-29.973043750377435</v>
      </c>
      <c r="N16" s="278">
        <f t="shared" si="7"/>
        <v>-4.7714886534132699</v>
      </c>
    </row>
    <row r="17" spans="1:14" x14ac:dyDescent="0.3">
      <c r="A17" s="178"/>
      <c r="B17" s="294" t="s">
        <v>65</v>
      </c>
      <c r="C17" s="149">
        <f t="shared" si="8"/>
        <v>189.63499999999999</v>
      </c>
      <c r="D17" s="150">
        <f t="shared" si="2"/>
        <v>54</v>
      </c>
      <c r="E17" s="150">
        <f t="shared" si="2"/>
        <v>55.635000000000005</v>
      </c>
      <c r="F17" s="151">
        <f t="shared" si="2"/>
        <v>80</v>
      </c>
      <c r="G17" s="150">
        <f t="shared" si="9"/>
        <v>143.99399999999997</v>
      </c>
      <c r="H17" s="150">
        <f t="shared" si="3"/>
        <v>47.306999999999995</v>
      </c>
      <c r="I17" s="150">
        <f t="shared" si="3"/>
        <v>33.113999999999997</v>
      </c>
      <c r="J17" s="150">
        <f t="shared" si="3"/>
        <v>63.572999999999993</v>
      </c>
      <c r="K17" s="277">
        <f t="shared" si="4"/>
        <v>31.696459574704523</v>
      </c>
      <c r="L17" s="278">
        <f t="shared" si="5"/>
        <v>14.148011922125702</v>
      </c>
      <c r="M17" s="278">
        <f t="shared" si="6"/>
        <v>68.010509150208392</v>
      </c>
      <c r="N17" s="278">
        <f t="shared" si="7"/>
        <v>25.839585987762113</v>
      </c>
    </row>
    <row r="18" spans="1:14" x14ac:dyDescent="0.3">
      <c r="A18" s="178"/>
      <c r="B18" s="294" t="s">
        <v>13</v>
      </c>
      <c r="C18" s="149">
        <f t="shared" si="8"/>
        <v>341.68600000000004</v>
      </c>
      <c r="D18" s="150">
        <f t="shared" si="2"/>
        <v>110.979</v>
      </c>
      <c r="E18" s="150">
        <f t="shared" si="2"/>
        <v>127.107</v>
      </c>
      <c r="F18" s="151">
        <f t="shared" si="2"/>
        <v>103.6</v>
      </c>
      <c r="G18" s="150">
        <f t="shared" si="9"/>
        <v>322.30200000000002</v>
      </c>
      <c r="H18" s="150">
        <f t="shared" si="3"/>
        <v>104.09099999999999</v>
      </c>
      <c r="I18" s="150">
        <f t="shared" si="3"/>
        <v>120.286</v>
      </c>
      <c r="J18" s="150">
        <f t="shared" si="3"/>
        <v>97.924999999999997</v>
      </c>
      <c r="K18" s="277">
        <f t="shared" si="4"/>
        <v>6.0142350962761677</v>
      </c>
      <c r="L18" s="278">
        <f t="shared" si="5"/>
        <v>6.6172867971294398</v>
      </c>
      <c r="M18" s="278">
        <f t="shared" si="6"/>
        <v>5.6706516136541225</v>
      </c>
      <c r="N18" s="278">
        <f t="shared" si="7"/>
        <v>5.7952514679601714</v>
      </c>
    </row>
    <row r="19" spans="1:14" x14ac:dyDescent="0.3">
      <c r="A19" s="178"/>
      <c r="B19" s="294" t="s">
        <v>47</v>
      </c>
      <c r="C19" s="149">
        <f t="shared" si="8"/>
        <v>29.484999999999999</v>
      </c>
      <c r="D19" s="150">
        <f t="shared" si="2"/>
        <v>11.419</v>
      </c>
      <c r="E19" s="150">
        <f t="shared" si="2"/>
        <v>6.4660000000000002</v>
      </c>
      <c r="F19" s="151">
        <f t="shared" si="2"/>
        <v>11.6</v>
      </c>
      <c r="G19" s="150">
        <f t="shared" si="9"/>
        <v>25.208000000000002</v>
      </c>
      <c r="H19" s="150">
        <f t="shared" si="3"/>
        <v>11.338000000000001</v>
      </c>
      <c r="I19" s="150">
        <f t="shared" si="3"/>
        <v>3.7080000000000002</v>
      </c>
      <c r="J19" s="150">
        <f t="shared" si="3"/>
        <v>10.162000000000001</v>
      </c>
      <c r="K19" s="277">
        <f t="shared" si="4"/>
        <v>16.96683592510313</v>
      </c>
      <c r="L19" s="278">
        <f t="shared" si="5"/>
        <v>0.71441171282412697</v>
      </c>
      <c r="M19" s="278">
        <f t="shared" si="6"/>
        <v>74.379719525350581</v>
      </c>
      <c r="N19" s="278">
        <f t="shared" si="7"/>
        <v>14.1507577248573</v>
      </c>
    </row>
    <row r="20" spans="1:14" x14ac:dyDescent="0.3">
      <c r="A20" s="178"/>
      <c r="B20" s="294" t="s">
        <v>15</v>
      </c>
      <c r="C20" s="149">
        <f t="shared" si="8"/>
        <v>201.00399999999999</v>
      </c>
      <c r="D20" s="150">
        <f t="shared" si="2"/>
        <v>71.52600000000001</v>
      </c>
      <c r="E20" s="150">
        <f t="shared" si="2"/>
        <v>67.188000000000002</v>
      </c>
      <c r="F20" s="151">
        <f t="shared" si="2"/>
        <v>62.29</v>
      </c>
      <c r="G20" s="150">
        <f t="shared" si="9"/>
        <v>219.07999999999998</v>
      </c>
      <c r="H20" s="290">
        <f t="shared" si="3"/>
        <v>79.552999999999997</v>
      </c>
      <c r="I20" s="290">
        <f t="shared" si="3"/>
        <v>72.617999999999995</v>
      </c>
      <c r="J20" s="290">
        <f t="shared" si="3"/>
        <v>66.909000000000006</v>
      </c>
      <c r="K20" s="277">
        <f t="shared" si="4"/>
        <v>-8.2508672631002344</v>
      </c>
      <c r="L20" s="278">
        <f t="shared" si="5"/>
        <v>-10.090128593516257</v>
      </c>
      <c r="M20" s="278">
        <f t="shared" si="6"/>
        <v>-7.477484921093934</v>
      </c>
      <c r="N20" s="278">
        <f t="shared" si="7"/>
        <v>-6.9034061187583236</v>
      </c>
    </row>
    <row r="21" spans="1:14" ht="7.35" customHeight="1" x14ac:dyDescent="0.3">
      <c r="A21" s="178"/>
      <c r="B21" s="294"/>
      <c r="C21" s="149"/>
      <c r="D21" s="150"/>
      <c r="E21" s="150"/>
      <c r="F21" s="151"/>
      <c r="G21" s="150"/>
      <c r="H21" s="150"/>
      <c r="I21" s="150"/>
      <c r="J21" s="150"/>
      <c r="K21" s="281"/>
      <c r="L21" s="282"/>
      <c r="M21" s="282"/>
      <c r="N21" s="282"/>
    </row>
    <row r="22" spans="1:14" x14ac:dyDescent="0.3">
      <c r="A22" s="178"/>
      <c r="B22" s="295" t="s">
        <v>17</v>
      </c>
      <c r="C22" s="146">
        <f>SUM(D22:F22)</f>
        <v>2780.8119999999999</v>
      </c>
      <c r="D22" s="246">
        <f t="shared" ref="D22:J22" si="10">SUM(D24:D34)</f>
        <v>986.09799999999984</v>
      </c>
      <c r="E22" s="246">
        <f t="shared" si="10"/>
        <v>939.44099999999992</v>
      </c>
      <c r="F22" s="147">
        <f t="shared" si="10"/>
        <v>855.27300000000002</v>
      </c>
      <c r="G22" s="246">
        <f t="shared" si="10"/>
        <v>3381.085</v>
      </c>
      <c r="H22" s="246">
        <f t="shared" si="10"/>
        <v>1137.1429999999998</v>
      </c>
      <c r="I22" s="246">
        <f t="shared" si="10"/>
        <v>1039.8110000000001</v>
      </c>
      <c r="J22" s="147">
        <f t="shared" si="10"/>
        <v>1204.1309999999999</v>
      </c>
      <c r="K22" s="279">
        <f>(C22-G22)/G22*100</f>
        <v>-17.753857119829881</v>
      </c>
      <c r="L22" s="280">
        <f t="shared" ref="L22" si="11">(D22-H22)/H22*100</f>
        <v>-13.282850090094209</v>
      </c>
      <c r="M22" s="280">
        <f t="shared" ref="M22" si="12">(E22-I22)/I22*100</f>
        <v>-9.6527157339170504</v>
      </c>
      <c r="N22" s="280">
        <f t="shared" ref="N22" si="13">(F22-J22)/J22*100</f>
        <v>-28.97176470002017</v>
      </c>
    </row>
    <row r="23" spans="1:14" ht="7.35" customHeight="1" x14ac:dyDescent="0.3">
      <c r="A23" s="178"/>
      <c r="B23" s="296"/>
      <c r="C23" s="289"/>
      <c r="D23" s="288"/>
      <c r="E23" s="288"/>
      <c r="F23" s="301"/>
      <c r="G23" s="288"/>
      <c r="H23" s="288"/>
      <c r="I23" s="288"/>
      <c r="J23" s="301"/>
      <c r="K23" s="275"/>
      <c r="L23" s="276"/>
      <c r="M23" s="276"/>
      <c r="N23" s="276"/>
    </row>
    <row r="24" spans="1:14" x14ac:dyDescent="0.3">
      <c r="A24" s="178"/>
      <c r="B24" s="297" t="s">
        <v>9</v>
      </c>
      <c r="C24" s="149">
        <f>SUM(D24:F24)</f>
        <v>564.56200000000001</v>
      </c>
      <c r="D24" s="150">
        <v>200.10900000000001</v>
      </c>
      <c r="E24" s="150">
        <v>221.245</v>
      </c>
      <c r="F24" s="151">
        <v>143.208</v>
      </c>
      <c r="G24" s="149">
        <f>SUM(H24:J24)</f>
        <v>790.55899999999997</v>
      </c>
      <c r="H24" s="27">
        <v>249.94399999999999</v>
      </c>
      <c r="I24" s="27">
        <v>275.18400000000003</v>
      </c>
      <c r="J24" s="441">
        <v>265.43099999999998</v>
      </c>
      <c r="K24" s="442">
        <f t="shared" ref="K24:K34" si="14">(C24-G24)/G24*100</f>
        <v>-28.586987182487324</v>
      </c>
      <c r="L24" s="278">
        <f t="shared" ref="L24:L34" si="15">(D24-H24)/H24*100</f>
        <v>-19.938466216432474</v>
      </c>
      <c r="M24" s="278">
        <f t="shared" ref="M24:M34" si="16">(E24-I24)/I24*100</f>
        <v>-19.601066922495498</v>
      </c>
      <c r="N24" s="278">
        <f t="shared" ref="N24:N34" si="17">(F24-J24)/J24*100</f>
        <v>-46.04699526430597</v>
      </c>
    </row>
    <row r="25" spans="1:14" x14ac:dyDescent="0.3">
      <c r="A25" s="178"/>
      <c r="B25" s="297" t="s">
        <v>10</v>
      </c>
      <c r="C25" s="149">
        <f t="shared" ref="C25:C34" si="18">SUM(D25:F25)</f>
        <v>18.609000000000002</v>
      </c>
      <c r="D25" s="150">
        <v>0.37</v>
      </c>
      <c r="E25" s="150">
        <v>0.27900000000000003</v>
      </c>
      <c r="F25" s="151">
        <v>17.96</v>
      </c>
      <c r="G25" s="149">
        <f t="shared" ref="G25:G34" si="19">SUM(H25:J25)</f>
        <v>59.341000000000001</v>
      </c>
      <c r="H25" s="27">
        <v>25.614999999999998</v>
      </c>
      <c r="I25" s="27">
        <v>0.23300000000000001</v>
      </c>
      <c r="J25" s="441">
        <v>33.493000000000002</v>
      </c>
      <c r="K25" s="442">
        <f t="shared" si="14"/>
        <v>-68.640568915252516</v>
      </c>
      <c r="L25" s="278">
        <f t="shared" si="15"/>
        <v>-98.555533866874882</v>
      </c>
      <c r="M25" s="278">
        <f t="shared" si="16"/>
        <v>19.742489270386272</v>
      </c>
      <c r="N25" s="278">
        <f t="shared" si="17"/>
        <v>-46.376854865195718</v>
      </c>
    </row>
    <row r="26" spans="1:14" x14ac:dyDescent="0.3">
      <c r="A26" s="178"/>
      <c r="B26" s="297" t="s">
        <v>11</v>
      </c>
      <c r="C26" s="149">
        <f t="shared" si="18"/>
        <v>4.1070000000000002</v>
      </c>
      <c r="D26" s="150">
        <v>4.1070000000000002</v>
      </c>
      <c r="E26" s="150">
        <v>0</v>
      </c>
      <c r="F26" s="151">
        <v>0</v>
      </c>
      <c r="G26" s="149">
        <f t="shared" si="19"/>
        <v>19.438000000000002</v>
      </c>
      <c r="H26" s="27">
        <v>5.8680000000000003</v>
      </c>
      <c r="I26" s="27">
        <v>6.3840000000000003</v>
      </c>
      <c r="J26" s="441">
        <v>7.1859999999999999</v>
      </c>
      <c r="K26" s="442">
        <f t="shared" si="14"/>
        <v>-78.871283053812121</v>
      </c>
      <c r="L26" s="278">
        <f t="shared" si="15"/>
        <v>-30.010224948875258</v>
      </c>
      <c r="M26" s="278">
        <f t="shared" si="16"/>
        <v>-100</v>
      </c>
      <c r="N26" s="278">
        <f t="shared" si="17"/>
        <v>-100</v>
      </c>
    </row>
    <row r="27" spans="1:14" x14ac:dyDescent="0.3">
      <c r="A27" s="178"/>
      <c r="B27" s="297" t="s">
        <v>6</v>
      </c>
      <c r="C27" s="149">
        <f t="shared" si="18"/>
        <v>466.99800000000005</v>
      </c>
      <c r="D27" s="150">
        <v>157.44999999999999</v>
      </c>
      <c r="E27" s="150">
        <v>163.46799999999999</v>
      </c>
      <c r="F27" s="151">
        <v>146.08000000000001</v>
      </c>
      <c r="G27" s="149">
        <f t="shared" si="19"/>
        <v>523.75299999999993</v>
      </c>
      <c r="H27" s="27">
        <v>173.559</v>
      </c>
      <c r="I27" s="27">
        <v>160.83600000000001</v>
      </c>
      <c r="J27" s="441">
        <v>189.358</v>
      </c>
      <c r="K27" s="442">
        <f t="shared" si="14"/>
        <v>-10.836214780631307</v>
      </c>
      <c r="L27" s="278">
        <f t="shared" si="15"/>
        <v>-9.2815699560380089</v>
      </c>
      <c r="M27" s="278">
        <f t="shared" si="16"/>
        <v>1.636449551095511</v>
      </c>
      <c r="N27" s="278">
        <f t="shared" si="17"/>
        <v>-22.855120987758632</v>
      </c>
    </row>
    <row r="28" spans="1:14" x14ac:dyDescent="0.3">
      <c r="A28" s="178"/>
      <c r="B28" s="297" t="s">
        <v>129</v>
      </c>
      <c r="C28" s="149">
        <f t="shared" si="18"/>
        <v>135.13200000000001</v>
      </c>
      <c r="D28" s="150">
        <v>59.423000000000002</v>
      </c>
      <c r="E28" s="150">
        <v>38.612000000000002</v>
      </c>
      <c r="F28" s="151">
        <v>37.097000000000001</v>
      </c>
      <c r="G28" s="149">
        <f t="shared" si="19"/>
        <v>138.80799999999999</v>
      </c>
      <c r="H28" s="27">
        <v>58.021999999999998</v>
      </c>
      <c r="I28" s="27">
        <v>26.885000000000002</v>
      </c>
      <c r="J28" s="441">
        <v>53.901000000000003</v>
      </c>
      <c r="K28" s="442">
        <f t="shared" si="14"/>
        <v>-2.6482623479914613</v>
      </c>
      <c r="L28" s="278">
        <f t="shared" si="15"/>
        <v>2.4146013581055521</v>
      </c>
      <c r="M28" s="278">
        <f t="shared" si="16"/>
        <v>43.619118467546954</v>
      </c>
      <c r="N28" s="278">
        <f t="shared" si="17"/>
        <v>-31.17567392070648</v>
      </c>
    </row>
    <row r="29" spans="1:14" x14ac:dyDescent="0.3">
      <c r="A29" s="178"/>
      <c r="B29" s="297" t="s">
        <v>12</v>
      </c>
      <c r="C29" s="149">
        <f t="shared" si="18"/>
        <v>562.30700000000002</v>
      </c>
      <c r="D29" s="150">
        <v>213.53399999999999</v>
      </c>
      <c r="E29" s="150">
        <v>184.04499999999999</v>
      </c>
      <c r="F29" s="151">
        <v>164.72800000000001</v>
      </c>
      <c r="G29" s="149">
        <f t="shared" si="19"/>
        <v>869.68299999999999</v>
      </c>
      <c r="H29" s="27">
        <v>310.56</v>
      </c>
      <c r="I29" s="27">
        <v>240.72300000000001</v>
      </c>
      <c r="J29" s="441">
        <v>318.39999999999998</v>
      </c>
      <c r="K29" s="442">
        <f t="shared" si="14"/>
        <v>-35.343452729327815</v>
      </c>
      <c r="L29" s="278">
        <f t="shared" si="15"/>
        <v>-31.242272024729523</v>
      </c>
      <c r="M29" s="278">
        <f t="shared" si="16"/>
        <v>-23.544904309102172</v>
      </c>
      <c r="N29" s="278">
        <f t="shared" si="17"/>
        <v>-48.26381909547738</v>
      </c>
    </row>
    <row r="30" spans="1:14" x14ac:dyDescent="0.3">
      <c r="A30" s="178"/>
      <c r="B30" s="297" t="s">
        <v>14</v>
      </c>
      <c r="C30" s="149">
        <f t="shared" si="18"/>
        <v>422.91399999999999</v>
      </c>
      <c r="D30" s="150">
        <v>147.91399999999999</v>
      </c>
      <c r="E30" s="150">
        <v>122.9</v>
      </c>
      <c r="F30" s="151">
        <v>152.1</v>
      </c>
      <c r="G30" s="149">
        <f t="shared" si="19"/>
        <v>430.25299999999999</v>
      </c>
      <c r="H30" s="27">
        <v>130.035</v>
      </c>
      <c r="I30" s="27">
        <v>145.256</v>
      </c>
      <c r="J30" s="441">
        <v>154.96199999999999</v>
      </c>
      <c r="K30" s="442">
        <f t="shared" si="14"/>
        <v>-1.7057405758937181</v>
      </c>
      <c r="L30" s="278">
        <f t="shared" si="15"/>
        <v>13.749375168223931</v>
      </c>
      <c r="M30" s="278">
        <f t="shared" si="16"/>
        <v>-15.390758385195788</v>
      </c>
      <c r="N30" s="278">
        <f t="shared" si="17"/>
        <v>-1.8469044023696102</v>
      </c>
    </row>
    <row r="31" spans="1:14" x14ac:dyDescent="0.3">
      <c r="A31" s="178"/>
      <c r="B31" s="297" t="s">
        <v>65</v>
      </c>
      <c r="C31" s="149">
        <f t="shared" si="18"/>
        <v>124.43</v>
      </c>
      <c r="D31" s="150">
        <v>43.350999999999999</v>
      </c>
      <c r="E31" s="150">
        <v>39.079000000000001</v>
      </c>
      <c r="F31" s="151">
        <v>42</v>
      </c>
      <c r="G31" s="149">
        <f t="shared" si="19"/>
        <v>103.57999999999998</v>
      </c>
      <c r="H31" s="27">
        <v>33.244999999999997</v>
      </c>
      <c r="I31" s="27">
        <v>33.113999999999997</v>
      </c>
      <c r="J31" s="441">
        <v>37.220999999999997</v>
      </c>
      <c r="K31" s="442">
        <f t="shared" si="14"/>
        <v>20.129368603977625</v>
      </c>
      <c r="L31" s="278">
        <f t="shared" si="15"/>
        <v>30.398556173860737</v>
      </c>
      <c r="M31" s="278">
        <f t="shared" si="16"/>
        <v>18.013529020957915</v>
      </c>
      <c r="N31" s="278">
        <f t="shared" si="17"/>
        <v>12.8395260739905</v>
      </c>
    </row>
    <row r="32" spans="1:14" x14ac:dyDescent="0.3">
      <c r="A32" s="178"/>
      <c r="B32" s="297" t="s">
        <v>13</v>
      </c>
      <c r="C32" s="149">
        <f t="shared" si="18"/>
        <v>317.39400000000001</v>
      </c>
      <c r="D32" s="150">
        <v>99.198999999999998</v>
      </c>
      <c r="E32" s="150">
        <v>118.19499999999999</v>
      </c>
      <c r="F32" s="151">
        <v>100</v>
      </c>
      <c r="G32" s="149">
        <f t="shared" si="19"/>
        <v>292.488</v>
      </c>
      <c r="H32" s="27">
        <v>95.617999999999995</v>
      </c>
      <c r="I32" s="27">
        <v>103.932</v>
      </c>
      <c r="J32" s="441">
        <v>92.938000000000002</v>
      </c>
      <c r="K32" s="442">
        <f t="shared" si="14"/>
        <v>8.5152211372774289</v>
      </c>
      <c r="L32" s="278">
        <f t="shared" si="15"/>
        <v>3.7451107532054668</v>
      </c>
      <c r="M32" s="278">
        <f t="shared" si="16"/>
        <v>13.72339606665896</v>
      </c>
      <c r="N32" s="278">
        <f t="shared" si="17"/>
        <v>7.598614129850005</v>
      </c>
    </row>
    <row r="33" spans="1:14" x14ac:dyDescent="0.3">
      <c r="A33" s="178"/>
      <c r="B33" s="297" t="s">
        <v>47</v>
      </c>
      <c r="C33" s="149">
        <f t="shared" si="18"/>
        <v>29.484999999999999</v>
      </c>
      <c r="D33" s="150">
        <v>11.419</v>
      </c>
      <c r="E33" s="150">
        <v>6.4660000000000002</v>
      </c>
      <c r="F33" s="151">
        <v>11.6</v>
      </c>
      <c r="G33" s="149">
        <f t="shared" si="19"/>
        <v>20.149999999999999</v>
      </c>
      <c r="H33" s="27">
        <v>6.28</v>
      </c>
      <c r="I33" s="27">
        <v>3.7080000000000002</v>
      </c>
      <c r="J33" s="441">
        <v>10.162000000000001</v>
      </c>
      <c r="K33" s="442">
        <f t="shared" si="14"/>
        <v>46.327543424317625</v>
      </c>
      <c r="L33" s="278">
        <f t="shared" si="15"/>
        <v>81.831210191082803</v>
      </c>
      <c r="M33" s="278">
        <f t="shared" si="16"/>
        <v>74.379719525350581</v>
      </c>
      <c r="N33" s="278">
        <f t="shared" si="17"/>
        <v>14.1507577248573</v>
      </c>
    </row>
    <row r="34" spans="1:14" x14ac:dyDescent="0.3">
      <c r="A34" s="178"/>
      <c r="B34" s="297" t="s">
        <v>15</v>
      </c>
      <c r="C34" s="149">
        <f t="shared" si="18"/>
        <v>134.874</v>
      </c>
      <c r="D34" s="150">
        <v>49.222000000000001</v>
      </c>
      <c r="E34" s="150">
        <v>45.152000000000001</v>
      </c>
      <c r="F34" s="151">
        <v>40.5</v>
      </c>
      <c r="G34" s="149">
        <f t="shared" si="19"/>
        <v>133.03200000000001</v>
      </c>
      <c r="H34" s="27">
        <v>48.396999999999998</v>
      </c>
      <c r="I34" s="27">
        <v>43.556000000000004</v>
      </c>
      <c r="J34" s="441">
        <v>41.079000000000001</v>
      </c>
      <c r="K34" s="442">
        <f t="shared" si="14"/>
        <v>1.3846292621324074</v>
      </c>
      <c r="L34" s="278">
        <f t="shared" si="15"/>
        <v>1.7046511147385228</v>
      </c>
      <c r="M34" s="278">
        <f t="shared" si="16"/>
        <v>3.6642483239966857</v>
      </c>
      <c r="N34" s="278">
        <f t="shared" si="17"/>
        <v>-1.4094792959906537</v>
      </c>
    </row>
    <row r="35" spans="1:14" ht="7.35" customHeight="1" x14ac:dyDescent="0.3">
      <c r="A35" s="178"/>
      <c r="B35" s="296"/>
      <c r="C35" s="149"/>
      <c r="D35" s="150"/>
      <c r="E35" s="150"/>
      <c r="F35" s="151"/>
      <c r="G35" s="150"/>
      <c r="H35" s="150"/>
      <c r="I35" s="150"/>
      <c r="J35" s="150"/>
      <c r="K35" s="281"/>
      <c r="L35" s="282"/>
      <c r="M35" s="282"/>
      <c r="N35" s="282"/>
    </row>
    <row r="36" spans="1:14" x14ac:dyDescent="0.3">
      <c r="A36" s="178"/>
      <c r="B36" s="295" t="s">
        <v>108</v>
      </c>
      <c r="C36" s="146">
        <f>SUM(D36:F36)</f>
        <v>14477.385677471946</v>
      </c>
      <c r="D36" s="246">
        <f t="shared" ref="D36:J36" si="20">SUM(D38:D48)</f>
        <v>5300.4089999999987</v>
      </c>
      <c r="E36" s="246">
        <f t="shared" si="20"/>
        <v>4263.6149999999998</v>
      </c>
      <c r="F36" s="147">
        <f t="shared" si="20"/>
        <v>4913.3616774719485</v>
      </c>
      <c r="G36" s="246">
        <f t="shared" si="20"/>
        <v>17662.718000000001</v>
      </c>
      <c r="H36" s="246">
        <f t="shared" si="20"/>
        <v>6161.7269999999999</v>
      </c>
      <c r="I36" s="246">
        <f t="shared" si="20"/>
        <v>5476.838999999999</v>
      </c>
      <c r="J36" s="246">
        <f t="shared" si="20"/>
        <v>6024.152</v>
      </c>
      <c r="K36" s="279">
        <f>(C36-G36)/G36*100</f>
        <v>-18.034213774618689</v>
      </c>
      <c r="L36" s="280">
        <f t="shared" ref="L36" si="21">(D36-H36)/H36*100</f>
        <v>-13.978516088103241</v>
      </c>
      <c r="M36" s="280">
        <f t="shared" ref="M36" si="22">(E36-I36)/I36*100</f>
        <v>-22.151901854336039</v>
      </c>
      <c r="N36" s="280">
        <f t="shared" ref="N36" si="23">(F36-J36)/J36*100</f>
        <v>-18.438949125587328</v>
      </c>
    </row>
    <row r="37" spans="1:14" ht="7.35" customHeight="1" x14ac:dyDescent="0.3">
      <c r="A37" s="178"/>
      <c r="B37" s="296"/>
      <c r="C37" s="289"/>
      <c r="D37" s="288"/>
      <c r="E37" s="288"/>
      <c r="F37" s="301"/>
      <c r="G37" s="288"/>
      <c r="H37" s="288"/>
      <c r="I37" s="288"/>
      <c r="J37" s="288"/>
      <c r="K37" s="275"/>
      <c r="L37" s="276"/>
      <c r="M37" s="276"/>
      <c r="N37" s="276"/>
    </row>
    <row r="38" spans="1:14" x14ac:dyDescent="0.3">
      <c r="A38" s="178"/>
      <c r="B38" s="297" t="s">
        <v>9</v>
      </c>
      <c r="C38" s="149">
        <f>SUM(D38:F38)</f>
        <v>2475.1319999999996</v>
      </c>
      <c r="D38" s="287">
        <f t="shared" ref="D38:F48" si="24">+SUM(D52)+SUM(D66)</f>
        <v>819.50299999999993</v>
      </c>
      <c r="E38" s="150">
        <f t="shared" si="24"/>
        <v>731.18599999999992</v>
      </c>
      <c r="F38" s="151">
        <f t="shared" si="24"/>
        <v>924.44299999999998</v>
      </c>
      <c r="G38" s="150">
        <f>SUM(H38:J38)</f>
        <v>2532.9009999999998</v>
      </c>
      <c r="H38" s="150">
        <f t="shared" ref="H38:J48" si="25">+SUM(H52)+SUM(H66)</f>
        <v>863.85500000000002</v>
      </c>
      <c r="I38" s="150">
        <f t="shared" si="25"/>
        <v>811.43200000000002</v>
      </c>
      <c r="J38" s="150">
        <f t="shared" si="25"/>
        <v>857.61400000000003</v>
      </c>
      <c r="K38" s="277">
        <f t="shared" ref="K38:K45" si="26">(C38-G38)/G38*100</f>
        <v>-2.2807444902110361</v>
      </c>
      <c r="L38" s="278">
        <f t="shared" ref="L38:L45" si="27">(D38-H38)/H38*100</f>
        <v>-5.1341949748511144</v>
      </c>
      <c r="M38" s="278">
        <f t="shared" ref="M38:M44" si="28">(E38-I38)/I38*100</f>
        <v>-9.8894300446617933</v>
      </c>
      <c r="N38" s="278">
        <f t="shared" ref="N38:N45" si="29">(F38-J38)/J38*100</f>
        <v>7.7924334257603007</v>
      </c>
    </row>
    <row r="39" spans="1:14" x14ac:dyDescent="0.3">
      <c r="A39" s="178"/>
      <c r="B39" s="297" t="s">
        <v>10</v>
      </c>
      <c r="C39" s="149">
        <f t="shared" ref="C39:C48" si="30">SUM(D39:F39)</f>
        <v>1411.1080000000002</v>
      </c>
      <c r="D39" s="150">
        <f t="shared" si="24"/>
        <v>546.37800000000004</v>
      </c>
      <c r="E39" s="150">
        <f t="shared" si="24"/>
        <v>371.41300000000001</v>
      </c>
      <c r="F39" s="151">
        <f t="shared" si="24"/>
        <v>493.31700000000001</v>
      </c>
      <c r="G39" s="150">
        <f t="shared" ref="G39:G48" si="31">SUM(H39:J39)</f>
        <v>1350.8450000000003</v>
      </c>
      <c r="H39" s="150">
        <f t="shared" si="25"/>
        <v>438.44499999999999</v>
      </c>
      <c r="I39" s="150">
        <f t="shared" si="25"/>
        <v>469.43600000000004</v>
      </c>
      <c r="J39" s="150">
        <f t="shared" si="25"/>
        <v>442.96400000000006</v>
      </c>
      <c r="K39" s="277">
        <f t="shared" si="26"/>
        <v>4.4611335867549506</v>
      </c>
      <c r="L39" s="278">
        <f t="shared" si="27"/>
        <v>24.617226790133323</v>
      </c>
      <c r="M39" s="278">
        <f t="shared" si="28"/>
        <v>-20.8810146644058</v>
      </c>
      <c r="N39" s="278">
        <f t="shared" si="29"/>
        <v>11.367289441128387</v>
      </c>
    </row>
    <row r="40" spans="1:14" x14ac:dyDescent="0.3">
      <c r="A40" s="178"/>
      <c r="B40" s="297" t="s">
        <v>11</v>
      </c>
      <c r="C40" s="149">
        <f t="shared" si="30"/>
        <v>404.101</v>
      </c>
      <c r="D40" s="150">
        <f t="shared" si="24"/>
        <v>166.72399999999999</v>
      </c>
      <c r="E40" s="150">
        <f t="shared" si="24"/>
        <v>123.486</v>
      </c>
      <c r="F40" s="151">
        <f t="shared" si="24"/>
        <v>113.89099999999999</v>
      </c>
      <c r="G40" s="150">
        <f t="shared" si="31"/>
        <v>493.57100000000003</v>
      </c>
      <c r="H40" s="150">
        <f t="shared" si="25"/>
        <v>176.858</v>
      </c>
      <c r="I40" s="150">
        <f t="shared" si="25"/>
        <v>156.84300000000002</v>
      </c>
      <c r="J40" s="150">
        <f t="shared" si="25"/>
        <v>159.87</v>
      </c>
      <c r="K40" s="277">
        <f t="shared" si="26"/>
        <v>-18.127077968519227</v>
      </c>
      <c r="L40" s="278">
        <f t="shared" si="27"/>
        <v>-5.7300206945685321</v>
      </c>
      <c r="M40" s="278">
        <f t="shared" si="28"/>
        <v>-21.267764579866498</v>
      </c>
      <c r="N40" s="278">
        <f t="shared" si="29"/>
        <v>-28.760242697191472</v>
      </c>
    </row>
    <row r="41" spans="1:14" x14ac:dyDescent="0.3">
      <c r="A41" s="178"/>
      <c r="B41" s="297" t="s">
        <v>6</v>
      </c>
      <c r="C41" s="149">
        <f t="shared" si="30"/>
        <v>2195.393</v>
      </c>
      <c r="D41" s="150">
        <f t="shared" si="24"/>
        <v>632.86599999999999</v>
      </c>
      <c r="E41" s="150">
        <f t="shared" si="24"/>
        <v>759.06400000000008</v>
      </c>
      <c r="F41" s="151">
        <f t="shared" si="24"/>
        <v>803.46299999999997</v>
      </c>
      <c r="G41" s="150">
        <f t="shared" si="31"/>
        <v>2144.88</v>
      </c>
      <c r="H41" s="150">
        <f t="shared" si="25"/>
        <v>709.14499999999998</v>
      </c>
      <c r="I41" s="150">
        <f t="shared" si="25"/>
        <v>644.06099999999992</v>
      </c>
      <c r="J41" s="150">
        <f t="shared" si="25"/>
        <v>791.67399999999998</v>
      </c>
      <c r="K41" s="277">
        <f t="shared" si="26"/>
        <v>2.3550501659766474</v>
      </c>
      <c r="L41" s="278">
        <f t="shared" si="27"/>
        <v>-10.756474345867206</v>
      </c>
      <c r="M41" s="278">
        <f t="shared" si="28"/>
        <v>17.855917374286001</v>
      </c>
      <c r="N41" s="278">
        <f t="shared" si="29"/>
        <v>1.4891230481233422</v>
      </c>
    </row>
    <row r="42" spans="1:14" x14ac:dyDescent="0.3">
      <c r="A42" s="178"/>
      <c r="B42" s="297" t="s">
        <v>129</v>
      </c>
      <c r="C42" s="149">
        <f t="shared" si="30"/>
        <v>1326.0709999999999</v>
      </c>
      <c r="D42" s="150">
        <f t="shared" si="24"/>
        <v>442.23400000000004</v>
      </c>
      <c r="E42" s="150">
        <f t="shared" si="24"/>
        <v>460.01599999999996</v>
      </c>
      <c r="F42" s="151">
        <f t="shared" si="24"/>
        <v>423.82100000000003</v>
      </c>
      <c r="G42" s="150">
        <f t="shared" si="31"/>
        <v>1414.202</v>
      </c>
      <c r="H42" s="150">
        <f t="shared" si="25"/>
        <v>552.60300000000007</v>
      </c>
      <c r="I42" s="150">
        <f t="shared" si="25"/>
        <v>414.71199999999999</v>
      </c>
      <c r="J42" s="150">
        <f t="shared" si="25"/>
        <v>446.887</v>
      </c>
      <c r="K42" s="277">
        <f t="shared" si="26"/>
        <v>-6.2318537238668936</v>
      </c>
      <c r="L42" s="278">
        <f t="shared" si="27"/>
        <v>-19.972566200328266</v>
      </c>
      <c r="M42" s="278">
        <f t="shared" si="28"/>
        <v>10.92420764289434</v>
      </c>
      <c r="N42" s="278">
        <f t="shared" si="29"/>
        <v>-5.1614837755405674</v>
      </c>
    </row>
    <row r="43" spans="1:14" x14ac:dyDescent="0.3">
      <c r="A43" s="178"/>
      <c r="B43" s="297" t="s">
        <v>12</v>
      </c>
      <c r="C43" s="149">
        <f t="shared" si="30"/>
        <v>6429.4380000000001</v>
      </c>
      <c r="D43" s="150">
        <f t="shared" si="24"/>
        <v>2600.1729999999998</v>
      </c>
      <c r="E43" s="150">
        <f t="shared" si="24"/>
        <v>1766.2940000000001</v>
      </c>
      <c r="F43" s="151">
        <f t="shared" si="24"/>
        <v>2062.971</v>
      </c>
      <c r="G43" s="150">
        <f t="shared" si="31"/>
        <v>9468.9170000000013</v>
      </c>
      <c r="H43" s="150">
        <f t="shared" si="25"/>
        <v>3337.1260000000002</v>
      </c>
      <c r="I43" s="150">
        <f t="shared" si="25"/>
        <v>2898.0479999999998</v>
      </c>
      <c r="J43" s="150">
        <f t="shared" si="25"/>
        <v>3233.7430000000004</v>
      </c>
      <c r="K43" s="277">
        <f t="shared" si="26"/>
        <v>-32.099542112366187</v>
      </c>
      <c r="L43" s="278">
        <f t="shared" si="27"/>
        <v>-22.083463435303326</v>
      </c>
      <c r="M43" s="278">
        <f t="shared" si="28"/>
        <v>-39.052286228523471</v>
      </c>
      <c r="N43" s="278">
        <f t="shared" si="29"/>
        <v>-36.204856106375807</v>
      </c>
    </row>
    <row r="44" spans="1:14" x14ac:dyDescent="0.3">
      <c r="A44" s="178"/>
      <c r="B44" s="297" t="s">
        <v>14</v>
      </c>
      <c r="C44" s="149">
        <f t="shared" si="30"/>
        <v>80.515677471947825</v>
      </c>
      <c r="D44" s="150">
        <f t="shared" si="24"/>
        <v>47.797999999999995</v>
      </c>
      <c r="E44" s="150">
        <f t="shared" si="24"/>
        <v>4.6520000000000001</v>
      </c>
      <c r="F44" s="151">
        <f t="shared" si="24"/>
        <v>28.065677471947829</v>
      </c>
      <c r="G44" s="150">
        <f t="shared" si="31"/>
        <v>96.068000000000012</v>
      </c>
      <c r="H44" s="150">
        <f t="shared" si="25"/>
        <v>24.946000000000002</v>
      </c>
      <c r="I44" s="150">
        <f t="shared" si="25"/>
        <v>36.890999999999998</v>
      </c>
      <c r="J44" s="150">
        <f t="shared" si="25"/>
        <v>34.231000000000002</v>
      </c>
      <c r="K44" s="277">
        <f t="shared" si="26"/>
        <v>-16.188868851284699</v>
      </c>
      <c r="L44" s="278">
        <f t="shared" si="27"/>
        <v>91.605868676340862</v>
      </c>
      <c r="M44" s="278">
        <f t="shared" si="28"/>
        <v>-87.389878290097855</v>
      </c>
      <c r="N44" s="278">
        <f t="shared" si="29"/>
        <v>-18.010933154310923</v>
      </c>
    </row>
    <row r="45" spans="1:14" x14ac:dyDescent="0.3">
      <c r="A45" s="178"/>
      <c r="B45" s="297" t="s">
        <v>65</v>
      </c>
      <c r="C45" s="149">
        <f t="shared" si="30"/>
        <v>65.204999999999998</v>
      </c>
      <c r="D45" s="150">
        <f t="shared" si="24"/>
        <v>10.648999999999999</v>
      </c>
      <c r="E45" s="150">
        <f t="shared" si="24"/>
        <v>16.556000000000001</v>
      </c>
      <c r="F45" s="151">
        <f t="shared" si="24"/>
        <v>38</v>
      </c>
      <c r="G45" s="150">
        <f t="shared" si="31"/>
        <v>40.414000000000001</v>
      </c>
      <c r="H45" s="150">
        <f t="shared" si="25"/>
        <v>14.061999999999999</v>
      </c>
      <c r="I45" s="150">
        <f t="shared" si="25"/>
        <v>0</v>
      </c>
      <c r="J45" s="150">
        <f t="shared" si="25"/>
        <v>26.352</v>
      </c>
      <c r="K45" s="277">
        <f t="shared" si="26"/>
        <v>61.342604048102132</v>
      </c>
      <c r="L45" s="278">
        <f t="shared" si="27"/>
        <v>-24.271085194140237</v>
      </c>
      <c r="M45" s="333" t="s">
        <v>133</v>
      </c>
      <c r="N45" s="278">
        <f t="shared" si="29"/>
        <v>44.201578627808132</v>
      </c>
    </row>
    <row r="46" spans="1:14" x14ac:dyDescent="0.3">
      <c r="A46" s="178"/>
      <c r="B46" s="297" t="s">
        <v>13</v>
      </c>
      <c r="C46" s="149">
        <f t="shared" si="30"/>
        <v>24.292000000000002</v>
      </c>
      <c r="D46" s="150">
        <f t="shared" si="24"/>
        <v>11.78</v>
      </c>
      <c r="E46" s="150">
        <f t="shared" si="24"/>
        <v>8.9120000000000008</v>
      </c>
      <c r="F46" s="151">
        <f t="shared" si="24"/>
        <v>3.6</v>
      </c>
      <c r="G46" s="150">
        <f t="shared" si="31"/>
        <v>29.814</v>
      </c>
      <c r="H46" s="150">
        <f t="shared" si="25"/>
        <v>8.4730000000000008</v>
      </c>
      <c r="I46" s="150">
        <f t="shared" si="25"/>
        <v>16.353999999999999</v>
      </c>
      <c r="J46" s="150">
        <f t="shared" si="25"/>
        <v>4.9870000000000001</v>
      </c>
      <c r="K46" s="277">
        <f t="shared" ref="K46:K48" si="32">(C46-G46)/G46*100</f>
        <v>-18.521499966458705</v>
      </c>
      <c r="L46" s="278">
        <f t="shared" ref="L46:L48" si="33">(D46-H46)/H46*100</f>
        <v>39.029859553877003</v>
      </c>
      <c r="M46" s="278">
        <f t="shared" ref="M46:M48" si="34">(E46-I46)/I46*100</f>
        <v>-45.505686682157261</v>
      </c>
      <c r="N46" s="278">
        <f t="shared" ref="N46:N48" si="35">(F46-J46)/J46*100</f>
        <v>-27.812312011229196</v>
      </c>
    </row>
    <row r="47" spans="1:14" x14ac:dyDescent="0.3">
      <c r="A47" s="178"/>
      <c r="B47" s="297" t="s">
        <v>47</v>
      </c>
      <c r="C47" s="149">
        <f t="shared" si="30"/>
        <v>0</v>
      </c>
      <c r="D47" s="150">
        <f t="shared" si="24"/>
        <v>0</v>
      </c>
      <c r="E47" s="150">
        <f t="shared" si="24"/>
        <v>0</v>
      </c>
      <c r="F47" s="151">
        <f t="shared" si="24"/>
        <v>0</v>
      </c>
      <c r="G47" s="150">
        <f t="shared" si="31"/>
        <v>5.0579999999999998</v>
      </c>
      <c r="H47" s="150">
        <f t="shared" si="25"/>
        <v>5.0579999999999998</v>
      </c>
      <c r="I47" s="150">
        <f t="shared" si="25"/>
        <v>0</v>
      </c>
      <c r="J47" s="150">
        <f t="shared" si="25"/>
        <v>0</v>
      </c>
      <c r="K47" s="277">
        <f t="shared" si="32"/>
        <v>-100</v>
      </c>
      <c r="L47" s="278">
        <f t="shared" si="33"/>
        <v>-100</v>
      </c>
      <c r="M47" s="333" t="s">
        <v>133</v>
      </c>
      <c r="N47" s="333" t="s">
        <v>133</v>
      </c>
    </row>
    <row r="48" spans="1:14" x14ac:dyDescent="0.3">
      <c r="A48" s="178"/>
      <c r="B48" s="297" t="s">
        <v>15</v>
      </c>
      <c r="C48" s="149">
        <f t="shared" si="30"/>
        <v>66.13</v>
      </c>
      <c r="D48" s="150">
        <f t="shared" si="24"/>
        <v>22.304000000000002</v>
      </c>
      <c r="E48" s="150">
        <f t="shared" si="24"/>
        <v>22.036000000000001</v>
      </c>
      <c r="F48" s="151">
        <f t="shared" si="24"/>
        <v>21.79</v>
      </c>
      <c r="G48" s="150">
        <f t="shared" si="31"/>
        <v>86.048000000000002</v>
      </c>
      <c r="H48" s="290">
        <f t="shared" si="25"/>
        <v>31.155999999999999</v>
      </c>
      <c r="I48" s="290">
        <f t="shared" si="25"/>
        <v>29.061999999999998</v>
      </c>
      <c r="J48" s="290">
        <f t="shared" si="25"/>
        <v>25.830000000000002</v>
      </c>
      <c r="K48" s="277">
        <f t="shared" si="32"/>
        <v>-23.147545555968769</v>
      </c>
      <c r="L48" s="278">
        <f t="shared" si="33"/>
        <v>-28.411862883553717</v>
      </c>
      <c r="M48" s="278">
        <f t="shared" si="34"/>
        <v>-24.175899800426663</v>
      </c>
      <c r="N48" s="278">
        <f t="shared" si="35"/>
        <v>-15.640727835849797</v>
      </c>
    </row>
    <row r="49" spans="1:14" ht="7.35" customHeight="1" x14ac:dyDescent="0.3">
      <c r="A49" s="178"/>
      <c r="B49" s="298"/>
      <c r="C49" s="149"/>
      <c r="D49" s="150"/>
      <c r="E49" s="150"/>
      <c r="F49" s="151"/>
      <c r="G49" s="150"/>
      <c r="H49" s="150"/>
      <c r="I49" s="150"/>
      <c r="J49" s="150"/>
      <c r="K49" s="281"/>
      <c r="L49" s="282"/>
      <c r="M49" s="282"/>
      <c r="N49" s="282"/>
    </row>
    <row r="50" spans="1:14" x14ac:dyDescent="0.3">
      <c r="A50" s="178"/>
      <c r="B50" s="423" t="s">
        <v>109</v>
      </c>
      <c r="C50" s="146">
        <f>SUM(D50:F50)</f>
        <v>4949.3809999999994</v>
      </c>
      <c r="D50" s="246">
        <f t="shared" ref="D50:J50" si="36">SUM(D52:D62)</f>
        <v>1960.7660000000001</v>
      </c>
      <c r="E50" s="246">
        <f t="shared" si="36"/>
        <v>1528.546</v>
      </c>
      <c r="F50" s="147">
        <f t="shared" si="36"/>
        <v>1460.069</v>
      </c>
      <c r="G50" s="246">
        <f t="shared" si="36"/>
        <v>6617.9359999999997</v>
      </c>
      <c r="H50" s="246">
        <f t="shared" si="36"/>
        <v>2383.683</v>
      </c>
      <c r="I50" s="246">
        <f t="shared" si="36"/>
        <v>2172.5699999999997</v>
      </c>
      <c r="J50" s="147">
        <f t="shared" si="36"/>
        <v>2061.683</v>
      </c>
      <c r="K50" s="279">
        <f>(C50-G50)/G50*100</f>
        <v>-25.212619161019393</v>
      </c>
      <c r="L50" s="280">
        <f t="shared" ref="L50" si="37">(D50-H50)/H50*100</f>
        <v>-17.742166219249789</v>
      </c>
      <c r="M50" s="280">
        <f t="shared" ref="M50" si="38">(E50-I50)/I50*100</f>
        <v>-29.643417703457185</v>
      </c>
      <c r="N50" s="280">
        <f t="shared" ref="N50" si="39">(F50-J50)/J50*100</f>
        <v>-29.180722739625832</v>
      </c>
    </row>
    <row r="51" spans="1:14" ht="7.35" customHeight="1" x14ac:dyDescent="0.3">
      <c r="A51" s="178"/>
      <c r="B51" s="423"/>
      <c r="C51" s="289"/>
      <c r="D51" s="288"/>
      <c r="E51" s="288"/>
      <c r="F51" s="301"/>
      <c r="G51" s="288"/>
      <c r="H51" s="288"/>
      <c r="I51" s="288"/>
      <c r="J51" s="301"/>
      <c r="K51" s="275"/>
      <c r="L51" s="276"/>
      <c r="M51" s="276"/>
      <c r="N51" s="276"/>
    </row>
    <row r="52" spans="1:14" x14ac:dyDescent="0.3">
      <c r="A52" s="178"/>
      <c r="B52" s="299" t="s">
        <v>9</v>
      </c>
      <c r="C52" s="149">
        <f>SUM(D52:F52)</f>
        <v>846.26099999999997</v>
      </c>
      <c r="D52" s="150">
        <v>293.41899999999998</v>
      </c>
      <c r="E52" s="150">
        <v>278.67099999999999</v>
      </c>
      <c r="F52" s="151">
        <v>274.17099999999999</v>
      </c>
      <c r="G52" s="149">
        <f>SUM(H52:J52)</f>
        <v>982.68700000000001</v>
      </c>
      <c r="H52" s="150">
        <v>358.14499999999998</v>
      </c>
      <c r="I52" s="150">
        <v>349.75900000000001</v>
      </c>
      <c r="J52" s="151">
        <v>274.78300000000002</v>
      </c>
      <c r="K52" s="277">
        <f t="shared" ref="K52:K56" si="40">(C52-G52)/G52*100</f>
        <v>-13.882955610484318</v>
      </c>
      <c r="L52" s="278">
        <f t="shared" ref="L52:L56" si="41">(D52-H52)/H52*100</f>
        <v>-18.072568373144957</v>
      </c>
      <c r="M52" s="278">
        <f t="shared" ref="M52:M56" si="42">(E52-I52)/I52*100</f>
        <v>-20.324852255410157</v>
      </c>
      <c r="N52" s="278">
        <f t="shared" ref="N52:N56" si="43">(F52-J52)/J52*100</f>
        <v>-0.22272120182108179</v>
      </c>
    </row>
    <row r="53" spans="1:14" x14ac:dyDescent="0.3">
      <c r="A53" s="178"/>
      <c r="B53" s="299" t="s">
        <v>10</v>
      </c>
      <c r="C53" s="149">
        <f t="shared" ref="C53:C62" si="44">SUM(D53:F53)</f>
        <v>289.43799999999999</v>
      </c>
      <c r="D53" s="150">
        <v>126.396</v>
      </c>
      <c r="E53" s="150">
        <v>84.381</v>
      </c>
      <c r="F53" s="151">
        <v>78.661000000000001</v>
      </c>
      <c r="G53" s="149">
        <f t="shared" ref="G53:G62" si="45">SUM(H53:J53)</f>
        <v>319.81200000000001</v>
      </c>
      <c r="H53" s="150">
        <v>93.048000000000002</v>
      </c>
      <c r="I53" s="150">
        <v>129.29400000000001</v>
      </c>
      <c r="J53" s="151">
        <v>97.47</v>
      </c>
      <c r="K53" s="277">
        <f t="shared" si="40"/>
        <v>-9.4974547546683752</v>
      </c>
      <c r="L53" s="278">
        <f t="shared" si="41"/>
        <v>35.839566675264379</v>
      </c>
      <c r="M53" s="278">
        <f t="shared" si="42"/>
        <v>-34.737110770801429</v>
      </c>
      <c r="N53" s="278">
        <f t="shared" si="43"/>
        <v>-19.297219657330459</v>
      </c>
    </row>
    <row r="54" spans="1:14" x14ac:dyDescent="0.3">
      <c r="A54" s="178"/>
      <c r="B54" s="299" t="s">
        <v>11</v>
      </c>
      <c r="C54" s="149">
        <f t="shared" si="44"/>
        <v>269.55599999999998</v>
      </c>
      <c r="D54" s="150">
        <v>112.23699999999999</v>
      </c>
      <c r="E54" s="150">
        <v>82.867000000000004</v>
      </c>
      <c r="F54" s="151">
        <v>74.451999999999998</v>
      </c>
      <c r="G54" s="149">
        <f t="shared" si="45"/>
        <v>283.76300000000003</v>
      </c>
      <c r="H54" s="150">
        <v>87.513000000000005</v>
      </c>
      <c r="I54" s="150">
        <v>102.268</v>
      </c>
      <c r="J54" s="151">
        <v>93.981999999999999</v>
      </c>
      <c r="K54" s="277">
        <f t="shared" si="40"/>
        <v>-5.0066428674633583</v>
      </c>
      <c r="L54" s="278">
        <f t="shared" si="41"/>
        <v>28.251802589329571</v>
      </c>
      <c r="M54" s="278">
        <f t="shared" si="42"/>
        <v>-18.970743536590131</v>
      </c>
      <c r="N54" s="278">
        <f t="shared" si="43"/>
        <v>-20.78057500372412</v>
      </c>
    </row>
    <row r="55" spans="1:14" x14ac:dyDescent="0.3">
      <c r="A55" s="178"/>
      <c r="B55" s="299" t="s">
        <v>6</v>
      </c>
      <c r="C55" s="149">
        <f t="shared" si="44"/>
        <v>793.60400000000004</v>
      </c>
      <c r="D55" s="150">
        <v>267.41899999999998</v>
      </c>
      <c r="E55" s="150">
        <v>247.71100000000001</v>
      </c>
      <c r="F55" s="151">
        <v>278.47399999999999</v>
      </c>
      <c r="G55" s="149">
        <f t="shared" si="45"/>
        <v>914.83799999999997</v>
      </c>
      <c r="H55" s="150">
        <v>304.11500000000001</v>
      </c>
      <c r="I55" s="150">
        <v>308.56</v>
      </c>
      <c r="J55" s="151">
        <v>302.16300000000001</v>
      </c>
      <c r="K55" s="277">
        <f t="shared" si="40"/>
        <v>-13.251963735655922</v>
      </c>
      <c r="L55" s="278">
        <f t="shared" si="41"/>
        <v>-12.06648800618188</v>
      </c>
      <c r="M55" s="278">
        <f t="shared" si="42"/>
        <v>-19.720313715322789</v>
      </c>
      <c r="N55" s="278">
        <f t="shared" si="43"/>
        <v>-7.8398083153794538</v>
      </c>
    </row>
    <row r="56" spans="1:14" x14ac:dyDescent="0.3">
      <c r="A56" s="178"/>
      <c r="B56" s="299" t="s">
        <v>129</v>
      </c>
      <c r="C56" s="149">
        <f t="shared" si="44"/>
        <v>607.02700000000004</v>
      </c>
      <c r="D56" s="150">
        <v>235.767</v>
      </c>
      <c r="E56" s="150">
        <v>198.79900000000001</v>
      </c>
      <c r="F56" s="151">
        <v>172.46100000000001</v>
      </c>
      <c r="G56" s="149">
        <f t="shared" si="45"/>
        <v>674.32399999999996</v>
      </c>
      <c r="H56" s="150">
        <v>239.95</v>
      </c>
      <c r="I56" s="150">
        <v>231.255</v>
      </c>
      <c r="J56" s="151">
        <v>203.119</v>
      </c>
      <c r="K56" s="277">
        <f t="shared" si="40"/>
        <v>-9.9799206316251414</v>
      </c>
      <c r="L56" s="278">
        <f t="shared" si="41"/>
        <v>-1.7432798499687405</v>
      </c>
      <c r="M56" s="278">
        <f t="shared" si="42"/>
        <v>-14.034723573544353</v>
      </c>
      <c r="N56" s="278">
        <f t="shared" si="43"/>
        <v>-15.093615072937533</v>
      </c>
    </row>
    <row r="57" spans="1:14" x14ac:dyDescent="0.3">
      <c r="A57" s="178"/>
      <c r="B57" s="299" t="s">
        <v>12</v>
      </c>
      <c r="C57" s="149">
        <f t="shared" si="44"/>
        <v>2095.4189999999999</v>
      </c>
      <c r="D57" s="150">
        <v>909.62099999999998</v>
      </c>
      <c r="E57" s="150">
        <v>620.73800000000006</v>
      </c>
      <c r="F57" s="151">
        <v>565.05999999999995</v>
      </c>
      <c r="G57" s="149">
        <f t="shared" si="45"/>
        <v>3382.3869999999997</v>
      </c>
      <c r="H57" s="150">
        <v>1274.739</v>
      </c>
      <c r="I57" s="150">
        <v>1037.3209999999999</v>
      </c>
      <c r="J57" s="151">
        <v>1070.327</v>
      </c>
      <c r="K57" s="277">
        <f t="shared" ref="K57:K62" si="46">(C57-G57)/G57*100</f>
        <v>-38.049105557702298</v>
      </c>
      <c r="L57" s="278">
        <f t="shared" ref="L57:L62" si="47">(D57-H57)/H57*100</f>
        <v>-28.642569184750766</v>
      </c>
      <c r="M57" s="278">
        <f t="shared" ref="M57:M62" si="48">(E57-I57)/I57*100</f>
        <v>-40.159507037840733</v>
      </c>
      <c r="N57" s="278">
        <f t="shared" ref="N57:N62" si="49">(F57-J57)/J57*100</f>
        <v>-47.206788205847374</v>
      </c>
    </row>
    <row r="58" spans="1:14" x14ac:dyDescent="0.3">
      <c r="A58" s="178"/>
      <c r="B58" s="299" t="s">
        <v>14</v>
      </c>
      <c r="C58" s="149">
        <f t="shared" si="44"/>
        <v>0.315</v>
      </c>
      <c r="D58" s="150">
        <v>0.315</v>
      </c>
      <c r="E58" s="150">
        <v>0</v>
      </c>
      <c r="F58" s="151">
        <v>0</v>
      </c>
      <c r="G58" s="149">
        <f t="shared" si="45"/>
        <v>0.312</v>
      </c>
      <c r="H58" s="150">
        <v>0.312</v>
      </c>
      <c r="I58" s="150">
        <v>0</v>
      </c>
      <c r="J58" s="151">
        <v>0</v>
      </c>
      <c r="K58" s="277">
        <f t="shared" si="46"/>
        <v>0.96153846153846245</v>
      </c>
      <c r="L58" s="278">
        <f t="shared" si="47"/>
        <v>0.96153846153846245</v>
      </c>
      <c r="M58" s="278" t="s">
        <v>133</v>
      </c>
      <c r="N58" s="278" t="s">
        <v>133</v>
      </c>
    </row>
    <row r="59" spans="1:14" x14ac:dyDescent="0.3">
      <c r="A59" s="178"/>
      <c r="B59" s="299" t="s">
        <v>65</v>
      </c>
      <c r="C59" s="149">
        <f t="shared" si="44"/>
        <v>0</v>
      </c>
      <c r="D59" s="150">
        <v>0</v>
      </c>
      <c r="E59" s="150">
        <v>0</v>
      </c>
      <c r="F59" s="151">
        <v>0</v>
      </c>
      <c r="G59" s="149">
        <f t="shared" si="45"/>
        <v>0</v>
      </c>
      <c r="H59" s="150">
        <v>0</v>
      </c>
      <c r="I59" s="150">
        <v>0</v>
      </c>
      <c r="J59" s="151">
        <v>0</v>
      </c>
      <c r="K59" s="277" t="s">
        <v>133</v>
      </c>
      <c r="L59" s="278" t="s">
        <v>133</v>
      </c>
      <c r="M59" s="278" t="s">
        <v>133</v>
      </c>
      <c r="N59" s="278" t="s">
        <v>133</v>
      </c>
    </row>
    <row r="60" spans="1:14" x14ac:dyDescent="0.3">
      <c r="A60" s="178"/>
      <c r="B60" s="299" t="s">
        <v>13</v>
      </c>
      <c r="C60" s="149">
        <f t="shared" si="44"/>
        <v>0</v>
      </c>
      <c r="D60" s="150">
        <v>0</v>
      </c>
      <c r="E60" s="150">
        <v>0</v>
      </c>
      <c r="F60" s="151">
        <v>0</v>
      </c>
      <c r="G60" s="149">
        <f t="shared" si="45"/>
        <v>0</v>
      </c>
      <c r="H60" s="150">
        <v>0</v>
      </c>
      <c r="I60" s="150">
        <v>0</v>
      </c>
      <c r="J60" s="151">
        <v>0</v>
      </c>
      <c r="K60" s="277" t="s">
        <v>133</v>
      </c>
      <c r="L60" s="278" t="s">
        <v>133</v>
      </c>
      <c r="M60" s="278" t="s">
        <v>133</v>
      </c>
      <c r="N60" s="278" t="s">
        <v>133</v>
      </c>
    </row>
    <row r="61" spans="1:14" x14ac:dyDescent="0.3">
      <c r="A61" s="178"/>
      <c r="B61" s="299" t="s">
        <v>47</v>
      </c>
      <c r="C61" s="149">
        <f t="shared" si="44"/>
        <v>0</v>
      </c>
      <c r="D61" s="150">
        <v>0</v>
      </c>
      <c r="E61" s="150">
        <v>0</v>
      </c>
      <c r="F61" s="151">
        <v>0</v>
      </c>
      <c r="G61" s="149">
        <f t="shared" si="45"/>
        <v>0</v>
      </c>
      <c r="H61" s="150">
        <v>0</v>
      </c>
      <c r="I61" s="150">
        <v>0</v>
      </c>
      <c r="J61" s="151">
        <v>0</v>
      </c>
      <c r="K61" s="277" t="s">
        <v>133</v>
      </c>
      <c r="L61" s="278" t="s">
        <v>133</v>
      </c>
      <c r="M61" s="278" t="s">
        <v>133</v>
      </c>
      <c r="N61" s="278" t="s">
        <v>133</v>
      </c>
    </row>
    <row r="62" spans="1:14" x14ac:dyDescent="0.3">
      <c r="A62" s="178"/>
      <c r="B62" s="299" t="s">
        <v>15</v>
      </c>
      <c r="C62" s="149">
        <f t="shared" si="44"/>
        <v>47.760999999999996</v>
      </c>
      <c r="D62" s="150">
        <v>15.592000000000001</v>
      </c>
      <c r="E62" s="150">
        <v>15.379</v>
      </c>
      <c r="F62" s="151">
        <v>16.79</v>
      </c>
      <c r="G62" s="149">
        <f t="shared" si="45"/>
        <v>59.813000000000002</v>
      </c>
      <c r="H62" s="150">
        <v>25.861000000000001</v>
      </c>
      <c r="I62" s="150">
        <v>14.113</v>
      </c>
      <c r="J62" s="151">
        <v>19.839000000000002</v>
      </c>
      <c r="K62" s="277">
        <f t="shared" si="46"/>
        <v>-20.149465835186341</v>
      </c>
      <c r="L62" s="278">
        <f t="shared" si="47"/>
        <v>-39.708441282239662</v>
      </c>
      <c r="M62" s="278">
        <f t="shared" si="48"/>
        <v>8.9704527740381206</v>
      </c>
      <c r="N62" s="278">
        <f t="shared" si="49"/>
        <v>-15.368718181359961</v>
      </c>
    </row>
    <row r="63" spans="1:14" ht="7.35" customHeight="1" x14ac:dyDescent="0.3">
      <c r="A63" s="178"/>
      <c r="B63" s="300"/>
      <c r="C63" s="149"/>
      <c r="D63" s="150"/>
      <c r="E63" s="150"/>
      <c r="F63" s="151"/>
      <c r="G63" s="150"/>
      <c r="H63" s="150"/>
      <c r="I63" s="150"/>
      <c r="J63" s="150"/>
      <c r="K63" s="277"/>
      <c r="L63" s="278"/>
      <c r="M63" s="278"/>
      <c r="N63" s="278"/>
    </row>
    <row r="64" spans="1:14" ht="15" customHeight="1" x14ac:dyDescent="0.3">
      <c r="A64" s="178"/>
      <c r="B64" s="423" t="s">
        <v>110</v>
      </c>
      <c r="C64" s="146">
        <f>SUM(D64:F64)</f>
        <v>9528.0046774719485</v>
      </c>
      <c r="D64" s="246">
        <f t="shared" ref="D64:J64" si="50">SUM(D66:D76)</f>
        <v>3339.6430000000005</v>
      </c>
      <c r="E64" s="246">
        <f t="shared" si="50"/>
        <v>2735.069</v>
      </c>
      <c r="F64" s="147">
        <f t="shared" si="50"/>
        <v>3453.2926774719481</v>
      </c>
      <c r="G64" s="246">
        <f t="shared" si="50"/>
        <v>11044.782000000003</v>
      </c>
      <c r="H64" s="246">
        <f t="shared" si="50"/>
        <v>3778.0439999999999</v>
      </c>
      <c r="I64" s="246">
        <f t="shared" si="50"/>
        <v>3304.2689999999998</v>
      </c>
      <c r="J64" s="147">
        <f t="shared" si="50"/>
        <v>3962.4690000000005</v>
      </c>
      <c r="K64" s="279">
        <f>(C64-G64)/G64*100</f>
        <v>-13.73297655425027</v>
      </c>
      <c r="L64" s="280">
        <f t="shared" ref="L64" si="51">(D64-H64)/H64*100</f>
        <v>-11.60391461825218</v>
      </c>
      <c r="M64" s="280">
        <f t="shared" ref="M64" si="52">(E64-I64)/I64*100</f>
        <v>-17.226200409228181</v>
      </c>
      <c r="N64" s="280">
        <f t="shared" ref="N64" si="53">(F64-J64)/J64*100</f>
        <v>-12.849976177177725</v>
      </c>
    </row>
    <row r="65" spans="1:14" ht="7.35" customHeight="1" x14ac:dyDescent="0.3">
      <c r="A65" s="178"/>
      <c r="B65" s="423"/>
      <c r="C65" s="289"/>
      <c r="D65" s="288"/>
      <c r="E65" s="288"/>
      <c r="F65" s="301"/>
      <c r="G65" s="288"/>
      <c r="H65" s="288"/>
      <c r="I65" s="288"/>
      <c r="J65" s="301"/>
      <c r="K65" s="275"/>
      <c r="L65" s="276"/>
      <c r="M65" s="276"/>
      <c r="N65" s="276"/>
    </row>
    <row r="66" spans="1:14" x14ac:dyDescent="0.3">
      <c r="A66" s="178"/>
      <c r="B66" s="299" t="s">
        <v>9</v>
      </c>
      <c r="C66" s="149">
        <f>SUM(D66:F66)</f>
        <v>1628.8710000000001</v>
      </c>
      <c r="D66" s="150">
        <v>526.08399999999995</v>
      </c>
      <c r="E66" s="150">
        <v>452.51499999999999</v>
      </c>
      <c r="F66" s="151">
        <v>650.27200000000005</v>
      </c>
      <c r="G66" s="149">
        <f>SUM(H66:J66)</f>
        <v>1550.2139999999999</v>
      </c>
      <c r="H66" s="150">
        <v>505.71</v>
      </c>
      <c r="I66" s="150">
        <v>461.673</v>
      </c>
      <c r="J66" s="151">
        <v>582.83100000000002</v>
      </c>
      <c r="K66" s="277">
        <f t="shared" ref="K66:K76" si="54">(C66-G66)/G66*100</f>
        <v>5.0739446295801844</v>
      </c>
      <c r="L66" s="278">
        <f t="shared" ref="L66:L74" si="55">(D66-H66)/H66*100</f>
        <v>4.0287912044452288</v>
      </c>
      <c r="M66" s="278">
        <f t="shared" ref="M66:M74" si="56">(E66-I66)/I66*100</f>
        <v>-1.9836550978723069</v>
      </c>
      <c r="N66" s="278">
        <f t="shared" ref="N66:N74" si="57">(F66-J66)/J66*100</f>
        <v>11.571278809809368</v>
      </c>
    </row>
    <row r="67" spans="1:14" x14ac:dyDescent="0.3">
      <c r="A67" s="178"/>
      <c r="B67" s="299" t="s">
        <v>10</v>
      </c>
      <c r="C67" s="149">
        <f t="shared" ref="C67:C76" si="58">SUM(D67:F67)</f>
        <v>1121.67</v>
      </c>
      <c r="D67" s="150">
        <v>419.98200000000003</v>
      </c>
      <c r="E67" s="150">
        <v>287.03199999999998</v>
      </c>
      <c r="F67" s="151">
        <v>414.65600000000001</v>
      </c>
      <c r="G67" s="149">
        <f t="shared" ref="G67:G76" si="59">SUM(H67:J67)</f>
        <v>1031.0329999999999</v>
      </c>
      <c r="H67" s="150">
        <v>345.39699999999999</v>
      </c>
      <c r="I67" s="150">
        <v>340.142</v>
      </c>
      <c r="J67" s="151">
        <v>345.49400000000003</v>
      </c>
      <c r="K67" s="277">
        <f t="shared" si="54"/>
        <v>8.7908922410825046</v>
      </c>
      <c r="L67" s="278">
        <f t="shared" si="55"/>
        <v>21.593991841272516</v>
      </c>
      <c r="M67" s="278">
        <f t="shared" si="56"/>
        <v>-15.61406706610769</v>
      </c>
      <c r="N67" s="278">
        <f t="shared" si="57"/>
        <v>20.018292647629185</v>
      </c>
    </row>
    <row r="68" spans="1:14" x14ac:dyDescent="0.3">
      <c r="A68" s="178"/>
      <c r="B68" s="299" t="s">
        <v>11</v>
      </c>
      <c r="C68" s="149">
        <f t="shared" si="58"/>
        <v>134.54499999999999</v>
      </c>
      <c r="D68" s="150">
        <v>54.487000000000002</v>
      </c>
      <c r="E68" s="150">
        <v>40.619</v>
      </c>
      <c r="F68" s="151">
        <v>39.439</v>
      </c>
      <c r="G68" s="149">
        <f t="shared" si="59"/>
        <v>209.80800000000002</v>
      </c>
      <c r="H68" s="150">
        <v>89.344999999999999</v>
      </c>
      <c r="I68" s="150">
        <v>54.575000000000003</v>
      </c>
      <c r="J68" s="151">
        <v>65.888000000000005</v>
      </c>
      <c r="K68" s="277">
        <f t="shared" si="54"/>
        <v>-35.872321360481976</v>
      </c>
      <c r="L68" s="278">
        <f t="shared" si="55"/>
        <v>-39.015054004141248</v>
      </c>
      <c r="M68" s="278">
        <f t="shared" si="56"/>
        <v>-25.572148419606052</v>
      </c>
      <c r="N68" s="278">
        <f t="shared" si="57"/>
        <v>-40.142362797474505</v>
      </c>
    </row>
    <row r="69" spans="1:14" x14ac:dyDescent="0.3">
      <c r="A69" s="178"/>
      <c r="B69" s="299" t="s">
        <v>6</v>
      </c>
      <c r="C69" s="149">
        <f t="shared" si="58"/>
        <v>1401.789</v>
      </c>
      <c r="D69" s="150">
        <v>365.447</v>
      </c>
      <c r="E69" s="150">
        <v>511.35300000000001</v>
      </c>
      <c r="F69" s="151">
        <v>524.98900000000003</v>
      </c>
      <c r="G69" s="149">
        <f t="shared" si="59"/>
        <v>1230.0419999999999</v>
      </c>
      <c r="H69" s="150">
        <v>405.03</v>
      </c>
      <c r="I69" s="150">
        <v>335.50099999999998</v>
      </c>
      <c r="J69" s="151">
        <v>489.51100000000002</v>
      </c>
      <c r="K69" s="277">
        <f t="shared" si="54"/>
        <v>13.962693956791725</v>
      </c>
      <c r="L69" s="278">
        <f t="shared" si="55"/>
        <v>-9.7728563316297485</v>
      </c>
      <c r="M69" s="278">
        <f t="shared" si="56"/>
        <v>52.414746900903438</v>
      </c>
      <c r="N69" s="278">
        <f t="shared" si="57"/>
        <v>7.2476410131743734</v>
      </c>
    </row>
    <row r="70" spans="1:14" x14ac:dyDescent="0.3">
      <c r="A70" s="178"/>
      <c r="B70" s="299" t="s">
        <v>129</v>
      </c>
      <c r="C70" s="149">
        <f t="shared" si="58"/>
        <v>719.04399999999998</v>
      </c>
      <c r="D70" s="150">
        <v>206.46700000000001</v>
      </c>
      <c r="E70" s="150">
        <v>261.21699999999998</v>
      </c>
      <c r="F70" s="151">
        <v>251.36</v>
      </c>
      <c r="G70" s="149">
        <f t="shared" si="59"/>
        <v>739.87800000000004</v>
      </c>
      <c r="H70" s="150">
        <v>312.65300000000002</v>
      </c>
      <c r="I70" s="150">
        <v>183.45699999999999</v>
      </c>
      <c r="J70" s="151">
        <v>243.768</v>
      </c>
      <c r="K70" s="277">
        <f t="shared" si="54"/>
        <v>-2.8158696433736452</v>
      </c>
      <c r="L70" s="278">
        <f t="shared" si="55"/>
        <v>-33.962891768190296</v>
      </c>
      <c r="M70" s="278">
        <f t="shared" si="56"/>
        <v>42.385954201802058</v>
      </c>
      <c r="N70" s="278">
        <f t="shared" si="57"/>
        <v>3.1144366774966414</v>
      </c>
    </row>
    <row r="71" spans="1:14" x14ac:dyDescent="0.3">
      <c r="A71" s="178"/>
      <c r="B71" s="299" t="s">
        <v>12</v>
      </c>
      <c r="C71" s="149">
        <f t="shared" si="58"/>
        <v>4334.0190000000002</v>
      </c>
      <c r="D71" s="150">
        <v>1690.5519999999999</v>
      </c>
      <c r="E71" s="150">
        <v>1145.556</v>
      </c>
      <c r="F71" s="151">
        <v>1497.9110000000001</v>
      </c>
      <c r="G71" s="149">
        <f t="shared" si="59"/>
        <v>6086.5300000000007</v>
      </c>
      <c r="H71" s="150">
        <v>2062.3870000000002</v>
      </c>
      <c r="I71" s="150">
        <v>1860.7270000000001</v>
      </c>
      <c r="J71" s="151">
        <v>2163.4160000000002</v>
      </c>
      <c r="K71" s="277">
        <f t="shared" si="54"/>
        <v>-28.793269728400254</v>
      </c>
      <c r="L71" s="278">
        <f t="shared" si="55"/>
        <v>-18.029351426284215</v>
      </c>
      <c r="M71" s="278">
        <f t="shared" si="56"/>
        <v>-38.435031038943379</v>
      </c>
      <c r="N71" s="278">
        <f t="shared" si="57"/>
        <v>-30.761767501026156</v>
      </c>
    </row>
    <row r="72" spans="1:14" x14ac:dyDescent="0.3">
      <c r="A72" s="178"/>
      <c r="B72" s="299" t="s">
        <v>14</v>
      </c>
      <c r="C72" s="149">
        <f t="shared" si="58"/>
        <v>80.200677471947827</v>
      </c>
      <c r="D72" s="150">
        <v>47.482999999999997</v>
      </c>
      <c r="E72" s="150">
        <v>4.6520000000000001</v>
      </c>
      <c r="F72" s="151">
        <v>28.065677471947829</v>
      </c>
      <c r="G72" s="149">
        <f t="shared" si="59"/>
        <v>95.756</v>
      </c>
      <c r="H72" s="150">
        <v>24.634</v>
      </c>
      <c r="I72" s="150">
        <v>36.890999999999998</v>
      </c>
      <c r="J72" s="151">
        <v>34.231000000000002</v>
      </c>
      <c r="K72" s="277">
        <f t="shared" si="54"/>
        <v>-16.244749705555968</v>
      </c>
      <c r="L72" s="278">
        <f t="shared" si="55"/>
        <v>92.753917350004045</v>
      </c>
      <c r="M72" s="278">
        <f t="shared" si="56"/>
        <v>-87.389878290097855</v>
      </c>
      <c r="N72" s="278">
        <f t="shared" si="57"/>
        <v>-18.010933154310923</v>
      </c>
    </row>
    <row r="73" spans="1:14" x14ac:dyDescent="0.3">
      <c r="A73" s="178"/>
      <c r="B73" s="299" t="s">
        <v>65</v>
      </c>
      <c r="C73" s="149">
        <f t="shared" si="58"/>
        <v>65.204999999999998</v>
      </c>
      <c r="D73" s="150">
        <v>10.648999999999999</v>
      </c>
      <c r="E73" s="150">
        <v>16.556000000000001</v>
      </c>
      <c r="F73" s="151">
        <v>38</v>
      </c>
      <c r="G73" s="149">
        <f t="shared" si="59"/>
        <v>40.414000000000001</v>
      </c>
      <c r="H73" s="150">
        <v>14.061999999999999</v>
      </c>
      <c r="I73" s="150">
        <v>0</v>
      </c>
      <c r="J73" s="151">
        <v>26.352</v>
      </c>
      <c r="K73" s="277">
        <f t="shared" si="54"/>
        <v>61.342604048102132</v>
      </c>
      <c r="L73" s="278">
        <f t="shared" si="55"/>
        <v>-24.271085194140237</v>
      </c>
      <c r="M73" s="278" t="s">
        <v>133</v>
      </c>
      <c r="N73" s="278">
        <f t="shared" si="57"/>
        <v>44.201578627808132</v>
      </c>
    </row>
    <row r="74" spans="1:14" x14ac:dyDescent="0.3">
      <c r="A74" s="178"/>
      <c r="B74" s="299" t="s">
        <v>13</v>
      </c>
      <c r="C74" s="149">
        <f t="shared" si="58"/>
        <v>24.292000000000002</v>
      </c>
      <c r="D74" s="150">
        <v>11.78</v>
      </c>
      <c r="E74" s="150">
        <v>8.9120000000000008</v>
      </c>
      <c r="F74" s="151">
        <v>3.6</v>
      </c>
      <c r="G74" s="149">
        <f t="shared" si="59"/>
        <v>29.814</v>
      </c>
      <c r="H74" s="150">
        <v>8.4730000000000008</v>
      </c>
      <c r="I74" s="150">
        <v>16.353999999999999</v>
      </c>
      <c r="J74" s="151">
        <v>4.9870000000000001</v>
      </c>
      <c r="K74" s="277">
        <f t="shared" si="54"/>
        <v>-18.521499966458705</v>
      </c>
      <c r="L74" s="278">
        <f t="shared" si="55"/>
        <v>39.029859553877003</v>
      </c>
      <c r="M74" s="278">
        <f t="shared" si="56"/>
        <v>-45.505686682157261</v>
      </c>
      <c r="N74" s="278">
        <f t="shared" si="57"/>
        <v>-27.812312011229196</v>
      </c>
    </row>
    <row r="75" spans="1:14" x14ac:dyDescent="0.3">
      <c r="A75" s="178"/>
      <c r="B75" s="299" t="s">
        <v>47</v>
      </c>
      <c r="C75" s="149">
        <f t="shared" si="58"/>
        <v>0</v>
      </c>
      <c r="D75" s="150">
        <v>0</v>
      </c>
      <c r="E75" s="150">
        <v>0</v>
      </c>
      <c r="F75" s="151">
        <v>0</v>
      </c>
      <c r="G75" s="149">
        <f t="shared" si="59"/>
        <v>5.0579999999999998</v>
      </c>
      <c r="H75" s="150">
        <v>5.0579999999999998</v>
      </c>
      <c r="I75" s="150">
        <v>0</v>
      </c>
      <c r="J75" s="151">
        <v>0</v>
      </c>
      <c r="K75" s="277">
        <f t="shared" si="54"/>
        <v>-100</v>
      </c>
      <c r="L75" s="278">
        <f t="shared" ref="L75:L76" si="60">(D75-H75)/H75*100</f>
        <v>-100</v>
      </c>
      <c r="M75" s="278" t="s">
        <v>133</v>
      </c>
      <c r="N75" s="278" t="s">
        <v>133</v>
      </c>
    </row>
    <row r="76" spans="1:14" x14ac:dyDescent="0.3">
      <c r="A76" s="178"/>
      <c r="B76" s="299" t="s">
        <v>15</v>
      </c>
      <c r="C76" s="149">
        <f t="shared" si="58"/>
        <v>18.369</v>
      </c>
      <c r="D76" s="150">
        <v>6.7119999999999997</v>
      </c>
      <c r="E76" s="150">
        <v>6.657</v>
      </c>
      <c r="F76" s="151">
        <v>5</v>
      </c>
      <c r="G76" s="149">
        <f t="shared" si="59"/>
        <v>26.234999999999999</v>
      </c>
      <c r="H76" s="150">
        <v>5.2949999999999999</v>
      </c>
      <c r="I76" s="150">
        <v>14.949</v>
      </c>
      <c r="J76" s="151">
        <v>5.9909999999999997</v>
      </c>
      <c r="K76" s="277">
        <f t="shared" si="54"/>
        <v>-29.982847341337909</v>
      </c>
      <c r="L76" s="278">
        <f t="shared" si="60"/>
        <v>26.761095372993388</v>
      </c>
      <c r="M76" s="278">
        <f t="shared" ref="M76" si="61">(E76-I76)/I76*100</f>
        <v>-55.468593216937592</v>
      </c>
      <c r="N76" s="278">
        <f t="shared" ref="N75:N76" si="62">(F76-J76)/J76*100</f>
        <v>-16.541478884994156</v>
      </c>
    </row>
    <row r="77" spans="1:14" ht="7.35" customHeight="1" thickBot="1" x14ac:dyDescent="0.35">
      <c r="A77" s="178"/>
      <c r="B77" s="286"/>
      <c r="C77" s="286"/>
      <c r="D77" s="188"/>
      <c r="E77" s="188"/>
      <c r="F77" s="188"/>
      <c r="G77" s="188"/>
      <c r="H77" s="188"/>
      <c r="I77" s="188"/>
      <c r="J77" s="188"/>
      <c r="K77" s="188"/>
      <c r="L77" s="188"/>
      <c r="M77" s="188"/>
      <c r="N77" s="188"/>
    </row>
    <row r="78" spans="1:14" s="14" customFormat="1" ht="12" customHeight="1" thickTop="1" x14ac:dyDescent="0.3">
      <c r="A78" s="178"/>
      <c r="B78" s="249" t="s">
        <v>176</v>
      </c>
      <c r="C78" s="178"/>
      <c r="D78" s="179"/>
      <c r="E78" s="179"/>
      <c r="F78" s="179"/>
      <c r="G78" s="179"/>
      <c r="H78" s="179"/>
      <c r="I78" s="179"/>
      <c r="J78" s="179"/>
      <c r="K78" s="189"/>
      <c r="L78" s="179"/>
      <c r="M78" s="179"/>
      <c r="N78" s="250" t="s">
        <v>118</v>
      </c>
    </row>
    <row r="79" spans="1:14" x14ac:dyDescent="0.3">
      <c r="A79"/>
      <c r="B79"/>
      <c r="C79"/>
      <c r="D79"/>
      <c r="E79"/>
      <c r="F79"/>
      <c r="G79"/>
      <c r="H79"/>
      <c r="I79"/>
      <c r="J79"/>
      <c r="K79"/>
      <c r="L79"/>
      <c r="M79"/>
      <c r="N79"/>
    </row>
    <row r="80" spans="1:14" x14ac:dyDescent="0.3">
      <c r="A80"/>
      <c r="B80"/>
      <c r="C80"/>
      <c r="D80"/>
      <c r="E80"/>
      <c r="F80"/>
      <c r="G80"/>
      <c r="H80"/>
      <c r="I80"/>
      <c r="J80"/>
      <c r="K80"/>
      <c r="L80"/>
      <c r="M80"/>
      <c r="N80"/>
    </row>
    <row r="81" spans="1:14" x14ac:dyDescent="0.3">
      <c r="A81"/>
      <c r="B81"/>
      <c r="C81"/>
      <c r="D81"/>
      <c r="E81"/>
      <c r="F81"/>
      <c r="G81"/>
      <c r="H81"/>
      <c r="I81"/>
      <c r="J81"/>
      <c r="K81"/>
      <c r="L81"/>
      <c r="M81"/>
      <c r="N81"/>
    </row>
    <row r="82" spans="1:14" x14ac:dyDescent="0.3">
      <c r="A82"/>
      <c r="B82"/>
      <c r="C82"/>
      <c r="D82"/>
      <c r="E82"/>
      <c r="F82"/>
      <c r="G82"/>
      <c r="H82"/>
      <c r="I82"/>
      <c r="J82"/>
      <c r="K82"/>
      <c r="L82"/>
      <c r="M82"/>
      <c r="N82"/>
    </row>
    <row r="83" spans="1:14" x14ac:dyDescent="0.3">
      <c r="A83"/>
      <c r="B83"/>
      <c r="C83"/>
      <c r="D83"/>
      <c r="E83"/>
      <c r="F83"/>
      <c r="G83"/>
      <c r="H83"/>
      <c r="I83"/>
      <c r="J83"/>
      <c r="K83"/>
      <c r="L83"/>
      <c r="M83"/>
      <c r="N83"/>
    </row>
    <row r="84" spans="1:14" x14ac:dyDescent="0.3">
      <c r="C84" s="43"/>
      <c r="D84" s="43"/>
      <c r="E84" s="43"/>
      <c r="F84" s="43"/>
      <c r="G84" s="43"/>
      <c r="H84" s="43"/>
      <c r="I84" s="43"/>
      <c r="J84" s="43"/>
      <c r="K84" s="43"/>
      <c r="L84" s="43"/>
      <c r="M84" s="43"/>
      <c r="N84" s="43"/>
    </row>
  </sheetData>
  <mergeCells count="6">
    <mergeCell ref="B64:B65"/>
    <mergeCell ref="C5:F5"/>
    <mergeCell ref="G5:J5"/>
    <mergeCell ref="K5:N5"/>
    <mergeCell ref="B5:B6"/>
    <mergeCell ref="B50:B51"/>
  </mergeCells>
  <pageMargins left="0.70866141732283472" right="0.70866141732283472" top="0.74803149606299213" bottom="0.74803149606299213" header="0.31496062992125984" footer="0.31496062992125984"/>
  <pageSetup paperSize="9" scale="49" orientation="portrait" r:id="rId1"/>
  <headerFooter>
    <oddFooter>&amp;L_x000D_&amp;1#&amp;"Calibri"&amp;10&amp;K008000 PUBLICA - PUBLIC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>
    <pageSetUpPr fitToPage="1"/>
  </sheetPr>
  <dimension ref="A1:S54"/>
  <sheetViews>
    <sheetView showGridLines="0" zoomScale="70" zoomScaleNormal="70" workbookViewId="0">
      <selection activeCell="B2" sqref="B2"/>
    </sheetView>
  </sheetViews>
  <sheetFormatPr defaultRowHeight="14.4" x14ac:dyDescent="0.3"/>
  <cols>
    <col min="1" max="1" width="3.5546875" style="34" customWidth="1"/>
    <col min="2" max="2" width="18.5546875" style="34" customWidth="1"/>
    <col min="3" max="6" width="9" style="35" customWidth="1"/>
    <col min="7" max="7" width="9.5546875" style="35" customWidth="1"/>
    <col min="8" max="14" width="9" style="35" customWidth="1"/>
    <col min="15" max="18" width="3.44140625" customWidth="1"/>
    <col min="19" max="22" width="11.44140625" customWidth="1"/>
  </cols>
  <sheetData>
    <row r="1" spans="1:19" ht="15.75" customHeight="1" x14ac:dyDescent="0.3">
      <c r="A1" s="178"/>
      <c r="B1" s="178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</row>
    <row r="2" spans="1:19" x14ac:dyDescent="0.3">
      <c r="A2" s="178"/>
      <c r="B2" s="180" t="s">
        <v>107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</row>
    <row r="3" spans="1:19" ht="7.35" customHeight="1" x14ac:dyDescent="0.3">
      <c r="A3" s="178"/>
      <c r="B3" s="178"/>
      <c r="C3" s="194"/>
      <c r="D3" s="179"/>
      <c r="E3" s="179"/>
      <c r="F3" s="179"/>
      <c r="G3" s="194"/>
      <c r="H3" s="179"/>
      <c r="I3" s="179"/>
      <c r="J3" s="179"/>
      <c r="K3" s="179"/>
      <c r="L3" s="178"/>
      <c r="M3" s="178"/>
      <c r="N3" s="179"/>
    </row>
    <row r="4" spans="1:19" ht="15" thickBot="1" x14ac:dyDescent="0.35">
      <c r="A4" s="178"/>
      <c r="B4" s="178"/>
      <c r="C4" s="194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92" t="s">
        <v>169</v>
      </c>
    </row>
    <row r="5" spans="1:19" ht="22.5" customHeight="1" thickBot="1" x14ac:dyDescent="0.35">
      <c r="A5" s="178"/>
      <c r="B5" s="425"/>
      <c r="C5" s="424" t="s">
        <v>188</v>
      </c>
      <c r="D5" s="424"/>
      <c r="E5" s="424"/>
      <c r="F5" s="424"/>
      <c r="G5" s="424" t="s">
        <v>192</v>
      </c>
      <c r="H5" s="424"/>
      <c r="I5" s="424"/>
      <c r="J5" s="419"/>
      <c r="K5" s="424" t="s">
        <v>49</v>
      </c>
      <c r="L5" s="424"/>
      <c r="M5" s="424"/>
      <c r="N5" s="424"/>
    </row>
    <row r="6" spans="1:19" ht="22.5" customHeight="1" thickBot="1" x14ac:dyDescent="0.35">
      <c r="A6" s="178"/>
      <c r="B6" s="426"/>
      <c r="C6" s="123" t="s">
        <v>0</v>
      </c>
      <c r="D6" s="143" t="s">
        <v>189</v>
      </c>
      <c r="E6" s="143" t="s">
        <v>190</v>
      </c>
      <c r="F6" s="143" t="s">
        <v>191</v>
      </c>
      <c r="G6" s="323" t="s">
        <v>0</v>
      </c>
      <c r="H6" s="330" t="s">
        <v>189</v>
      </c>
      <c r="I6" s="330" t="s">
        <v>190</v>
      </c>
      <c r="J6" s="330" t="s">
        <v>191</v>
      </c>
      <c r="K6" s="123" t="str">
        <f>C6</f>
        <v>Total</v>
      </c>
      <c r="L6" s="143" t="str">
        <f>D6</f>
        <v>out.25</v>
      </c>
      <c r="M6" s="143" t="str">
        <f>E6</f>
        <v>nov.25</v>
      </c>
      <c r="N6" s="143" t="str">
        <f>F6</f>
        <v>dez.25</v>
      </c>
    </row>
    <row r="7" spans="1:19" ht="7.35" customHeight="1" x14ac:dyDescent="0.3">
      <c r="A7" s="178"/>
      <c r="B7" s="292"/>
      <c r="C7" s="326"/>
      <c r="D7" s="327"/>
      <c r="E7" s="327"/>
      <c r="F7" s="328"/>
      <c r="G7" s="326"/>
      <c r="H7" s="327"/>
      <c r="I7" s="327"/>
      <c r="J7" s="328"/>
      <c r="K7" s="326"/>
      <c r="L7" s="329"/>
      <c r="M7" s="327"/>
      <c r="N7" s="327"/>
      <c r="S7" s="227"/>
    </row>
    <row r="8" spans="1:19" x14ac:dyDescent="0.3">
      <c r="A8" s="178"/>
      <c r="B8" s="193" t="s">
        <v>0</v>
      </c>
      <c r="C8" s="305">
        <f t="shared" ref="C8:J8" si="0">SUM(C10:C20)</f>
        <v>17258.114677548223</v>
      </c>
      <c r="D8" s="305">
        <f t="shared" si="0"/>
        <v>6286.5069999999987</v>
      </c>
      <c r="E8" s="305">
        <f t="shared" si="0"/>
        <v>5203.0560000000005</v>
      </c>
      <c r="F8" s="305">
        <f t="shared" si="0"/>
        <v>5768.5516775482238</v>
      </c>
      <c r="G8" s="306">
        <f t="shared" si="0"/>
        <v>21043.803</v>
      </c>
      <c r="H8" s="305">
        <f t="shared" si="0"/>
        <v>7298.87</v>
      </c>
      <c r="I8" s="305">
        <f t="shared" si="0"/>
        <v>6516.6499999999987</v>
      </c>
      <c r="J8" s="305">
        <f t="shared" si="0"/>
        <v>7228.2830000000013</v>
      </c>
      <c r="K8" s="279">
        <f>(+C8-G8)/G8*100</f>
        <v>-17.989563590059159</v>
      </c>
      <c r="L8" s="280">
        <f>(+D8-H8)/H8*100</f>
        <v>-13.870133322007398</v>
      </c>
      <c r="M8" s="280">
        <f>(+E8-I8)/I8*100</f>
        <v>-20.157504239141254</v>
      </c>
      <c r="N8" s="280">
        <f>(+F8-J8)/J8*100</f>
        <v>-20.194717368589153</v>
      </c>
      <c r="S8" s="227"/>
    </row>
    <row r="9" spans="1:19" ht="7.35" customHeight="1" x14ac:dyDescent="0.3">
      <c r="A9" s="178"/>
      <c r="B9" s="185"/>
      <c r="C9" s="322"/>
      <c r="D9" s="142"/>
      <c r="E9" s="308"/>
      <c r="F9" s="308"/>
      <c r="G9" s="309"/>
      <c r="H9" s="308"/>
      <c r="I9" s="308"/>
      <c r="J9" s="308"/>
      <c r="K9" s="275"/>
      <c r="L9" s="276"/>
      <c r="M9" s="276"/>
      <c r="N9" s="276"/>
      <c r="S9" s="227"/>
    </row>
    <row r="10" spans="1:19" x14ac:dyDescent="0.3">
      <c r="A10" s="178"/>
      <c r="B10" s="186" t="s">
        <v>9</v>
      </c>
      <c r="C10" s="287">
        <f>SUM(D10:F10)</f>
        <v>3039.6940000000004</v>
      </c>
      <c r="D10" s="287">
        <f t="shared" ref="D10:F20" si="1">+SUM(D24)+SUM(D38)</f>
        <v>1019.612</v>
      </c>
      <c r="E10" s="287">
        <f t="shared" si="1"/>
        <v>952.43100000000004</v>
      </c>
      <c r="F10" s="287">
        <f t="shared" si="1"/>
        <v>1067.6510000000001</v>
      </c>
      <c r="G10" s="311">
        <f t="shared" ref="G10:G20" si="2">SUM(H10:J10)</f>
        <v>3323.46</v>
      </c>
      <c r="H10" s="287">
        <f t="shared" ref="H10:J20" si="3">+SUM(H24)+SUM(H38)</f>
        <v>1113.799</v>
      </c>
      <c r="I10" s="287">
        <f t="shared" si="3"/>
        <v>1086.616</v>
      </c>
      <c r="J10" s="287">
        <f t="shared" si="3"/>
        <v>1123.0450000000001</v>
      </c>
      <c r="K10" s="277">
        <f t="shared" ref="K10:N20" si="4">(+C10-G10)/G10*100</f>
        <v>-8.5382703567968203</v>
      </c>
      <c r="L10" s="278">
        <f t="shared" si="4"/>
        <v>-8.4563731876218249</v>
      </c>
      <c r="M10" s="278">
        <f t="shared" si="4"/>
        <v>-12.34888865983935</v>
      </c>
      <c r="N10" s="278">
        <f t="shared" si="4"/>
        <v>-4.9324826698841102</v>
      </c>
      <c r="S10" s="227"/>
    </row>
    <row r="11" spans="1:19" x14ac:dyDescent="0.3">
      <c r="A11" s="178"/>
      <c r="B11" s="186" t="s">
        <v>10</v>
      </c>
      <c r="C11" s="287">
        <f t="shared" ref="C11:C20" si="5">SUM(D11:F11)</f>
        <v>1429.7169999999999</v>
      </c>
      <c r="D11" s="287">
        <f t="shared" si="1"/>
        <v>546.74799999999993</v>
      </c>
      <c r="E11" s="287">
        <f t="shared" si="1"/>
        <v>371.69200000000001</v>
      </c>
      <c r="F11" s="287">
        <f t="shared" si="1"/>
        <v>511.27699999999999</v>
      </c>
      <c r="G11" s="311">
        <f t="shared" si="2"/>
        <v>1410.1860000000001</v>
      </c>
      <c r="H11" s="287">
        <f t="shared" si="3"/>
        <v>464.06</v>
      </c>
      <c r="I11" s="287">
        <f t="shared" si="3"/>
        <v>469.66899999999998</v>
      </c>
      <c r="J11" s="287">
        <f t="shared" si="3"/>
        <v>476.45699999999999</v>
      </c>
      <c r="K11" s="277">
        <f t="shared" si="4"/>
        <v>1.3849946035487317</v>
      </c>
      <c r="L11" s="278">
        <f t="shared" si="4"/>
        <v>17.818385553592194</v>
      </c>
      <c r="M11" s="278">
        <f t="shared" si="4"/>
        <v>-20.86086158549957</v>
      </c>
      <c r="N11" s="278">
        <f t="shared" si="4"/>
        <v>7.3081096510283174</v>
      </c>
      <c r="S11" s="227"/>
    </row>
    <row r="12" spans="1:19" x14ac:dyDescent="0.3">
      <c r="A12" s="178"/>
      <c r="B12" s="186" t="s">
        <v>11</v>
      </c>
      <c r="C12" s="287">
        <f t="shared" si="5"/>
        <v>408.20799999999997</v>
      </c>
      <c r="D12" s="287">
        <f t="shared" si="1"/>
        <v>170.83099999999999</v>
      </c>
      <c r="E12" s="287">
        <f t="shared" si="1"/>
        <v>123.486</v>
      </c>
      <c r="F12" s="287">
        <f t="shared" si="1"/>
        <v>113.89099999999999</v>
      </c>
      <c r="G12" s="311">
        <f t="shared" si="2"/>
        <v>513.00900000000001</v>
      </c>
      <c r="H12" s="287">
        <f t="shared" si="3"/>
        <v>182.726</v>
      </c>
      <c r="I12" s="287">
        <f t="shared" si="3"/>
        <v>163.227</v>
      </c>
      <c r="J12" s="287">
        <f t="shared" si="3"/>
        <v>167.05600000000001</v>
      </c>
      <c r="K12" s="277">
        <f t="shared" si="4"/>
        <v>-20.428686436300346</v>
      </c>
      <c r="L12" s="278">
        <f t="shared" si="4"/>
        <v>-6.5097468340575562</v>
      </c>
      <c r="M12" s="278">
        <f t="shared" si="4"/>
        <v>-24.347074932456024</v>
      </c>
      <c r="N12" s="278">
        <f t="shared" si="4"/>
        <v>-31.824657599846766</v>
      </c>
      <c r="S12" s="227"/>
    </row>
    <row r="13" spans="1:19" x14ac:dyDescent="0.3">
      <c r="A13" s="178"/>
      <c r="B13" s="186" t="s">
        <v>6</v>
      </c>
      <c r="C13" s="287">
        <f t="shared" si="5"/>
        <v>2662.3909999999996</v>
      </c>
      <c r="D13" s="287">
        <f t="shared" si="1"/>
        <v>790.31600000000003</v>
      </c>
      <c r="E13" s="287">
        <f t="shared" si="1"/>
        <v>922.53200000000004</v>
      </c>
      <c r="F13" s="287">
        <f t="shared" si="1"/>
        <v>949.54299999999989</v>
      </c>
      <c r="G13" s="311">
        <f t="shared" si="2"/>
        <v>2668.6329999999998</v>
      </c>
      <c r="H13" s="287">
        <f t="shared" si="3"/>
        <v>882.70399999999995</v>
      </c>
      <c r="I13" s="287">
        <f t="shared" si="3"/>
        <v>804.89699999999993</v>
      </c>
      <c r="J13" s="287">
        <f t="shared" si="3"/>
        <v>981.03200000000004</v>
      </c>
      <c r="K13" s="277">
        <f t="shared" si="4"/>
        <v>-0.2339025261248058</v>
      </c>
      <c r="L13" s="278">
        <f t="shared" si="4"/>
        <v>-10.466475738186292</v>
      </c>
      <c r="M13" s="278">
        <f t="shared" si="4"/>
        <v>14.614913460977007</v>
      </c>
      <c r="N13" s="278">
        <f t="shared" si="4"/>
        <v>-3.2097831671138297</v>
      </c>
      <c r="S13" s="227"/>
    </row>
    <row r="14" spans="1:19" x14ac:dyDescent="0.3">
      <c r="A14" s="178"/>
      <c r="B14" s="186" t="s">
        <v>129</v>
      </c>
      <c r="C14" s="287">
        <f t="shared" si="5"/>
        <v>1461.203</v>
      </c>
      <c r="D14" s="287">
        <f t="shared" si="1"/>
        <v>501.65700000000004</v>
      </c>
      <c r="E14" s="287">
        <f t="shared" si="1"/>
        <v>498.62800000000004</v>
      </c>
      <c r="F14" s="287">
        <f t="shared" si="1"/>
        <v>460.91800000000001</v>
      </c>
      <c r="G14" s="311">
        <f t="shared" si="2"/>
        <v>1553.01</v>
      </c>
      <c r="H14" s="287">
        <f t="shared" si="3"/>
        <v>610.625</v>
      </c>
      <c r="I14" s="287">
        <f t="shared" si="3"/>
        <v>441.59699999999998</v>
      </c>
      <c r="J14" s="287">
        <f t="shared" si="3"/>
        <v>500.78800000000001</v>
      </c>
      <c r="K14" s="277">
        <f t="shared" si="4"/>
        <v>-5.9115524046850965</v>
      </c>
      <c r="L14" s="278">
        <f t="shared" si="4"/>
        <v>-17.845322415557824</v>
      </c>
      <c r="M14" s="278">
        <f t="shared" si="4"/>
        <v>12.914716359033251</v>
      </c>
      <c r="N14" s="278">
        <f t="shared" si="4"/>
        <v>-7.9614527504652672</v>
      </c>
      <c r="S14" s="227"/>
    </row>
    <row r="15" spans="1:19" x14ac:dyDescent="0.3">
      <c r="A15" s="178"/>
      <c r="B15" s="186" t="s">
        <v>12</v>
      </c>
      <c r="C15" s="287">
        <f t="shared" si="5"/>
        <v>6991.7450000000008</v>
      </c>
      <c r="D15" s="287">
        <f t="shared" si="1"/>
        <v>2813.7069999999999</v>
      </c>
      <c r="E15" s="287">
        <f t="shared" si="1"/>
        <v>1950.3389999999999</v>
      </c>
      <c r="F15" s="287">
        <f t="shared" si="1"/>
        <v>2227.6990000000001</v>
      </c>
      <c r="G15" s="311">
        <f t="shared" si="2"/>
        <v>10338.6</v>
      </c>
      <c r="H15" s="287">
        <f t="shared" si="3"/>
        <v>3647.6860000000001</v>
      </c>
      <c r="I15" s="287">
        <f t="shared" si="3"/>
        <v>3138.7709999999997</v>
      </c>
      <c r="J15" s="287">
        <f t="shared" si="3"/>
        <v>3552.143</v>
      </c>
      <c r="K15" s="277">
        <f t="shared" si="4"/>
        <v>-32.372419863424447</v>
      </c>
      <c r="L15" s="278">
        <f t="shared" si="4"/>
        <v>-22.863234390240834</v>
      </c>
      <c r="M15" s="278">
        <f t="shared" si="4"/>
        <v>-37.862972481904542</v>
      </c>
      <c r="N15" s="278">
        <f t="shared" si="4"/>
        <v>-37.28577368647602</v>
      </c>
      <c r="S15" s="227"/>
    </row>
    <row r="16" spans="1:19" x14ac:dyDescent="0.3">
      <c r="A16" s="178"/>
      <c r="B16" s="186" t="s">
        <v>14</v>
      </c>
      <c r="C16" s="287">
        <f t="shared" si="5"/>
        <v>503.4237913109929</v>
      </c>
      <c r="D16" s="287">
        <f t="shared" si="1"/>
        <v>195.71199999999999</v>
      </c>
      <c r="E16" s="287">
        <f t="shared" si="1"/>
        <v>127.55199999999999</v>
      </c>
      <c r="F16" s="287">
        <f t="shared" si="1"/>
        <v>180.15979131099289</v>
      </c>
      <c r="G16" s="311">
        <f t="shared" si="2"/>
        <v>526.32100000000003</v>
      </c>
      <c r="H16" s="287">
        <f t="shared" si="3"/>
        <v>154.98099999999999</v>
      </c>
      <c r="I16" s="287">
        <f t="shared" si="3"/>
        <v>182.14700000000002</v>
      </c>
      <c r="J16" s="287">
        <f t="shared" si="3"/>
        <v>189.19299999999998</v>
      </c>
      <c r="K16" s="277">
        <f t="shared" si="4"/>
        <v>-4.350426581688196</v>
      </c>
      <c r="L16" s="278">
        <f t="shared" si="4"/>
        <v>26.281286093133993</v>
      </c>
      <c r="M16" s="278">
        <f t="shared" si="4"/>
        <v>-29.973043750377453</v>
      </c>
      <c r="N16" s="278">
        <f t="shared" si="4"/>
        <v>-4.7745998472496858</v>
      </c>
      <c r="S16" s="227"/>
    </row>
    <row r="17" spans="1:19" x14ac:dyDescent="0.3">
      <c r="A17" s="178"/>
      <c r="B17" s="186" t="s">
        <v>65</v>
      </c>
      <c r="C17" s="287">
        <f t="shared" si="5"/>
        <v>189.61727706390241</v>
      </c>
      <c r="D17" s="287">
        <f t="shared" si="1"/>
        <v>54</v>
      </c>
      <c r="E17" s="287">
        <f t="shared" si="1"/>
        <v>55.635000000000005</v>
      </c>
      <c r="F17" s="287">
        <f t="shared" si="1"/>
        <v>79.982277063902387</v>
      </c>
      <c r="G17" s="311">
        <f t="shared" si="2"/>
        <v>143.994</v>
      </c>
      <c r="H17" s="287">
        <f t="shared" si="3"/>
        <v>47.307000000000002</v>
      </c>
      <c r="I17" s="287">
        <f t="shared" si="3"/>
        <v>33.114000000000004</v>
      </c>
      <c r="J17" s="287">
        <f t="shared" si="3"/>
        <v>63.573</v>
      </c>
      <c r="K17" s="277">
        <f t="shared" si="4"/>
        <v>31.684151467354475</v>
      </c>
      <c r="L17" s="278">
        <f t="shared" si="4"/>
        <v>14.148011922125683</v>
      </c>
      <c r="M17" s="278">
        <f t="shared" si="4"/>
        <v>68.010509150208364</v>
      </c>
      <c r="N17" s="278">
        <f t="shared" si="4"/>
        <v>25.811707900999458</v>
      </c>
      <c r="S17" s="227"/>
    </row>
    <row r="18" spans="1:19" x14ac:dyDescent="0.3">
      <c r="A18" s="178"/>
      <c r="B18" s="186" t="s">
        <v>13</v>
      </c>
      <c r="C18" s="287">
        <f t="shared" si="5"/>
        <v>341.6637727253451</v>
      </c>
      <c r="D18" s="287">
        <f t="shared" si="1"/>
        <v>110.979</v>
      </c>
      <c r="E18" s="287">
        <f t="shared" si="1"/>
        <v>127.107</v>
      </c>
      <c r="F18" s="287">
        <f t="shared" si="1"/>
        <v>103.57777272534508</v>
      </c>
      <c r="G18" s="311">
        <f t="shared" si="2"/>
        <v>322.30200000000002</v>
      </c>
      <c r="H18" s="287">
        <f t="shared" si="3"/>
        <v>104.09100000000001</v>
      </c>
      <c r="I18" s="287">
        <f t="shared" si="3"/>
        <v>120.286</v>
      </c>
      <c r="J18" s="287">
        <f t="shared" si="3"/>
        <v>97.924999999999997</v>
      </c>
      <c r="K18" s="277">
        <f t="shared" si="4"/>
        <v>6.0073386840122227</v>
      </c>
      <c r="L18" s="278">
        <f t="shared" si="4"/>
        <v>6.6172867971294265</v>
      </c>
      <c r="M18" s="278">
        <f t="shared" si="4"/>
        <v>5.6706516136541225</v>
      </c>
      <c r="N18" s="278">
        <f t="shared" si="4"/>
        <v>5.7725532043350398</v>
      </c>
      <c r="S18" s="227"/>
    </row>
    <row r="19" spans="1:19" x14ac:dyDescent="0.3">
      <c r="A19" s="178"/>
      <c r="B19" s="186" t="s">
        <v>47</v>
      </c>
      <c r="C19" s="287">
        <f t="shared" si="5"/>
        <v>29.46283644798384</v>
      </c>
      <c r="D19" s="287">
        <f t="shared" si="1"/>
        <v>11.418999999999999</v>
      </c>
      <c r="E19" s="287">
        <f t="shared" si="1"/>
        <v>6.4660000000000002</v>
      </c>
      <c r="F19" s="287">
        <f t="shared" si="1"/>
        <v>11.577836447983843</v>
      </c>
      <c r="G19" s="311">
        <f t="shared" si="2"/>
        <v>25.207999999999998</v>
      </c>
      <c r="H19" s="287">
        <f t="shared" si="3"/>
        <v>11.338000000000001</v>
      </c>
      <c r="I19" s="287">
        <f t="shared" si="3"/>
        <v>3.7080000000000002</v>
      </c>
      <c r="J19" s="287">
        <f t="shared" si="3"/>
        <v>10.161999999999999</v>
      </c>
      <c r="K19" s="277">
        <f t="shared" si="4"/>
        <v>16.878913233829902</v>
      </c>
      <c r="L19" s="278">
        <f t="shared" si="4"/>
        <v>0.7144117128241112</v>
      </c>
      <c r="M19" s="278">
        <f t="shared" si="4"/>
        <v>74.379719525350581</v>
      </c>
      <c r="N19" s="278">
        <f t="shared" si="4"/>
        <v>13.932655461364343</v>
      </c>
      <c r="S19" s="227"/>
    </row>
    <row r="20" spans="1:19" x14ac:dyDescent="0.3">
      <c r="A20" s="178"/>
      <c r="B20" s="186" t="s">
        <v>15</v>
      </c>
      <c r="C20" s="287">
        <f t="shared" si="5"/>
        <v>200.989</v>
      </c>
      <c r="D20" s="287">
        <f t="shared" si="1"/>
        <v>71.52600000000001</v>
      </c>
      <c r="E20" s="287">
        <f t="shared" si="1"/>
        <v>67.187999999999988</v>
      </c>
      <c r="F20" s="287">
        <f t="shared" si="1"/>
        <v>62.275000000000006</v>
      </c>
      <c r="G20" s="311">
        <f t="shared" si="2"/>
        <v>219.07999999999998</v>
      </c>
      <c r="H20" s="287">
        <f t="shared" si="3"/>
        <v>79.552999999999997</v>
      </c>
      <c r="I20" s="287">
        <f t="shared" si="3"/>
        <v>72.617999999999995</v>
      </c>
      <c r="J20" s="287">
        <f t="shared" si="3"/>
        <v>66.908999999999992</v>
      </c>
      <c r="K20" s="277">
        <f t="shared" si="4"/>
        <v>-8.2577140770494708</v>
      </c>
      <c r="L20" s="278">
        <f t="shared" si="4"/>
        <v>-10.090128593516257</v>
      </c>
      <c r="M20" s="278">
        <f t="shared" si="4"/>
        <v>-7.4774849210939536</v>
      </c>
      <c r="N20" s="278">
        <f t="shared" si="4"/>
        <v>-6.9258246274790931</v>
      </c>
      <c r="S20" s="227"/>
    </row>
    <row r="21" spans="1:19" ht="7.35" customHeight="1" x14ac:dyDescent="0.3">
      <c r="A21" s="178"/>
      <c r="B21" s="186"/>
      <c r="C21" s="271"/>
      <c r="D21" s="271"/>
      <c r="E21" s="271"/>
      <c r="F21" s="271"/>
      <c r="G21" s="272"/>
      <c r="H21" s="271"/>
      <c r="I21" s="271"/>
      <c r="J21" s="271"/>
      <c r="K21" s="277"/>
      <c r="L21" s="278"/>
      <c r="M21" s="278"/>
      <c r="N21" s="278"/>
      <c r="S21" s="227"/>
    </row>
    <row r="22" spans="1:19" x14ac:dyDescent="0.3">
      <c r="A22" s="178"/>
      <c r="B22" s="195" t="s">
        <v>85</v>
      </c>
      <c r="C22" s="305">
        <f t="shared" ref="C22:J22" si="6">SUM(C24:C34)</f>
        <v>6300.6162055408886</v>
      </c>
      <c r="D22" s="305">
        <f t="shared" si="6"/>
        <v>2472.1899999999991</v>
      </c>
      <c r="E22" s="305">
        <f t="shared" si="6"/>
        <v>1981.9170000000001</v>
      </c>
      <c r="F22" s="305">
        <f t="shared" si="6"/>
        <v>1846.5092055408884</v>
      </c>
      <c r="G22" s="306">
        <f t="shared" si="6"/>
        <v>8263.1299999999992</v>
      </c>
      <c r="H22" s="305">
        <f t="shared" si="6"/>
        <v>2954.2249999999995</v>
      </c>
      <c r="I22" s="305">
        <f t="shared" si="6"/>
        <v>2681.5219999999995</v>
      </c>
      <c r="J22" s="305">
        <f t="shared" si="6"/>
        <v>2627.3829999999998</v>
      </c>
      <c r="K22" s="279">
        <f>(+C22-G22)/G22*100</f>
        <v>-23.750247115307527</v>
      </c>
      <c r="L22" s="280">
        <f>(+D22-H22)/H22*100</f>
        <v>-16.316800514517357</v>
      </c>
      <c r="M22" s="280">
        <f>(+E22-I22)/I22*100</f>
        <v>-26.089847482138858</v>
      </c>
      <c r="N22" s="280">
        <f>(+F22-J22)/J22*100</f>
        <v>-29.720592485340415</v>
      </c>
      <c r="S22" s="227"/>
    </row>
    <row r="23" spans="1:19" ht="7.35" customHeight="1" x14ac:dyDescent="0.3">
      <c r="A23" s="178"/>
      <c r="B23" s="187"/>
      <c r="C23" s="322"/>
      <c r="D23" s="142"/>
      <c r="E23" s="308"/>
      <c r="F23" s="308"/>
      <c r="G23" s="309"/>
      <c r="H23" s="308"/>
      <c r="I23" s="308"/>
      <c r="J23" s="308"/>
      <c r="K23" s="275"/>
      <c r="L23" s="276"/>
      <c r="M23" s="276"/>
      <c r="N23" s="276"/>
      <c r="S23" s="227"/>
    </row>
    <row r="24" spans="1:19" x14ac:dyDescent="0.3">
      <c r="A24" s="178"/>
      <c r="B24" s="186" t="s">
        <v>9</v>
      </c>
      <c r="C24" s="287">
        <f t="shared" ref="C24:C34" si="7">SUM(D24:F24)</f>
        <v>980.64400000000001</v>
      </c>
      <c r="D24" s="287">
        <v>345.57799999999997</v>
      </c>
      <c r="E24" s="287">
        <v>325.33699999999999</v>
      </c>
      <c r="F24" s="287">
        <v>309.72899999999998</v>
      </c>
      <c r="G24" s="311">
        <f t="shared" ref="G24:G34" si="8">SUM(H24:J24)</f>
        <v>1126.3139999999999</v>
      </c>
      <c r="H24" s="287">
        <v>405.40499999999997</v>
      </c>
      <c r="I24" s="287">
        <v>410.66500000000002</v>
      </c>
      <c r="J24" s="287">
        <v>310.24400000000003</v>
      </c>
      <c r="K24" s="277">
        <f t="shared" ref="K24:N33" si="9">(+C24-G24)/G24*100</f>
        <v>-12.933338305303838</v>
      </c>
      <c r="L24" s="278">
        <f t="shared" si="9"/>
        <v>-14.757341424008091</v>
      </c>
      <c r="M24" s="278">
        <f t="shared" si="9"/>
        <v>-20.778006404246778</v>
      </c>
      <c r="N24" s="278">
        <f t="shared" si="9"/>
        <v>-0.16599837547222288</v>
      </c>
      <c r="S24" s="227"/>
    </row>
    <row r="25" spans="1:19" x14ac:dyDescent="0.3">
      <c r="A25" s="178"/>
      <c r="B25" s="186" t="s">
        <v>10</v>
      </c>
      <c r="C25" s="287">
        <f t="shared" si="7"/>
        <v>289.43799999999999</v>
      </c>
      <c r="D25" s="287">
        <v>126.396</v>
      </c>
      <c r="E25" s="287">
        <v>84.381</v>
      </c>
      <c r="F25" s="287">
        <v>78.661000000000001</v>
      </c>
      <c r="G25" s="311">
        <f t="shared" si="8"/>
        <v>319.81200000000001</v>
      </c>
      <c r="H25" s="287">
        <v>93.048000000000002</v>
      </c>
      <c r="I25" s="287">
        <v>129.29400000000001</v>
      </c>
      <c r="J25" s="287">
        <v>97.47</v>
      </c>
      <c r="K25" s="277">
        <f t="shared" si="9"/>
        <v>-9.4974547546683752</v>
      </c>
      <c r="L25" s="278">
        <f t="shared" si="9"/>
        <v>35.839566675264379</v>
      </c>
      <c r="M25" s="278">
        <f t="shared" si="9"/>
        <v>-34.737110770801429</v>
      </c>
      <c r="N25" s="278">
        <f t="shared" si="9"/>
        <v>-19.297219657330459</v>
      </c>
      <c r="S25" s="227"/>
    </row>
    <row r="26" spans="1:19" x14ac:dyDescent="0.3">
      <c r="A26" s="178"/>
      <c r="B26" s="186" t="s">
        <v>11</v>
      </c>
      <c r="C26" s="287">
        <f t="shared" si="7"/>
        <v>273.66300000000001</v>
      </c>
      <c r="D26" s="287">
        <v>116.34399999999999</v>
      </c>
      <c r="E26" s="287">
        <v>82.867000000000004</v>
      </c>
      <c r="F26" s="287">
        <v>74.451999999999998</v>
      </c>
      <c r="G26" s="311">
        <f t="shared" si="8"/>
        <v>303.20100000000002</v>
      </c>
      <c r="H26" s="287">
        <v>93.381</v>
      </c>
      <c r="I26" s="287">
        <v>108.652</v>
      </c>
      <c r="J26" s="287">
        <v>101.16800000000001</v>
      </c>
      <c r="K26" s="277">
        <f t="shared" si="9"/>
        <v>-9.7420523019383207</v>
      </c>
      <c r="L26" s="278">
        <f t="shared" si="9"/>
        <v>24.590655486662165</v>
      </c>
      <c r="M26" s="278">
        <f t="shared" si="9"/>
        <v>-23.73173066303427</v>
      </c>
      <c r="N26" s="278">
        <f t="shared" si="9"/>
        <v>-26.407559702672788</v>
      </c>
      <c r="S26" s="227"/>
    </row>
    <row r="27" spans="1:19" x14ac:dyDescent="0.3">
      <c r="A27" s="178"/>
      <c r="B27" s="186" t="s">
        <v>6</v>
      </c>
      <c r="C27" s="287">
        <f t="shared" si="7"/>
        <v>1080.8610000000001</v>
      </c>
      <c r="D27" s="287">
        <v>370.54</v>
      </c>
      <c r="E27" s="287">
        <v>352.56299999999999</v>
      </c>
      <c r="F27" s="287">
        <v>357.75799999999998</v>
      </c>
      <c r="G27" s="311">
        <f t="shared" si="8"/>
        <v>1202.405</v>
      </c>
      <c r="H27" s="287">
        <v>388.779</v>
      </c>
      <c r="I27" s="287">
        <v>415.82799999999997</v>
      </c>
      <c r="J27" s="287">
        <v>397.798</v>
      </c>
      <c r="K27" s="277">
        <f t="shared" si="9"/>
        <v>-10.108407732835431</v>
      </c>
      <c r="L27" s="278">
        <f t="shared" si="9"/>
        <v>-4.6913542140907749</v>
      </c>
      <c r="M27" s="278">
        <f t="shared" si="9"/>
        <v>-15.214223188433676</v>
      </c>
      <c r="N27" s="278">
        <f t="shared" si="9"/>
        <v>-10.06541008250419</v>
      </c>
      <c r="S27" s="227"/>
    </row>
    <row r="28" spans="1:19" x14ac:dyDescent="0.3">
      <c r="A28" s="178"/>
      <c r="B28" s="186" t="s">
        <v>129</v>
      </c>
      <c r="C28" s="287">
        <f t="shared" si="7"/>
        <v>732.90700000000004</v>
      </c>
      <c r="D28" s="287">
        <v>293.32600000000002</v>
      </c>
      <c r="E28" s="287">
        <v>232.33</v>
      </c>
      <c r="F28" s="287">
        <v>207.251</v>
      </c>
      <c r="G28" s="311">
        <f t="shared" si="8"/>
        <v>778.81600000000003</v>
      </c>
      <c r="H28" s="287">
        <v>284.84500000000003</v>
      </c>
      <c r="I28" s="287">
        <v>249.52099999999999</v>
      </c>
      <c r="J28" s="287">
        <v>244.45</v>
      </c>
      <c r="K28" s="277">
        <f t="shared" si="9"/>
        <v>-5.894717109047579</v>
      </c>
      <c r="L28" s="278">
        <f t="shared" si="9"/>
        <v>2.9774087661710733</v>
      </c>
      <c r="M28" s="278">
        <f t="shared" si="9"/>
        <v>-6.8896004745091499</v>
      </c>
      <c r="N28" s="278">
        <f t="shared" si="9"/>
        <v>-15.217426876661888</v>
      </c>
      <c r="S28" s="227"/>
    </row>
    <row r="29" spans="1:19" x14ac:dyDescent="0.3">
      <c r="A29" s="178"/>
      <c r="B29" s="186" t="s">
        <v>12</v>
      </c>
      <c r="C29" s="287">
        <f t="shared" si="7"/>
        <v>2657.6280000000002</v>
      </c>
      <c r="D29" s="287">
        <v>1123.155</v>
      </c>
      <c r="E29" s="287">
        <v>804.78300000000002</v>
      </c>
      <c r="F29" s="287">
        <v>729.69</v>
      </c>
      <c r="G29" s="311">
        <f t="shared" si="8"/>
        <v>4252.0379999999996</v>
      </c>
      <c r="H29" s="287">
        <v>1585.299</v>
      </c>
      <c r="I29" s="287">
        <v>1278.0119999999999</v>
      </c>
      <c r="J29" s="287">
        <v>1388.7270000000001</v>
      </c>
      <c r="K29" s="277">
        <f t="shared" si="9"/>
        <v>-37.497548234517183</v>
      </c>
      <c r="L29" s="278">
        <f t="shared" si="9"/>
        <v>-29.151850849587362</v>
      </c>
      <c r="M29" s="278">
        <f t="shared" si="9"/>
        <v>-37.028525553750661</v>
      </c>
      <c r="N29" s="278">
        <f t="shared" si="9"/>
        <v>-47.456195494146797</v>
      </c>
      <c r="S29" s="227"/>
    </row>
    <row r="30" spans="1:19" x14ac:dyDescent="0.3">
      <c r="A30" s="178"/>
      <c r="B30" s="186" t="s">
        <v>14</v>
      </c>
      <c r="C30" s="287">
        <f t="shared" si="7"/>
        <v>130.8392918138467</v>
      </c>
      <c r="D30" s="287">
        <v>44.247</v>
      </c>
      <c r="E30" s="287">
        <v>46.344999999999999</v>
      </c>
      <c r="F30" s="287">
        <v>40.247291813846701</v>
      </c>
      <c r="G30" s="311">
        <f t="shared" si="8"/>
        <v>129.83499999999998</v>
      </c>
      <c r="H30" s="287">
        <v>44.720999999999997</v>
      </c>
      <c r="I30" s="287">
        <v>45.173999999999999</v>
      </c>
      <c r="J30" s="287">
        <v>39.94</v>
      </c>
      <c r="K30" s="277">
        <f t="shared" si="9"/>
        <v>0.77351393218062947</v>
      </c>
      <c r="L30" s="278">
        <f t="shared" si="9"/>
        <v>-1.0599047427383035</v>
      </c>
      <c r="M30" s="278">
        <f t="shared" si="9"/>
        <v>2.5921990525523517</v>
      </c>
      <c r="N30" s="278">
        <f t="shared" si="9"/>
        <v>0.76938361003180555</v>
      </c>
      <c r="S30" s="227"/>
    </row>
    <row r="31" spans="1:19" x14ac:dyDescent="0.3">
      <c r="A31" s="178"/>
      <c r="B31" s="186" t="s">
        <v>65</v>
      </c>
      <c r="C31" s="287">
        <f t="shared" si="7"/>
        <v>44.556650425189609</v>
      </c>
      <c r="D31" s="287">
        <v>14.586</v>
      </c>
      <c r="E31" s="287">
        <v>15.871</v>
      </c>
      <c r="F31" s="287">
        <v>14.09965042518961</v>
      </c>
      <c r="G31" s="311">
        <f t="shared" si="8"/>
        <v>31.341999999999999</v>
      </c>
      <c r="H31" s="287">
        <v>10.316000000000001</v>
      </c>
      <c r="I31" s="287">
        <v>10.355</v>
      </c>
      <c r="J31" s="287">
        <v>10.670999999999999</v>
      </c>
      <c r="K31" s="277">
        <f t="shared" si="9"/>
        <v>42.162754212206025</v>
      </c>
      <c r="L31" s="278">
        <f t="shared" si="9"/>
        <v>41.39201240791003</v>
      </c>
      <c r="M31" s="278">
        <f t="shared" si="9"/>
        <v>53.268952197006271</v>
      </c>
      <c r="N31" s="278">
        <f t="shared" si="9"/>
        <v>32.130544702367267</v>
      </c>
      <c r="S31" s="227"/>
    </row>
    <row r="32" spans="1:19" x14ac:dyDescent="0.3">
      <c r="A32" s="178"/>
      <c r="B32" s="186" t="s">
        <v>13</v>
      </c>
      <c r="C32" s="287">
        <f t="shared" si="7"/>
        <v>36.363448380761682</v>
      </c>
      <c r="D32" s="287">
        <v>13.282999999999999</v>
      </c>
      <c r="E32" s="287">
        <v>12.686</v>
      </c>
      <c r="F32" s="287">
        <v>10.394448380761679</v>
      </c>
      <c r="G32" s="311">
        <f t="shared" si="8"/>
        <v>36.698999999999998</v>
      </c>
      <c r="H32" s="287">
        <v>14.182</v>
      </c>
      <c r="I32" s="287">
        <v>12.026</v>
      </c>
      <c r="J32" s="287">
        <v>10.491</v>
      </c>
      <c r="K32" s="277">
        <f t="shared" si="9"/>
        <v>-0.91433450295189611</v>
      </c>
      <c r="L32" s="278">
        <f t="shared" si="9"/>
        <v>-6.3390212945987932</v>
      </c>
      <c r="M32" s="278">
        <f t="shared" si="9"/>
        <v>5.4881090969565953</v>
      </c>
      <c r="N32" s="278">
        <f t="shared" si="9"/>
        <v>-0.92032808348413775</v>
      </c>
      <c r="S32" s="227"/>
    </row>
    <row r="33" spans="1:14" x14ac:dyDescent="0.3">
      <c r="A33" s="178"/>
      <c r="B33" s="186" t="s">
        <v>47</v>
      </c>
      <c r="C33" s="287">
        <f t="shared" si="7"/>
        <v>1.7808149210903876</v>
      </c>
      <c r="D33" s="287">
        <v>0.71599999999999997</v>
      </c>
      <c r="E33" s="287">
        <v>0.67800000000000005</v>
      </c>
      <c r="F33" s="287">
        <v>0.38681492109038745</v>
      </c>
      <c r="G33" s="311">
        <f t="shared" si="8"/>
        <v>0.95599999999999996</v>
      </c>
      <c r="H33" s="287">
        <v>0.30299999999999999</v>
      </c>
      <c r="I33" s="287">
        <v>0.39500000000000002</v>
      </c>
      <c r="J33" s="287">
        <v>0.25800000000000001</v>
      </c>
      <c r="K33" s="277">
        <f t="shared" si="9"/>
        <v>86.277711411128422</v>
      </c>
      <c r="L33" s="278">
        <f t="shared" si="9"/>
        <v>136.30363036303629</v>
      </c>
      <c r="M33" s="278">
        <f t="shared" si="9"/>
        <v>71.64556962025317</v>
      </c>
      <c r="N33" s="278">
        <f t="shared" si="9"/>
        <v>49.928263988522268</v>
      </c>
    </row>
    <row r="34" spans="1:14" x14ac:dyDescent="0.3">
      <c r="A34" s="178"/>
      <c r="B34" s="186" t="s">
        <v>15</v>
      </c>
      <c r="C34" s="287">
        <f t="shared" si="7"/>
        <v>71.935000000000002</v>
      </c>
      <c r="D34" s="287">
        <v>24.018999999999998</v>
      </c>
      <c r="E34" s="287">
        <v>24.076000000000001</v>
      </c>
      <c r="F34" s="287">
        <v>23.84</v>
      </c>
      <c r="G34" s="311">
        <f t="shared" si="8"/>
        <v>81.712000000000003</v>
      </c>
      <c r="H34" s="287">
        <v>33.946000000000005</v>
      </c>
      <c r="I34" s="287">
        <v>21.6</v>
      </c>
      <c r="J34" s="287">
        <v>26.166</v>
      </c>
      <c r="K34" s="277">
        <f>(+C34-G34)/G34*100</f>
        <v>-11.965194830624634</v>
      </c>
      <c r="L34" s="278">
        <f>(+D34-H34)/H34*100</f>
        <v>-29.243504389324237</v>
      </c>
      <c r="M34" s="278">
        <f>(+E34-I34)/I34*100</f>
        <v>11.462962962962958</v>
      </c>
      <c r="N34" s="278">
        <f>(+F34-J34)/J34*100</f>
        <v>-8.8893984560116195</v>
      </c>
    </row>
    <row r="35" spans="1:14" ht="7.35" customHeight="1" x14ac:dyDescent="0.3">
      <c r="A35" s="178"/>
      <c r="B35" s="187"/>
      <c r="C35" s="271"/>
      <c r="D35" s="271"/>
      <c r="E35" s="271"/>
      <c r="F35" s="271"/>
      <c r="G35" s="272"/>
      <c r="H35" s="271"/>
      <c r="I35" s="271"/>
      <c r="J35" s="271"/>
      <c r="K35" s="277"/>
      <c r="L35" s="278"/>
      <c r="M35" s="278"/>
      <c r="N35" s="278"/>
    </row>
    <row r="36" spans="1:14" x14ac:dyDescent="0.3">
      <c r="A36" s="178"/>
      <c r="B36" s="195" t="s">
        <v>86</v>
      </c>
      <c r="C36" s="305">
        <f t="shared" ref="C36:J36" si="10">SUM(C38:C48)</f>
        <v>10957.498472007337</v>
      </c>
      <c r="D36" s="305">
        <f t="shared" si="10"/>
        <v>3814.3170000000005</v>
      </c>
      <c r="E36" s="305">
        <f t="shared" si="10"/>
        <v>3221.1389999999997</v>
      </c>
      <c r="F36" s="305">
        <f t="shared" si="10"/>
        <v>3922.0424720073361</v>
      </c>
      <c r="G36" s="306">
        <f t="shared" si="10"/>
        <v>12780.673000000001</v>
      </c>
      <c r="H36" s="305">
        <f t="shared" si="10"/>
        <v>4344.6449999999995</v>
      </c>
      <c r="I36" s="305">
        <f t="shared" si="10"/>
        <v>3835.1280000000006</v>
      </c>
      <c r="J36" s="305">
        <f t="shared" si="10"/>
        <v>4600.9000000000015</v>
      </c>
      <c r="K36" s="279">
        <f>(+C36-G36)/G36*100</f>
        <v>-14.265090171641692</v>
      </c>
      <c r="L36" s="280">
        <f>(+D36-H36)/H36*100</f>
        <v>-12.206474867336667</v>
      </c>
      <c r="M36" s="280">
        <f>(+E36-I36)/I36*100</f>
        <v>-16.009609066503145</v>
      </c>
      <c r="N36" s="280">
        <f>(+F36-J36)/J36*100</f>
        <v>-14.75488552223837</v>
      </c>
    </row>
    <row r="37" spans="1:14" ht="7.35" customHeight="1" x14ac:dyDescent="0.3">
      <c r="A37" s="178"/>
      <c r="B37" s="187"/>
      <c r="C37" s="322"/>
      <c r="D37" s="142"/>
      <c r="E37" s="308"/>
      <c r="F37" s="308"/>
      <c r="G37" s="309"/>
      <c r="H37" s="308"/>
      <c r="I37" s="308"/>
      <c r="J37" s="308"/>
      <c r="K37" s="277"/>
      <c r="L37" s="278"/>
      <c r="M37" s="278"/>
      <c r="N37" s="278"/>
    </row>
    <row r="38" spans="1:14" x14ac:dyDescent="0.3">
      <c r="A38" s="178"/>
      <c r="B38" s="186" t="s">
        <v>9</v>
      </c>
      <c r="C38" s="287">
        <f t="shared" ref="C38:C48" si="11">SUM(D38:F38)</f>
        <v>2059.0500000000002</v>
      </c>
      <c r="D38" s="287">
        <v>674.03399999999999</v>
      </c>
      <c r="E38" s="287">
        <v>627.09400000000005</v>
      </c>
      <c r="F38" s="287">
        <v>757.92200000000003</v>
      </c>
      <c r="G38" s="311">
        <f t="shared" ref="G38:G48" si="12">SUM(H38:J38)</f>
        <v>2197.1460000000002</v>
      </c>
      <c r="H38" s="287">
        <v>708.39400000000001</v>
      </c>
      <c r="I38" s="287">
        <v>675.95100000000002</v>
      </c>
      <c r="J38" s="287">
        <v>812.80100000000004</v>
      </c>
      <c r="K38" s="277">
        <f t="shared" ref="K38:N48" si="13">(+C38-G38)/G38*100</f>
        <v>-6.2852445854758852</v>
      </c>
      <c r="L38" s="278">
        <f t="shared" si="13"/>
        <v>-4.8504081062233748</v>
      </c>
      <c r="M38" s="278">
        <f t="shared" si="13"/>
        <v>-7.2278907790653424</v>
      </c>
      <c r="N38" s="278">
        <f t="shared" si="13"/>
        <v>-6.7518371655546705</v>
      </c>
    </row>
    <row r="39" spans="1:14" x14ac:dyDescent="0.3">
      <c r="A39" s="178"/>
      <c r="B39" s="186" t="s">
        <v>10</v>
      </c>
      <c r="C39" s="287">
        <f t="shared" si="11"/>
        <v>1140.279</v>
      </c>
      <c r="D39" s="287">
        <v>420.35199999999998</v>
      </c>
      <c r="E39" s="287">
        <v>287.31099999999998</v>
      </c>
      <c r="F39" s="287">
        <v>432.61599999999999</v>
      </c>
      <c r="G39" s="311">
        <f t="shared" si="12"/>
        <v>1090.374</v>
      </c>
      <c r="H39" s="287">
        <v>371.012</v>
      </c>
      <c r="I39" s="287">
        <v>340.375</v>
      </c>
      <c r="J39" s="287">
        <v>378.98700000000002</v>
      </c>
      <c r="K39" s="277">
        <f t="shared" si="13"/>
        <v>4.5768699547127838</v>
      </c>
      <c r="L39" s="278">
        <f t="shared" si="13"/>
        <v>13.29876122605198</v>
      </c>
      <c r="M39" s="278">
        <f t="shared" si="13"/>
        <v>-15.589864120455385</v>
      </c>
      <c r="N39" s="278">
        <f t="shared" si="13"/>
        <v>14.150617303495888</v>
      </c>
    </row>
    <row r="40" spans="1:14" x14ac:dyDescent="0.3">
      <c r="A40" s="178"/>
      <c r="B40" s="186" t="s">
        <v>11</v>
      </c>
      <c r="C40" s="287">
        <f t="shared" si="11"/>
        <v>134.54499999999999</v>
      </c>
      <c r="D40" s="287">
        <v>54.487000000000002</v>
      </c>
      <c r="E40" s="287">
        <v>40.619</v>
      </c>
      <c r="F40" s="287">
        <v>39.439</v>
      </c>
      <c r="G40" s="311">
        <f t="shared" si="12"/>
        <v>209.80800000000002</v>
      </c>
      <c r="H40" s="287">
        <v>89.344999999999999</v>
      </c>
      <c r="I40" s="287">
        <v>54.575000000000003</v>
      </c>
      <c r="J40" s="287">
        <v>65.888000000000005</v>
      </c>
      <c r="K40" s="277">
        <f t="shared" si="13"/>
        <v>-35.872321360481976</v>
      </c>
      <c r="L40" s="278">
        <f t="shared" si="13"/>
        <v>-39.015054004141248</v>
      </c>
      <c r="M40" s="278">
        <f t="shared" si="13"/>
        <v>-25.572148419606052</v>
      </c>
      <c r="N40" s="278">
        <f t="shared" si="13"/>
        <v>-40.142362797474505</v>
      </c>
    </row>
    <row r="41" spans="1:14" x14ac:dyDescent="0.3">
      <c r="A41" s="178"/>
      <c r="B41" s="186" t="s">
        <v>6</v>
      </c>
      <c r="C41" s="287">
        <f t="shared" si="11"/>
        <v>1581.5300000000002</v>
      </c>
      <c r="D41" s="287">
        <v>419.77600000000001</v>
      </c>
      <c r="E41" s="287">
        <v>569.96900000000005</v>
      </c>
      <c r="F41" s="287">
        <v>591.78499999999997</v>
      </c>
      <c r="G41" s="311">
        <f t="shared" si="12"/>
        <v>1466.2280000000001</v>
      </c>
      <c r="H41" s="287">
        <v>493.92500000000001</v>
      </c>
      <c r="I41" s="287">
        <v>389.06900000000002</v>
      </c>
      <c r="J41" s="287">
        <v>583.23400000000004</v>
      </c>
      <c r="K41" s="277">
        <f t="shared" si="13"/>
        <v>7.863852006645633</v>
      </c>
      <c r="L41" s="278">
        <f t="shared" si="13"/>
        <v>-15.012198208229993</v>
      </c>
      <c r="M41" s="278">
        <f t="shared" si="13"/>
        <v>46.495608748062686</v>
      </c>
      <c r="N41" s="278">
        <f t="shared" si="13"/>
        <v>1.4661353761954774</v>
      </c>
    </row>
    <row r="42" spans="1:14" x14ac:dyDescent="0.3">
      <c r="A42" s="178"/>
      <c r="B42" s="186" t="s">
        <v>129</v>
      </c>
      <c r="C42" s="287">
        <f t="shared" si="11"/>
        <v>728.29600000000005</v>
      </c>
      <c r="D42" s="287">
        <v>208.33099999999999</v>
      </c>
      <c r="E42" s="287">
        <v>266.298</v>
      </c>
      <c r="F42" s="287">
        <v>253.667</v>
      </c>
      <c r="G42" s="311">
        <f t="shared" si="12"/>
        <v>774.19399999999996</v>
      </c>
      <c r="H42" s="287">
        <v>325.77999999999997</v>
      </c>
      <c r="I42" s="287">
        <v>192.07599999999999</v>
      </c>
      <c r="J42" s="287">
        <v>256.33800000000002</v>
      </c>
      <c r="K42" s="277">
        <f t="shared" si="13"/>
        <v>-5.9284882083818671</v>
      </c>
      <c r="L42" s="278">
        <f t="shared" si="13"/>
        <v>-36.051629934311499</v>
      </c>
      <c r="M42" s="278">
        <f t="shared" si="13"/>
        <v>38.641995876632173</v>
      </c>
      <c r="N42" s="278">
        <f t="shared" si="13"/>
        <v>-1.0419836309872204</v>
      </c>
    </row>
    <row r="43" spans="1:14" x14ac:dyDescent="0.3">
      <c r="A43" s="178"/>
      <c r="B43" s="186" t="s">
        <v>12</v>
      </c>
      <c r="C43" s="287">
        <f t="shared" si="11"/>
        <v>4334.1170000000002</v>
      </c>
      <c r="D43" s="287">
        <v>1690.5519999999999</v>
      </c>
      <c r="E43" s="287">
        <v>1145.556</v>
      </c>
      <c r="F43" s="287">
        <v>1498.009</v>
      </c>
      <c r="G43" s="311">
        <f t="shared" si="12"/>
        <v>6086.5619999999999</v>
      </c>
      <c r="H43" s="287">
        <v>2062.3870000000002</v>
      </c>
      <c r="I43" s="287">
        <v>1860.759</v>
      </c>
      <c r="J43" s="287">
        <v>2163.4160000000002</v>
      </c>
      <c r="K43" s="277">
        <f t="shared" si="13"/>
        <v>-28.792033992260325</v>
      </c>
      <c r="L43" s="278">
        <f t="shared" si="13"/>
        <v>-18.029351426284215</v>
      </c>
      <c r="M43" s="278">
        <f t="shared" si="13"/>
        <v>-38.43608978916668</v>
      </c>
      <c r="N43" s="278">
        <f t="shared" si="13"/>
        <v>-30.757237627899585</v>
      </c>
    </row>
    <row r="44" spans="1:14" x14ac:dyDescent="0.3">
      <c r="A44" s="178"/>
      <c r="B44" s="186" t="s">
        <v>14</v>
      </c>
      <c r="C44" s="287">
        <f t="shared" si="11"/>
        <v>372.58449949714617</v>
      </c>
      <c r="D44" s="287">
        <v>151.465</v>
      </c>
      <c r="E44" s="287">
        <v>81.206999999999994</v>
      </c>
      <c r="F44" s="287">
        <v>139.91249949714617</v>
      </c>
      <c r="G44" s="311">
        <f t="shared" si="12"/>
        <v>396.48599999999999</v>
      </c>
      <c r="H44" s="287">
        <v>110.26</v>
      </c>
      <c r="I44" s="287">
        <v>136.97300000000001</v>
      </c>
      <c r="J44" s="287">
        <v>149.25299999999999</v>
      </c>
      <c r="K44" s="277">
        <f t="shared" si="13"/>
        <v>-6.0283340402571142</v>
      </c>
      <c r="L44" s="278">
        <f t="shared" si="13"/>
        <v>37.370760021766728</v>
      </c>
      <c r="M44" s="278">
        <f t="shared" si="13"/>
        <v>-40.713133245238126</v>
      </c>
      <c r="N44" s="278">
        <f t="shared" si="13"/>
        <v>-6.2581660019254652</v>
      </c>
    </row>
    <row r="45" spans="1:14" x14ac:dyDescent="0.3">
      <c r="A45" s="178"/>
      <c r="B45" s="186" t="s">
        <v>65</v>
      </c>
      <c r="C45" s="287">
        <f t="shared" si="11"/>
        <v>145.06062663871279</v>
      </c>
      <c r="D45" s="287">
        <v>39.414000000000001</v>
      </c>
      <c r="E45" s="287">
        <v>39.764000000000003</v>
      </c>
      <c r="F45" s="287">
        <v>65.882626638712779</v>
      </c>
      <c r="G45" s="311">
        <f t="shared" si="12"/>
        <v>112.652</v>
      </c>
      <c r="H45" s="287">
        <v>36.991</v>
      </c>
      <c r="I45" s="287">
        <v>22.759</v>
      </c>
      <c r="J45" s="287">
        <v>52.902000000000001</v>
      </c>
      <c r="K45" s="277">
        <f t="shared" si="13"/>
        <v>28.76879828029044</v>
      </c>
      <c r="L45" s="278">
        <f t="shared" si="13"/>
        <v>6.5502419507447813</v>
      </c>
      <c r="M45" s="278">
        <f t="shared" si="13"/>
        <v>74.717694099037757</v>
      </c>
      <c r="N45" s="278">
        <f t="shared" si="13"/>
        <v>24.53711889666322</v>
      </c>
    </row>
    <row r="46" spans="1:14" x14ac:dyDescent="0.3">
      <c r="A46" s="178"/>
      <c r="B46" s="186" t="s">
        <v>13</v>
      </c>
      <c r="C46" s="287">
        <f t="shared" si="11"/>
        <v>305.30032434458343</v>
      </c>
      <c r="D46" s="287">
        <v>97.695999999999998</v>
      </c>
      <c r="E46" s="287">
        <v>114.42100000000001</v>
      </c>
      <c r="F46" s="287">
        <v>93.183324344583411</v>
      </c>
      <c r="G46" s="311">
        <f t="shared" si="12"/>
        <v>285.60300000000001</v>
      </c>
      <c r="H46" s="287">
        <v>89.909000000000006</v>
      </c>
      <c r="I46" s="287">
        <v>108.26</v>
      </c>
      <c r="J46" s="287">
        <v>87.433999999999997</v>
      </c>
      <c r="K46" s="277">
        <f t="shared" si="13"/>
        <v>6.8967498046531102</v>
      </c>
      <c r="L46" s="278">
        <f t="shared" si="13"/>
        <v>8.6609794347618045</v>
      </c>
      <c r="M46" s="278">
        <f t="shared" si="13"/>
        <v>5.6909292444116026</v>
      </c>
      <c r="N46" s="278">
        <f t="shared" si="13"/>
        <v>6.575616287237704</v>
      </c>
    </row>
    <row r="47" spans="1:14" x14ac:dyDescent="0.3">
      <c r="A47" s="178"/>
      <c r="B47" s="186" t="s">
        <v>47</v>
      </c>
      <c r="C47" s="287">
        <f t="shared" si="11"/>
        <v>27.682021526893458</v>
      </c>
      <c r="D47" s="287">
        <v>10.702999999999999</v>
      </c>
      <c r="E47" s="287">
        <v>5.7880000000000003</v>
      </c>
      <c r="F47" s="287">
        <v>11.191021526893456</v>
      </c>
      <c r="G47" s="311">
        <f t="shared" si="12"/>
        <v>24.252000000000002</v>
      </c>
      <c r="H47" s="287">
        <v>11.035</v>
      </c>
      <c r="I47" s="287">
        <v>3.3130000000000002</v>
      </c>
      <c r="J47" s="287">
        <v>9.9039999999999999</v>
      </c>
      <c r="K47" s="277">
        <f t="shared" si="13"/>
        <v>14.143252213811044</v>
      </c>
      <c r="L47" s="278">
        <f t="shared" si="13"/>
        <v>-3.0086089714544699</v>
      </c>
      <c r="M47" s="278">
        <f t="shared" si="13"/>
        <v>74.70570479927558</v>
      </c>
      <c r="N47" s="278">
        <f t="shared" si="13"/>
        <v>12.9949669516706</v>
      </c>
    </row>
    <row r="48" spans="1:14" x14ac:dyDescent="0.3">
      <c r="A48" s="178"/>
      <c r="B48" s="186" t="s">
        <v>15</v>
      </c>
      <c r="C48" s="287">
        <f t="shared" si="11"/>
        <v>129.054</v>
      </c>
      <c r="D48" s="287">
        <v>47.507000000000005</v>
      </c>
      <c r="E48" s="287">
        <v>43.111999999999995</v>
      </c>
      <c r="F48" s="287">
        <v>38.435000000000002</v>
      </c>
      <c r="G48" s="311">
        <f t="shared" si="12"/>
        <v>137.36799999999999</v>
      </c>
      <c r="H48" s="287">
        <v>45.606999999999999</v>
      </c>
      <c r="I48" s="287">
        <v>51.018000000000001</v>
      </c>
      <c r="J48" s="287">
        <v>40.742999999999995</v>
      </c>
      <c r="K48" s="277">
        <f t="shared" si="13"/>
        <v>-6.0523557160328405</v>
      </c>
      <c r="L48" s="278">
        <f t="shared" si="13"/>
        <v>4.1660271449558302</v>
      </c>
      <c r="M48" s="278">
        <f t="shared" si="13"/>
        <v>-15.496491434395715</v>
      </c>
      <c r="N48" s="278">
        <f t="shared" si="13"/>
        <v>-5.6647767714699286</v>
      </c>
    </row>
    <row r="49" spans="1:14" ht="7.35" customHeight="1" thickBot="1" x14ac:dyDescent="0.35">
      <c r="A49" s="178"/>
      <c r="B49" s="286"/>
      <c r="C49" s="286"/>
      <c r="D49" s="188"/>
      <c r="E49" s="188"/>
      <c r="F49" s="188"/>
      <c r="G49" s="188"/>
      <c r="H49" s="188"/>
      <c r="I49" s="188"/>
      <c r="J49" s="188"/>
      <c r="K49" s="188"/>
      <c r="L49" s="188"/>
      <c r="M49" s="188"/>
      <c r="N49" s="188"/>
    </row>
    <row r="50" spans="1:14" ht="15" thickTop="1" x14ac:dyDescent="0.3">
      <c r="A50" s="178"/>
      <c r="B50" s="249" t="s">
        <v>176</v>
      </c>
      <c r="C50" s="178"/>
      <c r="D50" s="179"/>
      <c r="E50" s="179"/>
      <c r="F50" s="179"/>
      <c r="G50" s="179"/>
      <c r="H50" s="179"/>
      <c r="I50" s="179"/>
      <c r="J50" s="179"/>
      <c r="K50" s="189"/>
      <c r="L50" s="179"/>
      <c r="M50" s="179"/>
      <c r="N50" s="250" t="s">
        <v>118</v>
      </c>
    </row>
    <row r="51" spans="1:14" x14ac:dyDescent="0.3">
      <c r="C51" s="2"/>
      <c r="D51" s="2"/>
      <c r="E51" s="2"/>
      <c r="F51" s="6"/>
      <c r="G51" s="1"/>
      <c r="H51" s="1"/>
      <c r="I51" s="1"/>
      <c r="J51" s="1"/>
      <c r="K51" s="1"/>
      <c r="L51" s="1"/>
      <c r="M51" s="1"/>
      <c r="N51" s="1"/>
    </row>
    <row r="52" spans="1:14" x14ac:dyDescent="0.3">
      <c r="B52" s="22"/>
      <c r="C52" s="2"/>
      <c r="D52" s="2"/>
      <c r="E52" s="2"/>
      <c r="F52" s="6"/>
      <c r="G52" s="1"/>
      <c r="H52" s="24"/>
      <c r="I52" s="1"/>
      <c r="J52" s="1"/>
      <c r="K52" s="1"/>
      <c r="L52" s="1"/>
      <c r="M52" s="1"/>
      <c r="N52" s="1"/>
    </row>
    <row r="53" spans="1:14" x14ac:dyDescent="0.3">
      <c r="B53" s="22"/>
      <c r="C53" s="2"/>
      <c r="D53" s="2"/>
      <c r="E53" s="2"/>
      <c r="F53" s="6"/>
      <c r="G53" s="37"/>
      <c r="H53" s="1"/>
      <c r="I53" s="1"/>
      <c r="J53" s="1"/>
      <c r="K53" s="1"/>
      <c r="L53" s="1"/>
      <c r="M53" s="1"/>
      <c r="N53" s="1"/>
    </row>
    <row r="54" spans="1:14" x14ac:dyDescent="0.3">
      <c r="H54" s="38"/>
      <c r="I54" s="38"/>
      <c r="J54" s="38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67" orientation="portrait" r:id="rId1"/>
  <headerFooter>
    <oddFooter>&amp;L_x000D_&amp;1#&amp;"Calibri"&amp;10&amp;K008000 PUBLICA - PUBLIC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pageSetUpPr fitToPage="1"/>
  </sheetPr>
  <dimension ref="A1:N32"/>
  <sheetViews>
    <sheetView showGridLines="0" zoomScale="70" zoomScaleNormal="70" workbookViewId="0">
      <selection activeCell="B2" sqref="B2"/>
    </sheetView>
  </sheetViews>
  <sheetFormatPr defaultRowHeight="14.4" x14ac:dyDescent="0.3"/>
  <cols>
    <col min="1" max="1" width="3" style="34" customWidth="1"/>
    <col min="2" max="2" width="24.44140625" style="34" customWidth="1"/>
    <col min="3" max="3" width="12.44140625" style="35" bestFit="1" customWidth="1"/>
    <col min="4" max="6" width="10.44140625" style="35" customWidth="1"/>
    <col min="7" max="7" width="10.5546875" style="35" bestFit="1" customWidth="1"/>
    <col min="8" max="14" width="10.44140625" style="35" customWidth="1"/>
  </cols>
  <sheetData>
    <row r="1" spans="1:14" ht="18.75" customHeight="1" x14ac:dyDescent="0.3">
      <c r="A1" s="178"/>
      <c r="B1" s="178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</row>
    <row r="2" spans="1:14" x14ac:dyDescent="0.3">
      <c r="A2" s="178"/>
      <c r="B2" s="180" t="s">
        <v>106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</row>
    <row r="3" spans="1:14" ht="7.35" customHeight="1" x14ac:dyDescent="0.3">
      <c r="A3" s="178"/>
      <c r="B3" s="178"/>
      <c r="C3" s="179"/>
      <c r="D3" s="179"/>
      <c r="E3" s="179"/>
      <c r="F3" s="179"/>
      <c r="G3" s="196"/>
      <c r="H3" s="179"/>
      <c r="I3" s="179"/>
      <c r="J3" s="179"/>
      <c r="K3" s="179"/>
      <c r="L3" s="178"/>
      <c r="M3" s="178"/>
      <c r="N3" s="179"/>
    </row>
    <row r="4" spans="1:14" ht="15" thickBot="1" x14ac:dyDescent="0.35">
      <c r="A4" s="178"/>
      <c r="B4" s="178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92" t="s">
        <v>169</v>
      </c>
    </row>
    <row r="5" spans="1:14" ht="22.5" customHeight="1" thickBot="1" x14ac:dyDescent="0.35">
      <c r="A5" s="178"/>
      <c r="B5" s="425"/>
      <c r="C5" s="424" t="s">
        <v>188</v>
      </c>
      <c r="D5" s="424"/>
      <c r="E5" s="424"/>
      <c r="F5" s="424"/>
      <c r="G5" s="424" t="s">
        <v>192</v>
      </c>
      <c r="H5" s="424"/>
      <c r="I5" s="424"/>
      <c r="J5" s="419"/>
      <c r="K5" s="424" t="s">
        <v>49</v>
      </c>
      <c r="L5" s="424"/>
      <c r="M5" s="424"/>
      <c r="N5" s="424"/>
    </row>
    <row r="6" spans="1:14" ht="22.5" customHeight="1" thickBot="1" x14ac:dyDescent="0.35">
      <c r="A6" s="178"/>
      <c r="B6" s="426"/>
      <c r="C6" s="123" t="s">
        <v>0</v>
      </c>
      <c r="D6" s="143" t="s">
        <v>189</v>
      </c>
      <c r="E6" s="143" t="s">
        <v>190</v>
      </c>
      <c r="F6" s="143" t="s">
        <v>191</v>
      </c>
      <c r="G6" s="323" t="s">
        <v>0</v>
      </c>
      <c r="H6" s="330" t="s">
        <v>189</v>
      </c>
      <c r="I6" s="330" t="s">
        <v>190</v>
      </c>
      <c r="J6" s="330" t="s">
        <v>191</v>
      </c>
      <c r="K6" s="123" t="str">
        <f>C6</f>
        <v>Total</v>
      </c>
      <c r="L6" s="143" t="str">
        <f>D6</f>
        <v>out.25</v>
      </c>
      <c r="M6" s="143" t="str">
        <f>E6</f>
        <v>nov.25</v>
      </c>
      <c r="N6" s="143" t="str">
        <f>F6</f>
        <v>dez.25</v>
      </c>
    </row>
    <row r="7" spans="1:14" ht="7.35" customHeight="1" x14ac:dyDescent="0.3">
      <c r="A7" s="178"/>
      <c r="B7" s="292"/>
      <c r="C7" s="302"/>
      <c r="D7" s="303"/>
      <c r="E7" s="303"/>
      <c r="F7" s="303"/>
      <c r="G7" s="302"/>
      <c r="H7" s="303"/>
      <c r="I7" s="303"/>
      <c r="J7" s="303"/>
      <c r="K7" s="302"/>
      <c r="L7" s="302"/>
      <c r="M7" s="303"/>
      <c r="N7" s="304"/>
    </row>
    <row r="8" spans="1:14" x14ac:dyDescent="0.3">
      <c r="A8" s="178"/>
      <c r="B8" s="180" t="s">
        <v>0</v>
      </c>
      <c r="C8" s="306">
        <f>SUM(D8:F8)</f>
        <v>17258.114677548223</v>
      </c>
      <c r="D8" s="305">
        <f>'Q03'!D8</f>
        <v>6286.5069999999987</v>
      </c>
      <c r="E8" s="305">
        <f>'Q03'!E8</f>
        <v>5203.0560000000005</v>
      </c>
      <c r="F8" s="307">
        <f>'Q03'!F8</f>
        <v>5768.5516775482238</v>
      </c>
      <c r="G8" s="305">
        <f>SUM(H8:J8)</f>
        <v>21043.803</v>
      </c>
      <c r="H8" s="305">
        <f>'Q03'!H8</f>
        <v>7298.87</v>
      </c>
      <c r="I8" s="305">
        <f>'Q03'!I8</f>
        <v>6516.6499999999987</v>
      </c>
      <c r="J8" s="305">
        <f>'Q03'!J8</f>
        <v>7228.2830000000013</v>
      </c>
      <c r="K8" s="279">
        <f t="shared" ref="K8:N8" si="0">IF(AND(C8=0,G8=0),"-",IF(G8=0,-100,(C8-G8)/G8*100))</f>
        <v>-17.989563590059159</v>
      </c>
      <c r="L8" s="280">
        <f t="shared" si="0"/>
        <v>-13.870133322007398</v>
      </c>
      <c r="M8" s="280">
        <f t="shared" si="0"/>
        <v>-20.157504239141254</v>
      </c>
      <c r="N8" s="280">
        <f t="shared" si="0"/>
        <v>-20.194717368589153</v>
      </c>
    </row>
    <row r="9" spans="1:14" ht="7.35" customHeight="1" x14ac:dyDescent="0.3">
      <c r="A9" s="178"/>
      <c r="B9" s="293"/>
      <c r="C9" s="309"/>
      <c r="D9" s="308"/>
      <c r="E9" s="308"/>
      <c r="F9" s="310"/>
      <c r="G9" s="308"/>
      <c r="H9" s="308"/>
      <c r="I9" s="308"/>
      <c r="J9" s="308"/>
      <c r="K9" s="281"/>
      <c r="L9" s="282"/>
      <c r="M9" s="282"/>
      <c r="N9" s="282"/>
    </row>
    <row r="10" spans="1:14" x14ac:dyDescent="0.3">
      <c r="A10" s="178"/>
      <c r="B10" s="313" t="s">
        <v>95</v>
      </c>
      <c r="C10" s="272"/>
      <c r="D10" s="271"/>
      <c r="E10" s="271"/>
      <c r="F10" s="312"/>
      <c r="G10" s="271"/>
      <c r="H10" s="271"/>
      <c r="I10" s="271"/>
      <c r="J10" s="271"/>
      <c r="K10" s="283"/>
      <c r="L10" s="282"/>
      <c r="M10" s="282"/>
      <c r="N10" s="282"/>
    </row>
    <row r="11" spans="1:14" ht="7.35" customHeight="1" x14ac:dyDescent="0.3">
      <c r="A11" s="178"/>
      <c r="B11" s="293"/>
      <c r="C11" s="272"/>
      <c r="D11" s="271"/>
      <c r="E11" s="271"/>
      <c r="F11" s="312"/>
      <c r="G11" s="271"/>
      <c r="H11" s="271"/>
      <c r="I11" s="271"/>
      <c r="J11" s="271"/>
      <c r="K11" s="281"/>
      <c r="L11" s="282"/>
      <c r="M11" s="282"/>
      <c r="N11" s="282"/>
    </row>
    <row r="12" spans="1:14" x14ac:dyDescent="0.3">
      <c r="A12" s="178"/>
      <c r="B12" s="314" t="s">
        <v>94</v>
      </c>
      <c r="C12" s="146">
        <f>SUM(D12:F12)</f>
        <v>3039.6940000000004</v>
      </c>
      <c r="D12" s="246">
        <f>SUM(D13:D16)</f>
        <v>1019.6120000000001</v>
      </c>
      <c r="E12" s="246">
        <f>SUM(E13:E16)</f>
        <v>952.43100000000004</v>
      </c>
      <c r="F12" s="307">
        <f>SUM(F13:F16)</f>
        <v>1067.6510000000001</v>
      </c>
      <c r="G12" s="305">
        <f>SUM(H12:J12)</f>
        <v>3323.46</v>
      </c>
      <c r="H12" s="246">
        <f>SUM(H13:H16)</f>
        <v>1113.799</v>
      </c>
      <c r="I12" s="246">
        <f>SUM(I13:I16)</f>
        <v>1086.616</v>
      </c>
      <c r="J12" s="246">
        <f>SUM(J13:J16)</f>
        <v>1123.0450000000001</v>
      </c>
      <c r="K12" s="279">
        <f t="shared" ref="K12:N28" si="1">(+C12-G12)/G12*100</f>
        <v>-8.5382703567968203</v>
      </c>
      <c r="L12" s="280">
        <f t="shared" si="1"/>
        <v>-8.456373187621816</v>
      </c>
      <c r="M12" s="280">
        <f t="shared" si="1"/>
        <v>-12.34888865983935</v>
      </c>
      <c r="N12" s="280">
        <f t="shared" si="1"/>
        <v>-4.9324826698841102</v>
      </c>
    </row>
    <row r="13" spans="1:14" x14ac:dyDescent="0.3">
      <c r="A13" s="178"/>
      <c r="B13" s="298" t="s">
        <v>92</v>
      </c>
      <c r="C13" s="311">
        <f>SUM(D13:F13)</f>
        <v>518.49700000000007</v>
      </c>
      <c r="D13" s="287">
        <v>122.664</v>
      </c>
      <c r="E13" s="287">
        <v>199.50399999999999</v>
      </c>
      <c r="F13" s="159">
        <v>196.32900000000001</v>
      </c>
      <c r="G13" s="247">
        <f t="shared" ref="G13:G16" si="2">SUM(H13:J13)</f>
        <v>632.23300000000006</v>
      </c>
      <c r="H13" s="287">
        <v>192.28399999999999</v>
      </c>
      <c r="I13" s="287">
        <v>206.46</v>
      </c>
      <c r="J13" s="150">
        <v>233.489</v>
      </c>
      <c r="K13" s="277">
        <f t="shared" si="1"/>
        <v>-17.989570300822635</v>
      </c>
      <c r="L13" s="278">
        <f t="shared" si="1"/>
        <v>-36.206860685236421</v>
      </c>
      <c r="M13" s="278">
        <f t="shared" si="1"/>
        <v>-3.3691756272401516</v>
      </c>
      <c r="N13" s="278">
        <f t="shared" si="1"/>
        <v>-15.915096642668388</v>
      </c>
    </row>
    <row r="14" spans="1:14" x14ac:dyDescent="0.3">
      <c r="A14" s="178"/>
      <c r="B14" s="298" t="s">
        <v>91</v>
      </c>
      <c r="C14" s="311">
        <f>SUM(D14:F14)</f>
        <v>573.25900000000001</v>
      </c>
      <c r="D14" s="287">
        <v>225.81200000000001</v>
      </c>
      <c r="E14" s="287">
        <v>101.26</v>
      </c>
      <c r="F14" s="159">
        <v>246.18700000000001</v>
      </c>
      <c r="G14" s="247">
        <f t="shared" si="2"/>
        <v>571.22699999999998</v>
      </c>
      <c r="H14" s="287">
        <v>182.93899999999999</v>
      </c>
      <c r="I14" s="287">
        <v>151.649</v>
      </c>
      <c r="J14" s="150">
        <v>236.63900000000001</v>
      </c>
      <c r="K14" s="277">
        <f t="shared" si="1"/>
        <v>0.35572548216384015</v>
      </c>
      <c r="L14" s="278">
        <f t="shared" si="1"/>
        <v>23.43568074604104</v>
      </c>
      <c r="M14" s="278">
        <f t="shared" si="1"/>
        <v>-33.227386926389222</v>
      </c>
      <c r="N14" s="278">
        <f t="shared" si="1"/>
        <v>4.0348378754136052</v>
      </c>
    </row>
    <row r="15" spans="1:14" x14ac:dyDescent="0.3">
      <c r="A15" s="178"/>
      <c r="B15" s="298" t="s">
        <v>90</v>
      </c>
      <c r="C15" s="311">
        <f>SUM(D15:F15)</f>
        <v>1365.9490000000001</v>
      </c>
      <c r="D15" s="287">
        <v>486.90800000000002</v>
      </c>
      <c r="E15" s="287">
        <v>456.74299999999999</v>
      </c>
      <c r="F15" s="159">
        <v>422.298</v>
      </c>
      <c r="G15" s="247">
        <f t="shared" si="2"/>
        <v>1503.508</v>
      </c>
      <c r="H15" s="287">
        <v>529.03399999999999</v>
      </c>
      <c r="I15" s="287">
        <v>506.625</v>
      </c>
      <c r="J15" s="150">
        <v>467.84899999999999</v>
      </c>
      <c r="K15" s="277">
        <f t="shared" si="1"/>
        <v>-9.1492030637681978</v>
      </c>
      <c r="L15" s="278">
        <f t="shared" si="1"/>
        <v>-7.9628152443888256</v>
      </c>
      <c r="M15" s="278">
        <f t="shared" si="1"/>
        <v>-9.8459412780656308</v>
      </c>
      <c r="N15" s="278">
        <f t="shared" si="1"/>
        <v>-9.7362610585894149</v>
      </c>
    </row>
    <row r="16" spans="1:14" x14ac:dyDescent="0.3">
      <c r="A16" s="178"/>
      <c r="B16" s="298" t="s">
        <v>89</v>
      </c>
      <c r="C16" s="311">
        <f>SUM(D16:F16)</f>
        <v>581.98900000000003</v>
      </c>
      <c r="D16" s="287">
        <v>184.22800000000001</v>
      </c>
      <c r="E16" s="287">
        <v>194.92400000000001</v>
      </c>
      <c r="F16" s="159">
        <v>202.83699999999999</v>
      </c>
      <c r="G16" s="247">
        <f t="shared" si="2"/>
        <v>616.49199999999996</v>
      </c>
      <c r="H16" s="287">
        <v>209.542</v>
      </c>
      <c r="I16" s="287">
        <v>221.88200000000001</v>
      </c>
      <c r="J16" s="150">
        <v>185.06800000000001</v>
      </c>
      <c r="K16" s="277">
        <f t="shared" si="1"/>
        <v>-5.5966662989949478</v>
      </c>
      <c r="L16" s="278">
        <f t="shared" si="1"/>
        <v>-12.080632999589577</v>
      </c>
      <c r="M16" s="278">
        <f t="shared" si="1"/>
        <v>-12.149701192525756</v>
      </c>
      <c r="N16" s="278">
        <f t="shared" si="1"/>
        <v>9.6013357252469227</v>
      </c>
    </row>
    <row r="17" spans="1:14" ht="7.35" customHeight="1" x14ac:dyDescent="0.3">
      <c r="A17" s="178"/>
      <c r="B17" s="298"/>
      <c r="C17" s="272"/>
      <c r="D17" s="271"/>
      <c r="E17" s="271"/>
      <c r="F17" s="307"/>
      <c r="G17" s="305"/>
      <c r="H17" s="271"/>
      <c r="I17" s="271"/>
      <c r="J17" s="150"/>
      <c r="K17" s="283"/>
      <c r="L17" s="282"/>
      <c r="M17" s="282"/>
      <c r="N17" s="282"/>
    </row>
    <row r="18" spans="1:14" x14ac:dyDescent="0.3">
      <c r="A18" s="178"/>
      <c r="B18" s="314" t="s">
        <v>123</v>
      </c>
      <c r="C18" s="146">
        <f>SUM(D18:F18)</f>
        <v>2662.3910000000001</v>
      </c>
      <c r="D18" s="246">
        <f>SUM(D19:D22)</f>
        <v>790.31600000000003</v>
      </c>
      <c r="E18" s="246">
        <f>SUM(E19:E22)</f>
        <v>922.53200000000004</v>
      </c>
      <c r="F18" s="307">
        <f>SUM(F19:F22)</f>
        <v>949.54300000000001</v>
      </c>
      <c r="G18" s="305">
        <f>SUM(H18:J18)</f>
        <v>2668.6330000000003</v>
      </c>
      <c r="H18" s="246">
        <f>SUM(H19:H22)</f>
        <v>882.70399999999995</v>
      </c>
      <c r="I18" s="246">
        <f>SUM(I19:I22)</f>
        <v>804.89700000000005</v>
      </c>
      <c r="J18" s="246">
        <f>SUM(J19:J22)</f>
        <v>981.03200000000004</v>
      </c>
      <c r="K18" s="279">
        <f t="shared" si="1"/>
        <v>-0.2339025261248058</v>
      </c>
      <c r="L18" s="280">
        <f t="shared" si="1"/>
        <v>-10.466475738186292</v>
      </c>
      <c r="M18" s="280">
        <f t="shared" si="1"/>
        <v>14.614913460976991</v>
      </c>
      <c r="N18" s="280">
        <f t="shared" si="1"/>
        <v>-3.2097831671138182</v>
      </c>
    </row>
    <row r="19" spans="1:14" x14ac:dyDescent="0.3">
      <c r="A19" s="178"/>
      <c r="B19" s="298" t="s">
        <v>92</v>
      </c>
      <c r="C19" s="311">
        <f>SUM(D19:F19)</f>
        <v>311.55899999999997</v>
      </c>
      <c r="D19" s="287">
        <v>71.694999999999993</v>
      </c>
      <c r="E19" s="287">
        <v>132.648</v>
      </c>
      <c r="F19" s="159">
        <v>107.21599999999999</v>
      </c>
      <c r="G19" s="247">
        <f t="shared" ref="G19:G22" si="3">SUM(H19:J19)</f>
        <v>344.87099999999998</v>
      </c>
      <c r="H19" s="287">
        <v>135.33099999999999</v>
      </c>
      <c r="I19" s="287">
        <v>98.563000000000002</v>
      </c>
      <c r="J19" s="150">
        <v>110.977</v>
      </c>
      <c r="K19" s="277">
        <f t="shared" si="1"/>
        <v>-9.6592638986751602</v>
      </c>
      <c r="L19" s="278">
        <f t="shared" si="1"/>
        <v>-47.022485609357794</v>
      </c>
      <c r="M19" s="278">
        <f t="shared" si="1"/>
        <v>34.581942513925092</v>
      </c>
      <c r="N19" s="278">
        <f t="shared" si="1"/>
        <v>-3.3889905115474468</v>
      </c>
    </row>
    <row r="20" spans="1:14" x14ac:dyDescent="0.3">
      <c r="A20" s="178"/>
      <c r="B20" s="298" t="s">
        <v>91</v>
      </c>
      <c r="C20" s="311">
        <f>SUM(D20:F20)</f>
        <v>1260.8240000000001</v>
      </c>
      <c r="D20" s="287">
        <v>347.38099999999997</v>
      </c>
      <c r="E20" s="287">
        <v>439.21600000000001</v>
      </c>
      <c r="F20" s="159">
        <v>474.22699999999998</v>
      </c>
      <c r="G20" s="247">
        <f t="shared" si="3"/>
        <v>1200.7649999999999</v>
      </c>
      <c r="H20" s="287">
        <v>366.45800000000003</v>
      </c>
      <c r="I20" s="287">
        <v>331.65199999999999</v>
      </c>
      <c r="J20" s="150">
        <v>502.65499999999997</v>
      </c>
      <c r="K20" s="277">
        <f t="shared" si="1"/>
        <v>5.0017280650252305</v>
      </c>
      <c r="L20" s="278">
        <f t="shared" si="1"/>
        <v>-5.2057807443145059</v>
      </c>
      <c r="M20" s="278">
        <f t="shared" si="1"/>
        <v>32.432790997792878</v>
      </c>
      <c r="N20" s="278">
        <f t="shared" si="1"/>
        <v>-5.655568928987079</v>
      </c>
    </row>
    <row r="21" spans="1:14" x14ac:dyDescent="0.3">
      <c r="A21" s="178"/>
      <c r="B21" s="298" t="s">
        <v>90</v>
      </c>
      <c r="C21" s="311">
        <f>SUM(D21:F21)</f>
        <v>1010.7620000000001</v>
      </c>
      <c r="D21" s="287">
        <v>346.03899999999999</v>
      </c>
      <c r="E21" s="287">
        <v>310.2</v>
      </c>
      <c r="F21" s="159">
        <v>354.52300000000002</v>
      </c>
      <c r="G21" s="247">
        <f t="shared" si="3"/>
        <v>1002.2850000000001</v>
      </c>
      <c r="H21" s="287">
        <v>339.52800000000002</v>
      </c>
      <c r="I21" s="287">
        <v>341.803</v>
      </c>
      <c r="J21" s="150">
        <v>320.95400000000001</v>
      </c>
      <c r="K21" s="277">
        <f t="shared" si="1"/>
        <v>0.84576742144200256</v>
      </c>
      <c r="L21" s="278">
        <f t="shared" si="1"/>
        <v>1.9176621663014439</v>
      </c>
      <c r="M21" s="278">
        <f t="shared" si="1"/>
        <v>-9.2459691693753445</v>
      </c>
      <c r="N21" s="278">
        <f t="shared" si="1"/>
        <v>10.459131215065092</v>
      </c>
    </row>
    <row r="22" spans="1:14" x14ac:dyDescent="0.3">
      <c r="A22" s="178"/>
      <c r="B22" s="298" t="s">
        <v>89</v>
      </c>
      <c r="C22" s="311">
        <f>SUM(D22:F22)</f>
        <v>79.246000000000009</v>
      </c>
      <c r="D22" s="287">
        <v>25.201000000000001</v>
      </c>
      <c r="E22" s="287">
        <v>40.468000000000004</v>
      </c>
      <c r="F22" s="159">
        <v>13.577</v>
      </c>
      <c r="G22" s="247">
        <f t="shared" si="3"/>
        <v>120.71199999999999</v>
      </c>
      <c r="H22" s="287">
        <v>41.387</v>
      </c>
      <c r="I22" s="287">
        <v>32.878999999999998</v>
      </c>
      <c r="J22" s="150">
        <v>46.445999999999998</v>
      </c>
      <c r="K22" s="277">
        <f t="shared" si="1"/>
        <v>-34.351182980979509</v>
      </c>
      <c r="L22" s="278">
        <f t="shared" si="1"/>
        <v>-39.108898929615577</v>
      </c>
      <c r="M22" s="278">
        <f t="shared" si="1"/>
        <v>23.081602238510925</v>
      </c>
      <c r="N22" s="278">
        <f t="shared" si="1"/>
        <v>-70.768203935753348</v>
      </c>
    </row>
    <row r="23" spans="1:14" ht="7.35" customHeight="1" x14ac:dyDescent="0.3">
      <c r="A23" s="178"/>
      <c r="B23" s="298"/>
      <c r="C23" s="272"/>
      <c r="D23" s="271"/>
      <c r="E23" s="271"/>
      <c r="F23" s="307"/>
      <c r="G23" s="305"/>
      <c r="H23" s="271"/>
      <c r="I23" s="271"/>
      <c r="J23" s="150"/>
      <c r="K23" s="283"/>
      <c r="L23" s="282"/>
      <c r="M23" s="282"/>
      <c r="N23" s="282"/>
    </row>
    <row r="24" spans="1:14" x14ac:dyDescent="0.3">
      <c r="A24" s="178"/>
      <c r="B24" s="314" t="s">
        <v>93</v>
      </c>
      <c r="C24" s="146">
        <f>SUM(D24:F24)</f>
        <v>6991.7449999999999</v>
      </c>
      <c r="D24" s="246">
        <f>SUM(D25:D28)</f>
        <v>2813.7069999999999</v>
      </c>
      <c r="E24" s="246">
        <f>SUM(E25:E28)</f>
        <v>1950.3390000000002</v>
      </c>
      <c r="F24" s="307">
        <f>SUM(F25:F28)</f>
        <v>2227.6989999999996</v>
      </c>
      <c r="G24" s="305">
        <f>SUM(H24:J24)</f>
        <v>10338.599999999999</v>
      </c>
      <c r="H24" s="246">
        <f>SUM(H25:H28)</f>
        <v>3647.6859999999997</v>
      </c>
      <c r="I24" s="246">
        <f>SUM(I25:I28)</f>
        <v>3138.7709999999997</v>
      </c>
      <c r="J24" s="246">
        <f>SUM(J25:J28)</f>
        <v>3552.1429999999996</v>
      </c>
      <c r="K24" s="279">
        <f t="shared" si="1"/>
        <v>-32.37241986342444</v>
      </c>
      <c r="L24" s="280">
        <f t="shared" si="1"/>
        <v>-22.863234390240823</v>
      </c>
      <c r="M24" s="280">
        <f t="shared" si="1"/>
        <v>-37.862972481904535</v>
      </c>
      <c r="N24" s="280">
        <f t="shared" si="1"/>
        <v>-37.285773686476027</v>
      </c>
    </row>
    <row r="25" spans="1:14" x14ac:dyDescent="0.3">
      <c r="A25" s="178"/>
      <c r="B25" s="298" t="s">
        <v>92</v>
      </c>
      <c r="C25" s="311">
        <f>SUM(D25:F25)</f>
        <v>3654.2030000000004</v>
      </c>
      <c r="D25" s="287">
        <v>1188.931</v>
      </c>
      <c r="E25" s="287">
        <v>862.11500000000001</v>
      </c>
      <c r="F25" s="159">
        <v>1603.1569999999999</v>
      </c>
      <c r="G25" s="247">
        <f t="shared" ref="G25:G28" si="4">SUM(H25:J25)</f>
        <v>5768.9</v>
      </c>
      <c r="H25" s="287">
        <v>1879.471</v>
      </c>
      <c r="I25" s="287">
        <v>1803.3810000000001</v>
      </c>
      <c r="J25" s="150">
        <v>2086.0479999999998</v>
      </c>
      <c r="K25" s="277">
        <f t="shared" si="1"/>
        <v>-36.656849659380455</v>
      </c>
      <c r="L25" s="278">
        <f t="shared" si="1"/>
        <v>-36.741189409147573</v>
      </c>
      <c r="M25" s="278">
        <f t="shared" si="1"/>
        <v>-52.19451685473009</v>
      </c>
      <c r="N25" s="278">
        <f t="shared" si="1"/>
        <v>-23.148604442467281</v>
      </c>
    </row>
    <row r="26" spans="1:14" x14ac:dyDescent="0.3">
      <c r="A26" s="178"/>
      <c r="B26" s="298" t="s">
        <v>91</v>
      </c>
      <c r="C26" s="311">
        <f>SUM(D26:F26)</f>
        <v>90.66</v>
      </c>
      <c r="D26" s="287">
        <v>12.500999999999999</v>
      </c>
      <c r="E26" s="287">
        <v>49.429000000000002</v>
      </c>
      <c r="F26" s="159">
        <v>28.73</v>
      </c>
      <c r="G26" s="247">
        <f t="shared" si="4"/>
        <v>78.186999999999998</v>
      </c>
      <c r="H26" s="287">
        <v>46.482999999999997</v>
      </c>
      <c r="I26" s="287">
        <v>10.792</v>
      </c>
      <c r="J26" s="150">
        <v>20.911999999999999</v>
      </c>
      <c r="K26" s="277">
        <f t="shared" si="1"/>
        <v>15.952779873892078</v>
      </c>
      <c r="L26" s="278">
        <f>(+D26-H26)/H26*100</f>
        <v>-73.106296925757803</v>
      </c>
      <c r="M26" s="278">
        <f t="shared" si="1"/>
        <v>358.01519644180877</v>
      </c>
      <c r="N26" s="278">
        <f t="shared" si="1"/>
        <v>37.385233358837041</v>
      </c>
    </row>
    <row r="27" spans="1:14" x14ac:dyDescent="0.3">
      <c r="A27" s="178"/>
      <c r="B27" s="298" t="s">
        <v>90</v>
      </c>
      <c r="C27" s="311">
        <f>SUM(D27:F27)</f>
        <v>3235.2669999999998</v>
      </c>
      <c r="D27" s="287">
        <v>1608.567</v>
      </c>
      <c r="E27" s="287">
        <v>1037.1600000000001</v>
      </c>
      <c r="F27" s="159">
        <v>589.54</v>
      </c>
      <c r="G27" s="247">
        <f t="shared" si="4"/>
        <v>4486.6989999999996</v>
      </c>
      <c r="H27" s="287">
        <v>1721.732</v>
      </c>
      <c r="I27" s="287">
        <v>1324.598</v>
      </c>
      <c r="J27" s="150">
        <v>1440.3689999999999</v>
      </c>
      <c r="K27" s="277">
        <f t="shared" si="1"/>
        <v>-27.892042679930164</v>
      </c>
      <c r="L27" s="278">
        <f t="shared" si="1"/>
        <v>-6.5727418669107598</v>
      </c>
      <c r="M27" s="278">
        <f t="shared" si="1"/>
        <v>-21.700017665737068</v>
      </c>
      <c r="N27" s="278">
        <f t="shared" si="1"/>
        <v>-59.070210480786521</v>
      </c>
    </row>
    <row r="28" spans="1:14" x14ac:dyDescent="0.3">
      <c r="A28" s="178"/>
      <c r="B28" s="298" t="s">
        <v>89</v>
      </c>
      <c r="C28" s="311">
        <f>SUM(D28:F28)</f>
        <v>11.615</v>
      </c>
      <c r="D28" s="287">
        <v>3.7080000000000002</v>
      </c>
      <c r="E28" s="287">
        <v>1.635</v>
      </c>
      <c r="F28" s="159">
        <v>6.2720000000000002</v>
      </c>
      <c r="G28" s="247">
        <f t="shared" si="4"/>
        <v>4.8140000000000001</v>
      </c>
      <c r="H28" s="287">
        <v>0</v>
      </c>
      <c r="I28" s="287">
        <v>0</v>
      </c>
      <c r="J28" s="150">
        <v>4.8140000000000001</v>
      </c>
      <c r="K28" s="277">
        <f t="shared" si="1"/>
        <v>141.27544661404238</v>
      </c>
      <c r="L28" s="278" t="s">
        <v>133</v>
      </c>
      <c r="M28" s="278" t="s">
        <v>133</v>
      </c>
      <c r="N28" s="278">
        <f t="shared" si="1"/>
        <v>30.28666389696718</v>
      </c>
    </row>
    <row r="29" spans="1:14" ht="7.35" customHeight="1" thickBot="1" x14ac:dyDescent="0.35">
      <c r="A29" s="178"/>
      <c r="B29" s="286"/>
      <c r="C29" s="286"/>
      <c r="D29" s="188"/>
      <c r="E29" s="188"/>
      <c r="F29" s="188"/>
      <c r="G29" s="188"/>
      <c r="H29" s="188"/>
      <c r="I29" s="188"/>
      <c r="J29" s="188"/>
      <c r="K29" s="188"/>
      <c r="L29" s="188"/>
      <c r="M29" s="188"/>
      <c r="N29" s="188"/>
    </row>
    <row r="30" spans="1:14" ht="15" thickTop="1" x14ac:dyDescent="0.3">
      <c r="A30" s="178"/>
      <c r="B30" s="249" t="s">
        <v>176</v>
      </c>
      <c r="C30" s="178"/>
      <c r="D30" s="179"/>
      <c r="E30" s="179"/>
      <c r="F30" s="179"/>
      <c r="G30" s="179"/>
      <c r="H30" s="179"/>
      <c r="I30" s="179"/>
      <c r="J30" s="179"/>
      <c r="K30" s="189"/>
      <c r="L30" s="179"/>
      <c r="M30" s="179"/>
      <c r="N30" s="250" t="s">
        <v>118</v>
      </c>
    </row>
    <row r="31" spans="1:14" x14ac:dyDescent="0.3">
      <c r="A31" s="36"/>
      <c r="B31" s="22"/>
      <c r="C31" s="2"/>
      <c r="D31" s="2"/>
      <c r="E31" s="2"/>
      <c r="F31" s="6"/>
      <c r="G31" s="1"/>
      <c r="H31" s="1"/>
      <c r="I31" s="1"/>
      <c r="J31" s="1"/>
      <c r="K31" s="1"/>
      <c r="L31" s="1"/>
      <c r="M31" s="1"/>
      <c r="N31" s="1"/>
    </row>
    <row r="32" spans="1:14" x14ac:dyDescent="0.3">
      <c r="A32" s="36"/>
      <c r="B32" s="22"/>
      <c r="C32" s="2"/>
      <c r="D32" s="2"/>
      <c r="E32" s="2"/>
      <c r="F32" s="6"/>
      <c r="G32" s="37"/>
      <c r="H32" s="1"/>
      <c r="I32" s="1"/>
      <c r="J32" s="1"/>
      <c r="K32" s="1"/>
      <c r="L32" s="1"/>
      <c r="M32" s="1"/>
      <c r="N32" s="1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58" orientation="portrait" verticalDpi="90" r:id="rId1"/>
  <headerFooter>
    <oddFooter>&amp;L_x000D_&amp;1#&amp;"Calibri"&amp;10&amp;K008000 PUBLICA - PUBLIC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>
    <pageSetUpPr fitToPage="1"/>
  </sheetPr>
  <dimension ref="A1:N24"/>
  <sheetViews>
    <sheetView showGridLines="0" zoomScale="70" zoomScaleNormal="70" workbookViewId="0">
      <selection activeCell="B2" sqref="B2"/>
    </sheetView>
  </sheetViews>
  <sheetFormatPr defaultRowHeight="14.4" x14ac:dyDescent="0.3"/>
  <cols>
    <col min="1" max="1" width="2.44140625" style="1" customWidth="1"/>
    <col min="2" max="2" width="26.5546875" style="1" customWidth="1"/>
    <col min="3" max="6" width="12.5546875" style="2" customWidth="1"/>
    <col min="7" max="7" width="14" style="2" customWidth="1"/>
    <col min="8" max="8" width="12.5546875" style="2" customWidth="1"/>
    <col min="9" max="9" width="15.5546875" style="2" customWidth="1"/>
    <col min="10" max="10" width="14.44140625" style="2" customWidth="1"/>
    <col min="11" max="11" width="8" style="2" customWidth="1"/>
    <col min="12" max="12" width="9.5546875" style="2" customWidth="1"/>
    <col min="13" max="14" width="8" style="2" customWidth="1"/>
  </cols>
  <sheetData>
    <row r="1" spans="1:14" ht="7.35" customHeight="1" x14ac:dyDescent="0.3"/>
    <row r="2" spans="1:14" x14ac:dyDescent="0.3">
      <c r="B2" s="63" t="s">
        <v>96</v>
      </c>
      <c r="C2" s="142"/>
      <c r="D2" s="142"/>
      <c r="E2" s="142"/>
      <c r="F2" s="142"/>
      <c r="G2" s="142"/>
      <c r="H2" s="142"/>
      <c r="I2" s="142"/>
      <c r="J2" s="142"/>
      <c r="K2" s="51"/>
      <c r="L2" s="51"/>
      <c r="M2" s="142"/>
      <c r="N2" s="142"/>
    </row>
    <row r="3" spans="1:14" ht="7.35" customHeight="1" x14ac:dyDescent="0.3">
      <c r="B3" s="51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</row>
    <row r="4" spans="1:14" ht="15" thickBot="1" x14ac:dyDescent="0.35">
      <c r="B4" s="51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74" t="s">
        <v>53</v>
      </c>
    </row>
    <row r="5" spans="1:14" ht="22.5" customHeight="1" thickBot="1" x14ac:dyDescent="0.35">
      <c r="B5" s="427"/>
      <c r="C5" s="424" t="s">
        <v>188</v>
      </c>
      <c r="D5" s="424"/>
      <c r="E5" s="424"/>
      <c r="F5" s="424"/>
      <c r="G5" s="424" t="s">
        <v>192</v>
      </c>
      <c r="H5" s="424"/>
      <c r="I5" s="424"/>
      <c r="J5" s="419"/>
      <c r="K5" s="424" t="s">
        <v>49</v>
      </c>
      <c r="L5" s="424"/>
      <c r="M5" s="424"/>
      <c r="N5" s="424"/>
    </row>
    <row r="6" spans="1:14" ht="22.5" customHeight="1" x14ac:dyDescent="0.3">
      <c r="B6" s="428"/>
      <c r="C6" s="123" t="s">
        <v>0</v>
      </c>
      <c r="D6" s="143" t="s">
        <v>189</v>
      </c>
      <c r="E6" s="143" t="s">
        <v>190</v>
      </c>
      <c r="F6" s="143" t="s">
        <v>191</v>
      </c>
      <c r="G6" s="323" t="s">
        <v>0</v>
      </c>
      <c r="H6" s="330" t="s">
        <v>189</v>
      </c>
      <c r="I6" s="330" t="s">
        <v>190</v>
      </c>
      <c r="J6" s="330" t="s">
        <v>191</v>
      </c>
      <c r="K6" s="123" t="str">
        <f>C6</f>
        <v>Total</v>
      </c>
      <c r="L6" s="143" t="str">
        <f>D6</f>
        <v>out.25</v>
      </c>
      <c r="M6" s="143" t="str">
        <f>E6</f>
        <v>nov.25</v>
      </c>
      <c r="N6" s="143" t="str">
        <f>F6</f>
        <v>dez.25</v>
      </c>
    </row>
    <row r="7" spans="1:14" ht="7.35" customHeight="1" x14ac:dyDescent="0.3">
      <c r="B7" s="65"/>
      <c r="C7" s="142"/>
      <c r="D7" s="142"/>
      <c r="E7" s="315"/>
      <c r="F7" s="315"/>
      <c r="G7" s="142"/>
      <c r="H7" s="142"/>
      <c r="I7" s="315"/>
      <c r="J7" s="315"/>
      <c r="K7" s="142"/>
      <c r="L7" s="315"/>
      <c r="M7" s="315"/>
      <c r="N7" s="315"/>
    </row>
    <row r="8" spans="1:14" x14ac:dyDescent="0.3">
      <c r="A8" s="3"/>
      <c r="B8" s="145" t="s">
        <v>54</v>
      </c>
      <c r="C8" s="146">
        <v>5589989</v>
      </c>
      <c r="D8" s="246">
        <v>2144734</v>
      </c>
      <c r="E8" s="246">
        <v>1805511</v>
      </c>
      <c r="F8" s="147">
        <v>1639744</v>
      </c>
      <c r="G8" s="146">
        <v>5793262</v>
      </c>
      <c r="H8" s="246">
        <v>2101142</v>
      </c>
      <c r="I8" s="246">
        <v>1869260</v>
      </c>
      <c r="J8" s="246">
        <v>1822860</v>
      </c>
      <c r="K8" s="148">
        <f>(C8-G8)/G8*100</f>
        <v>-3.5087831346139708</v>
      </c>
      <c r="L8" s="184">
        <f>(D8-H8)/H8*100</f>
        <v>2.0746812923638669</v>
      </c>
      <c r="M8" s="184">
        <f>(E8-I8)/I8*100</f>
        <v>-3.4103869980634047</v>
      </c>
      <c r="N8" s="184">
        <f>(F8-J8)/J8*100</f>
        <v>-10.045532843992408</v>
      </c>
    </row>
    <row r="9" spans="1:14" ht="7.35" customHeight="1" x14ac:dyDescent="0.3">
      <c r="B9" s="144"/>
      <c r="C9" s="149"/>
      <c r="D9" s="150"/>
      <c r="E9" s="150"/>
      <c r="F9" s="151"/>
      <c r="G9" s="149"/>
      <c r="H9" s="150"/>
      <c r="I9" s="150"/>
      <c r="J9" s="150"/>
      <c r="K9" s="148"/>
      <c r="L9" s="184"/>
      <c r="M9" s="184"/>
      <c r="N9" s="184"/>
    </row>
    <row r="10" spans="1:14" x14ac:dyDescent="0.3">
      <c r="A10" s="3"/>
      <c r="B10" s="152" t="s">
        <v>111</v>
      </c>
      <c r="C10" s="146">
        <v>5567718</v>
      </c>
      <c r="D10" s="246">
        <v>2131137</v>
      </c>
      <c r="E10" s="246">
        <v>1800877</v>
      </c>
      <c r="F10" s="147">
        <v>1635704</v>
      </c>
      <c r="G10" s="146">
        <v>5773203</v>
      </c>
      <c r="H10" s="246">
        <v>2091086</v>
      </c>
      <c r="I10" s="246">
        <v>1864086</v>
      </c>
      <c r="J10" s="246">
        <v>1818031</v>
      </c>
      <c r="K10" s="148">
        <f>(C10-G10)/G10*100</f>
        <v>-3.5592893580911675</v>
      </c>
      <c r="L10" s="184">
        <f>(D10-H10)/H10*100</f>
        <v>1.91532055592166</v>
      </c>
      <c r="M10" s="184">
        <f>(E10-I10)/I10*100</f>
        <v>-3.3908843261523338</v>
      </c>
      <c r="N10" s="184">
        <f>(F10-J10)/J10*100</f>
        <v>-10.028816890361055</v>
      </c>
    </row>
    <row r="11" spans="1:14" ht="7.35" customHeight="1" x14ac:dyDescent="0.3">
      <c r="B11" s="144"/>
      <c r="C11" s="149"/>
      <c r="D11" s="153"/>
      <c r="E11" s="153"/>
      <c r="F11" s="154"/>
      <c r="G11" s="149"/>
      <c r="H11" s="153"/>
      <c r="I11" s="153"/>
      <c r="J11" s="153"/>
      <c r="K11" s="148"/>
      <c r="L11" s="184"/>
      <c r="M11" s="184"/>
      <c r="N11" s="184"/>
    </row>
    <row r="12" spans="1:14" x14ac:dyDescent="0.3">
      <c r="B12" s="155" t="s">
        <v>117</v>
      </c>
      <c r="C12" s="149">
        <v>327</v>
      </c>
      <c r="D12" s="156">
        <v>255</v>
      </c>
      <c r="E12" s="156">
        <v>36</v>
      </c>
      <c r="F12" s="157">
        <v>36</v>
      </c>
      <c r="G12" s="149">
        <v>5225</v>
      </c>
      <c r="H12" s="156">
        <v>3658</v>
      </c>
      <c r="I12" s="156">
        <v>903</v>
      </c>
      <c r="J12" s="156">
        <v>664</v>
      </c>
      <c r="K12" s="253">
        <f t="shared" ref="K12:N13" si="0">(C12-G12)/G12*100</f>
        <v>-93.741626794258366</v>
      </c>
      <c r="L12" s="254">
        <f t="shared" si="0"/>
        <v>-93.028977583378889</v>
      </c>
      <c r="M12" s="254">
        <f t="shared" si="0"/>
        <v>-96.013289036544847</v>
      </c>
      <c r="N12" s="254">
        <f t="shared" si="0"/>
        <v>-94.578313253012041</v>
      </c>
    </row>
    <row r="13" spans="1:14" x14ac:dyDescent="0.3">
      <c r="B13" s="155" t="s">
        <v>84</v>
      </c>
      <c r="C13" s="149">
        <v>35734</v>
      </c>
      <c r="D13" s="156">
        <v>14880</v>
      </c>
      <c r="E13" s="156">
        <v>8983</v>
      </c>
      <c r="F13" s="157">
        <v>11871</v>
      </c>
      <c r="G13" s="149">
        <v>43469</v>
      </c>
      <c r="H13" s="156">
        <v>16209</v>
      </c>
      <c r="I13" s="156">
        <v>13928</v>
      </c>
      <c r="J13" s="156">
        <v>13332</v>
      </c>
      <c r="K13" s="255">
        <f t="shared" si="0"/>
        <v>-17.794290183809153</v>
      </c>
      <c r="L13" s="158">
        <f t="shared" si="0"/>
        <v>-8.1991486211364055</v>
      </c>
      <c r="M13" s="158">
        <f t="shared" si="0"/>
        <v>-35.5040206777714</v>
      </c>
      <c r="N13" s="158">
        <f t="shared" si="0"/>
        <v>-10.958595859585959</v>
      </c>
    </row>
    <row r="14" spans="1:14" x14ac:dyDescent="0.3">
      <c r="B14" s="155" t="s">
        <v>184</v>
      </c>
      <c r="C14" s="149">
        <v>21476</v>
      </c>
      <c r="D14" s="156">
        <v>8468</v>
      </c>
      <c r="E14" s="156">
        <v>1387</v>
      </c>
      <c r="F14" s="157">
        <v>11621</v>
      </c>
      <c r="G14" s="149" t="s">
        <v>133</v>
      </c>
      <c r="H14" s="156" t="s">
        <v>133</v>
      </c>
      <c r="I14" s="156" t="s">
        <v>133</v>
      </c>
      <c r="J14" s="156" t="s">
        <v>133</v>
      </c>
      <c r="K14" s="255" t="s">
        <v>133</v>
      </c>
      <c r="L14" s="158" t="s">
        <v>133</v>
      </c>
      <c r="M14" s="158" t="s">
        <v>133</v>
      </c>
      <c r="N14" s="158" t="s">
        <v>133</v>
      </c>
    </row>
    <row r="15" spans="1:14" x14ac:dyDescent="0.3">
      <c r="B15" s="155" t="s">
        <v>81</v>
      </c>
      <c r="C15" s="149">
        <v>5208272</v>
      </c>
      <c r="D15" s="247">
        <v>1929997</v>
      </c>
      <c r="E15" s="247">
        <v>1718370</v>
      </c>
      <c r="F15" s="159">
        <v>1559905</v>
      </c>
      <c r="G15" s="331">
        <v>5438254</v>
      </c>
      <c r="H15" s="400">
        <v>1916009</v>
      </c>
      <c r="I15" s="332">
        <v>1774722</v>
      </c>
      <c r="J15" s="401">
        <v>1747523</v>
      </c>
      <c r="K15" s="255">
        <f t="shared" ref="K15:N17" si="1">(C15-G15)/G15*100</f>
        <v>-4.22896760614712</v>
      </c>
      <c r="L15" s="158">
        <f t="shared" si="1"/>
        <v>0.73005920118329293</v>
      </c>
      <c r="M15" s="158">
        <f t="shared" si="1"/>
        <v>-3.1752578713736574</v>
      </c>
      <c r="N15" s="158">
        <f t="shared" si="1"/>
        <v>-10.736224930945115</v>
      </c>
    </row>
    <row r="16" spans="1:14" x14ac:dyDescent="0.3">
      <c r="B16" s="155" t="s">
        <v>130</v>
      </c>
      <c r="C16" s="149">
        <v>81815</v>
      </c>
      <c r="D16" s="156">
        <v>36984</v>
      </c>
      <c r="E16" s="156">
        <v>22425</v>
      </c>
      <c r="F16" s="157">
        <v>22406</v>
      </c>
      <c r="G16" s="149">
        <v>88807</v>
      </c>
      <c r="H16" s="156">
        <v>37615</v>
      </c>
      <c r="I16" s="156">
        <v>26133</v>
      </c>
      <c r="J16" s="156">
        <v>25059</v>
      </c>
      <c r="K16" s="255">
        <f t="shared" si="1"/>
        <v>-7.8732532345423225</v>
      </c>
      <c r="L16" s="158">
        <f t="shared" si="1"/>
        <v>-1.6775222650538348</v>
      </c>
      <c r="M16" s="158">
        <f t="shared" si="1"/>
        <v>-14.188956491791988</v>
      </c>
      <c r="N16" s="158">
        <f t="shared" si="1"/>
        <v>-10.587014645436769</v>
      </c>
    </row>
    <row r="17" spans="1:14" x14ac:dyDescent="0.3">
      <c r="B17" s="155" t="s">
        <v>75</v>
      </c>
      <c r="C17" s="149">
        <v>220094</v>
      </c>
      <c r="D17" s="156">
        <v>140553</v>
      </c>
      <c r="E17" s="156">
        <v>49676</v>
      </c>
      <c r="F17" s="157">
        <v>29865</v>
      </c>
      <c r="G17" s="149">
        <v>197448</v>
      </c>
      <c r="H17" s="156">
        <v>117595</v>
      </c>
      <c r="I17" s="156">
        <v>48400</v>
      </c>
      <c r="J17" s="156">
        <v>31453</v>
      </c>
      <c r="K17" s="255">
        <f t="shared" si="1"/>
        <v>11.469348891860136</v>
      </c>
      <c r="L17" s="158">
        <f t="shared" si="1"/>
        <v>19.522938900463455</v>
      </c>
      <c r="M17" s="158">
        <f t="shared" si="1"/>
        <v>2.6363636363636362</v>
      </c>
      <c r="N17" s="158">
        <f t="shared" si="1"/>
        <v>-5.0488029758687567</v>
      </c>
    </row>
    <row r="18" spans="1:14" ht="7.35" customHeight="1" x14ac:dyDescent="0.3">
      <c r="B18" s="160"/>
      <c r="C18" s="149"/>
      <c r="D18" s="153"/>
      <c r="E18" s="153"/>
      <c r="F18" s="161"/>
      <c r="G18" s="149"/>
      <c r="H18" s="153"/>
      <c r="I18" s="153"/>
      <c r="J18" s="142"/>
      <c r="K18" s="255"/>
      <c r="L18" s="158"/>
      <c r="M18" s="158"/>
      <c r="N18" s="158"/>
    </row>
    <row r="19" spans="1:14" x14ac:dyDescent="0.3">
      <c r="A19" s="3"/>
      <c r="B19" s="152" t="s">
        <v>8</v>
      </c>
      <c r="C19" s="146">
        <v>22271</v>
      </c>
      <c r="D19" s="183">
        <v>13597</v>
      </c>
      <c r="E19" s="183">
        <v>4634</v>
      </c>
      <c r="F19" s="162">
        <v>4040</v>
      </c>
      <c r="G19" s="146">
        <v>20059</v>
      </c>
      <c r="H19" s="183">
        <v>10056</v>
      </c>
      <c r="I19" s="183">
        <v>5174</v>
      </c>
      <c r="J19" s="183">
        <v>4829</v>
      </c>
      <c r="K19" s="148">
        <f>(C19-G19)/G19*100</f>
        <v>11.027468966548682</v>
      </c>
      <c r="L19" s="184">
        <f>(D19-H19)/H19*100</f>
        <v>35.212808273667463</v>
      </c>
      <c r="M19" s="184">
        <f>(E19-I19)/I19*100</f>
        <v>-10.436799381523</v>
      </c>
      <c r="N19" s="184">
        <f>(F19-J19)/J19*100</f>
        <v>-16.338786498239802</v>
      </c>
    </row>
    <row r="20" spans="1:14" ht="7.35" customHeight="1" x14ac:dyDescent="0.3">
      <c r="B20" s="163"/>
      <c r="C20" s="149"/>
      <c r="D20" s="153"/>
      <c r="E20" s="153"/>
      <c r="F20" s="161"/>
      <c r="G20" s="149"/>
      <c r="H20" s="153"/>
      <c r="I20" s="153"/>
      <c r="J20" s="142"/>
      <c r="K20" s="148"/>
      <c r="L20" s="184"/>
      <c r="M20" s="184"/>
      <c r="N20" s="184"/>
    </row>
    <row r="21" spans="1:14" x14ac:dyDescent="0.3">
      <c r="B21" s="155" t="s">
        <v>116</v>
      </c>
      <c r="C21" s="149">
        <v>0</v>
      </c>
      <c r="D21" s="156">
        <v>0</v>
      </c>
      <c r="E21" s="156">
        <v>0</v>
      </c>
      <c r="F21" s="157">
        <v>0</v>
      </c>
      <c r="G21" s="149">
        <v>0</v>
      </c>
      <c r="H21" s="156">
        <v>0</v>
      </c>
      <c r="I21" s="156">
        <v>0</v>
      </c>
      <c r="J21" s="156">
        <v>0</v>
      </c>
      <c r="K21" s="272" t="str">
        <f>IFERROR(C21/G21,"-")</f>
        <v>-</v>
      </c>
      <c r="L21" s="273" t="str">
        <f>IFERROR(D21/H21,"-")</f>
        <v>-</v>
      </c>
      <c r="M21" s="271" t="str">
        <f>IFERROR(E21/I21,"-")</f>
        <v>-</v>
      </c>
      <c r="N21" s="271" t="str">
        <f>IFERROR(F21/J21,"-")</f>
        <v>-</v>
      </c>
    </row>
    <row r="22" spans="1:14" ht="15" thickBot="1" x14ac:dyDescent="0.35">
      <c r="B22" s="164" t="s">
        <v>48</v>
      </c>
      <c r="C22" s="165">
        <v>22271</v>
      </c>
      <c r="D22" s="166">
        <v>13597</v>
      </c>
      <c r="E22" s="166">
        <v>4634</v>
      </c>
      <c r="F22" s="167">
        <v>4040</v>
      </c>
      <c r="G22" s="165">
        <v>20059</v>
      </c>
      <c r="H22" s="166">
        <v>10056</v>
      </c>
      <c r="I22" s="166">
        <v>5174</v>
      </c>
      <c r="J22" s="166">
        <v>4829</v>
      </c>
      <c r="K22" s="256">
        <f>(C22-G22)/G22*100</f>
        <v>11.027468966548682</v>
      </c>
      <c r="L22" s="257">
        <f>(D22-H22)/H22*100</f>
        <v>35.212808273667463</v>
      </c>
      <c r="M22" s="257">
        <f>(E22-I22)/I22*100</f>
        <v>-10.436799381523</v>
      </c>
      <c r="N22" s="257">
        <f>(F22-J22)/J22*100</f>
        <v>-16.338786498239802</v>
      </c>
    </row>
    <row r="23" spans="1:14" ht="15" thickTop="1" x14ac:dyDescent="0.3">
      <c r="B23" s="57" t="s">
        <v>177</v>
      </c>
      <c r="C23" s="150"/>
      <c r="D23" s="156"/>
      <c r="E23" s="156"/>
      <c r="F23" s="156"/>
      <c r="G23" s="153"/>
      <c r="H23" s="156"/>
      <c r="I23" s="156"/>
      <c r="J23" s="156"/>
      <c r="K23" s="158"/>
      <c r="L23" s="158"/>
      <c r="M23" s="158"/>
      <c r="N23" s="250" t="s">
        <v>118</v>
      </c>
    </row>
    <row r="24" spans="1:14" x14ac:dyDescent="0.3">
      <c r="C24" s="46"/>
      <c r="D24" s="47"/>
      <c r="E24" s="26"/>
      <c r="F24" s="26"/>
      <c r="G24" s="4"/>
      <c r="H24" s="46"/>
      <c r="I24" s="4"/>
      <c r="J24" s="4"/>
      <c r="K24" s="4"/>
      <c r="L24" s="4"/>
      <c r="M24" s="4"/>
      <c r="N24" s="250" t="s">
        <v>182</v>
      </c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56" orientation="portrait" r:id="rId1"/>
  <headerFooter>
    <oddFooter>&amp;L_x000D_&amp;1#&amp;"Calibri"&amp;10&amp;K008000 PUBLICA - PUBLIC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>
    <pageSetUpPr fitToPage="1"/>
  </sheetPr>
  <dimension ref="A1:P74"/>
  <sheetViews>
    <sheetView showGridLines="0" zoomScale="70" zoomScaleNormal="70" workbookViewId="0">
      <selection activeCell="B2" sqref="B2"/>
    </sheetView>
  </sheetViews>
  <sheetFormatPr defaultRowHeight="14.4" x14ac:dyDescent="0.3"/>
  <cols>
    <col min="1" max="1" width="2.44140625" style="1" customWidth="1"/>
    <col min="2" max="2" width="27.5546875" style="1" customWidth="1"/>
    <col min="3" max="10" width="10.44140625" style="2" customWidth="1"/>
    <col min="11" max="14" width="9" style="2" customWidth="1"/>
    <col min="15" max="15" width="2" style="1" customWidth="1"/>
    <col min="19" max="19" width="11.5546875" customWidth="1"/>
  </cols>
  <sheetData>
    <row r="1" spans="2:15" ht="7.35" customHeight="1" x14ac:dyDescent="0.3"/>
    <row r="2" spans="2:15" x14ac:dyDescent="0.3">
      <c r="B2" s="63" t="s">
        <v>97</v>
      </c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</row>
    <row r="3" spans="2:15" ht="7.35" customHeight="1" x14ac:dyDescent="0.3">
      <c r="B3" s="51"/>
      <c r="C3" s="142"/>
      <c r="D3" s="142"/>
      <c r="E3" s="142"/>
      <c r="F3" s="142"/>
      <c r="G3" s="142"/>
      <c r="H3" s="142"/>
      <c r="I3" s="142"/>
      <c r="J3" s="142"/>
      <c r="K3" s="142"/>
      <c r="L3" s="51"/>
      <c r="M3" s="51"/>
      <c r="N3" s="142"/>
      <c r="O3" s="2"/>
    </row>
    <row r="4" spans="2:15" ht="15" thickBot="1" x14ac:dyDescent="0.35">
      <c r="B4" s="51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74" t="s">
        <v>53</v>
      </c>
    </row>
    <row r="5" spans="2:15" ht="22.5" customHeight="1" thickBot="1" x14ac:dyDescent="0.35">
      <c r="B5" s="427"/>
      <c r="C5" s="424" t="s">
        <v>188</v>
      </c>
      <c r="D5" s="424"/>
      <c r="E5" s="424"/>
      <c r="F5" s="424"/>
      <c r="G5" s="424" t="s">
        <v>192</v>
      </c>
      <c r="H5" s="424"/>
      <c r="I5" s="424"/>
      <c r="J5" s="424"/>
      <c r="K5" s="424" t="s">
        <v>49</v>
      </c>
      <c r="L5" s="424"/>
      <c r="M5" s="424"/>
      <c r="N5" s="424"/>
    </row>
    <row r="6" spans="2:15" ht="22.5" customHeight="1" thickBot="1" x14ac:dyDescent="0.35">
      <c r="B6" s="429"/>
      <c r="C6" s="123" t="s">
        <v>0</v>
      </c>
      <c r="D6" s="143" t="s">
        <v>189</v>
      </c>
      <c r="E6" s="143" t="s">
        <v>190</v>
      </c>
      <c r="F6" s="143" t="s">
        <v>191</v>
      </c>
      <c r="G6" s="123" t="s">
        <v>0</v>
      </c>
      <c r="H6" s="330" t="s">
        <v>193</v>
      </c>
      <c r="I6" s="330" t="s">
        <v>194</v>
      </c>
      <c r="J6" s="330" t="s">
        <v>195</v>
      </c>
      <c r="K6" s="123" t="str">
        <f>C6</f>
        <v>Total</v>
      </c>
      <c r="L6" s="143" t="str">
        <f>D6</f>
        <v>out.25</v>
      </c>
      <c r="M6" s="143" t="str">
        <f>E6</f>
        <v>nov.25</v>
      </c>
      <c r="N6" s="143" t="str">
        <f>F6</f>
        <v>dez.25</v>
      </c>
    </row>
    <row r="7" spans="2:15" ht="7.35" customHeight="1" x14ac:dyDescent="0.3">
      <c r="B7" s="316"/>
      <c r="C7" s="169"/>
      <c r="D7" s="168"/>
      <c r="E7" s="168"/>
      <c r="F7" s="168"/>
      <c r="G7" s="169"/>
      <c r="H7" s="168"/>
      <c r="I7" s="168"/>
      <c r="J7" s="168"/>
      <c r="K7" s="169"/>
      <c r="L7" s="169"/>
      <c r="M7" s="168"/>
      <c r="N7" s="168"/>
    </row>
    <row r="8" spans="2:15" x14ac:dyDescent="0.3">
      <c r="B8" s="145" t="s">
        <v>80</v>
      </c>
      <c r="C8" s="170">
        <f>SUM(F8)+SUM(E8)+SUM(D8)</f>
        <v>54907</v>
      </c>
      <c r="D8" s="183">
        <f>+SUM(D22)+SUM(D37)</f>
        <v>25559</v>
      </c>
      <c r="E8" s="183">
        <f>+SUM(E22)+SUM(E37)</f>
        <v>15285</v>
      </c>
      <c r="F8" s="162">
        <f>+SUM(F22)+SUM(F37)</f>
        <v>14063</v>
      </c>
      <c r="G8" s="170">
        <v>47590</v>
      </c>
      <c r="H8" s="183">
        <v>18179</v>
      </c>
      <c r="I8" s="183">
        <v>14543</v>
      </c>
      <c r="J8" s="162">
        <v>14868</v>
      </c>
      <c r="K8" s="148">
        <f>(C8-G8)/G8*100</f>
        <v>15.375078798066822</v>
      </c>
      <c r="L8" s="184">
        <f>(D8-H8)/H8*100</f>
        <v>40.596292425325927</v>
      </c>
      <c r="M8" s="184">
        <f>(E8-I8)/I8*100</f>
        <v>5.1021109812280825</v>
      </c>
      <c r="N8" s="184">
        <f>(F8-J8)/J8*100</f>
        <v>-5.4143126177024481</v>
      </c>
    </row>
    <row r="9" spans="2:15" ht="7.35" customHeight="1" x14ac:dyDescent="0.3">
      <c r="B9" s="144"/>
      <c r="C9" s="171"/>
      <c r="D9" s="153"/>
      <c r="E9" s="153"/>
      <c r="F9" s="154"/>
      <c r="G9" s="171"/>
      <c r="H9" s="153"/>
      <c r="I9" s="153"/>
      <c r="J9" s="154"/>
      <c r="K9" s="255"/>
      <c r="L9" s="158"/>
      <c r="M9" s="158"/>
      <c r="N9" s="158"/>
    </row>
    <row r="10" spans="2:15" x14ac:dyDescent="0.3">
      <c r="B10" s="152" t="s">
        <v>7</v>
      </c>
      <c r="C10" s="170">
        <f>SUM(F10)+SUM(E10)+SUM(D10)</f>
        <v>53506</v>
      </c>
      <c r="D10" s="183">
        <f>+SUM(D24)+SUM(D39)</f>
        <v>24859</v>
      </c>
      <c r="E10" s="183">
        <f>+SUM(E24)+SUM(E39)</f>
        <v>14865</v>
      </c>
      <c r="F10" s="162">
        <f>+SUM(F24)+SUM(F39)</f>
        <v>13782</v>
      </c>
      <c r="G10" s="170">
        <v>46023</v>
      </c>
      <c r="H10" s="183">
        <v>17449</v>
      </c>
      <c r="I10" s="183">
        <v>14061</v>
      </c>
      <c r="J10" s="162">
        <v>14513</v>
      </c>
      <c r="K10" s="148">
        <f>(C10-G10)/G10*100</f>
        <v>16.259261673511073</v>
      </c>
      <c r="L10" s="184">
        <f>(D10-H10)/H10*100</f>
        <v>42.466616998108776</v>
      </c>
      <c r="M10" s="184">
        <f>(E10-I10)/I10*100</f>
        <v>5.7179432472797096</v>
      </c>
      <c r="N10" s="184">
        <f>(F10-J10)/J10*100</f>
        <v>-5.0368635016881411</v>
      </c>
    </row>
    <row r="11" spans="2:15" ht="7.35" customHeight="1" x14ac:dyDescent="0.3">
      <c r="B11" s="145"/>
      <c r="C11" s="171"/>
      <c r="D11" s="153"/>
      <c r="E11" s="153"/>
      <c r="F11" s="154"/>
      <c r="G11" s="171"/>
      <c r="H11" s="153"/>
      <c r="I11" s="153"/>
      <c r="J11" s="154"/>
      <c r="K11" s="255"/>
      <c r="L11" s="158"/>
      <c r="M11" s="158"/>
      <c r="N11" s="158"/>
    </row>
    <row r="12" spans="2:15" x14ac:dyDescent="0.3">
      <c r="B12" s="155" t="s">
        <v>84</v>
      </c>
      <c r="C12" s="171">
        <f>SUM(F12)+SUM(E12)+SUM(D12)</f>
        <v>9499</v>
      </c>
      <c r="D12" s="153">
        <f t="shared" ref="D12:F13" si="0">+SUM(D26)+SUM(D41)</f>
        <v>4222</v>
      </c>
      <c r="E12" s="153">
        <f t="shared" si="0"/>
        <v>2303</v>
      </c>
      <c r="F12" s="154">
        <f t="shared" si="0"/>
        <v>2974</v>
      </c>
      <c r="G12" s="171">
        <v>9757</v>
      </c>
      <c r="H12" s="153">
        <v>3356</v>
      </c>
      <c r="I12" s="153">
        <v>3096</v>
      </c>
      <c r="J12" s="154">
        <v>3305</v>
      </c>
      <c r="K12" s="255">
        <f t="shared" ref="K12:N15" si="1">(C12-G12)/G12*100</f>
        <v>-2.6442554063749104</v>
      </c>
      <c r="L12" s="158">
        <f t="shared" si="1"/>
        <v>25.804529201430277</v>
      </c>
      <c r="M12" s="158">
        <f t="shared" si="1"/>
        <v>-25.613695090439276</v>
      </c>
      <c r="N12" s="158">
        <f t="shared" si="1"/>
        <v>-10.015128593040847</v>
      </c>
    </row>
    <row r="13" spans="2:15" x14ac:dyDescent="0.3">
      <c r="B13" s="155" t="s">
        <v>184</v>
      </c>
      <c r="C13" s="171">
        <f>SUM(F13)+SUM(E13)+SUM(D13)</f>
        <v>1282</v>
      </c>
      <c r="D13" s="153">
        <f t="shared" si="0"/>
        <v>829</v>
      </c>
      <c r="E13" s="153">
        <f t="shared" si="0"/>
        <v>108</v>
      </c>
      <c r="F13" s="154">
        <f t="shared" si="0"/>
        <v>345</v>
      </c>
      <c r="G13" s="171"/>
      <c r="H13" s="153"/>
      <c r="I13" s="153"/>
      <c r="J13" s="154"/>
      <c r="K13" s="255" t="s">
        <v>133</v>
      </c>
      <c r="L13" s="158" t="s">
        <v>133</v>
      </c>
      <c r="M13" s="158" t="s">
        <v>133</v>
      </c>
      <c r="N13" s="158" t="s">
        <v>133</v>
      </c>
    </row>
    <row r="14" spans="2:15" x14ac:dyDescent="0.3">
      <c r="B14" s="155" t="s">
        <v>81</v>
      </c>
      <c r="C14" s="171">
        <f>SUM(F14)+SUM(E14)+SUM(D14)</f>
        <v>12527</v>
      </c>
      <c r="D14" s="153">
        <f t="shared" ref="D14:F15" si="2">+SUM(D28)+SUM(D43)</f>
        <v>5552</v>
      </c>
      <c r="E14" s="153">
        <f t="shared" si="2"/>
        <v>3876</v>
      </c>
      <c r="F14" s="154">
        <f t="shared" si="2"/>
        <v>3099</v>
      </c>
      <c r="G14" s="171">
        <v>5981</v>
      </c>
      <c r="H14" s="153">
        <v>994</v>
      </c>
      <c r="I14" s="153">
        <v>1902</v>
      </c>
      <c r="J14" s="154">
        <v>3085</v>
      </c>
      <c r="K14" s="255">
        <f t="shared" si="1"/>
        <v>109.44658083932453</v>
      </c>
      <c r="L14" s="158">
        <f t="shared" si="1"/>
        <v>458.55130784708251</v>
      </c>
      <c r="M14" s="158">
        <f t="shared" si="1"/>
        <v>103.78548895899054</v>
      </c>
      <c r="N14" s="158">
        <f t="shared" si="1"/>
        <v>0.45380875202593196</v>
      </c>
    </row>
    <row r="15" spans="2:15" x14ac:dyDescent="0.3">
      <c r="B15" s="155" t="s">
        <v>130</v>
      </c>
      <c r="C15" s="171">
        <f>SUM(F15)+SUM(E15)+SUM(D15)</f>
        <v>30198</v>
      </c>
      <c r="D15" s="153">
        <f t="shared" si="2"/>
        <v>14256</v>
      </c>
      <c r="E15" s="153">
        <f t="shared" si="2"/>
        <v>8578</v>
      </c>
      <c r="F15" s="154">
        <f t="shared" si="2"/>
        <v>7364</v>
      </c>
      <c r="G15" s="171">
        <v>30285</v>
      </c>
      <c r="H15" s="153">
        <v>13099</v>
      </c>
      <c r="I15" s="153">
        <v>9063</v>
      </c>
      <c r="J15" s="154">
        <v>8123</v>
      </c>
      <c r="K15" s="255">
        <f t="shared" si="1"/>
        <v>-0.28727092620108968</v>
      </c>
      <c r="L15" s="158">
        <f t="shared" si="1"/>
        <v>8.8327353233071229</v>
      </c>
      <c r="M15" s="158">
        <f t="shared" si="1"/>
        <v>-5.3514288866821147</v>
      </c>
      <c r="N15" s="158">
        <f t="shared" si="1"/>
        <v>-9.3438384833189705</v>
      </c>
    </row>
    <row r="16" spans="2:15" ht="7.35" customHeight="1" x14ac:dyDescent="0.3">
      <c r="B16" s="144"/>
      <c r="C16" s="171"/>
      <c r="D16" s="153"/>
      <c r="E16" s="153"/>
      <c r="F16" s="154"/>
      <c r="G16" s="171"/>
      <c r="H16" s="153"/>
      <c r="I16" s="153"/>
      <c r="J16" s="154"/>
      <c r="K16" s="255"/>
      <c r="L16" s="158"/>
      <c r="M16" s="158"/>
      <c r="N16" s="158"/>
    </row>
    <row r="17" spans="1:15" x14ac:dyDescent="0.3">
      <c r="B17" s="152" t="s">
        <v>8</v>
      </c>
      <c r="C17" s="170">
        <f>SUM(F17)+SUM(E17)+SUM(D17)</f>
        <v>1401</v>
      </c>
      <c r="D17" s="183">
        <f>+SUM(D31)+SUM(D46)</f>
        <v>700</v>
      </c>
      <c r="E17" s="183">
        <f>+SUM(E31)+SUM(E46)</f>
        <v>420</v>
      </c>
      <c r="F17" s="162">
        <f>+SUM(F31)+SUM(F46)</f>
        <v>281</v>
      </c>
      <c r="G17" s="170">
        <v>1567</v>
      </c>
      <c r="H17" s="183">
        <v>730</v>
      </c>
      <c r="I17" s="183">
        <v>482</v>
      </c>
      <c r="J17" s="162">
        <v>355</v>
      </c>
      <c r="K17" s="148">
        <f>(C17-G17)/G17*100</f>
        <v>-10.59349074664965</v>
      </c>
      <c r="L17" s="184">
        <f>(D17-H17)/H17*100</f>
        <v>-4.10958904109589</v>
      </c>
      <c r="M17" s="184">
        <f>(E17-I17)/I17*100</f>
        <v>-12.863070539419086</v>
      </c>
      <c r="N17" s="184">
        <f>(F17-J17)/J17*100</f>
        <v>-20.845070422535212</v>
      </c>
    </row>
    <row r="18" spans="1:15" ht="7.35" customHeight="1" x14ac:dyDescent="0.3">
      <c r="B18" s="144"/>
      <c r="C18" s="171"/>
      <c r="D18" s="153"/>
      <c r="E18" s="153"/>
      <c r="F18" s="154"/>
      <c r="G18" s="171"/>
      <c r="H18" s="153"/>
      <c r="I18" s="153"/>
      <c r="J18" s="154"/>
      <c r="K18" s="148"/>
      <c r="L18" s="158"/>
      <c r="M18" s="158"/>
      <c r="N18" s="158"/>
    </row>
    <row r="19" spans="1:15" x14ac:dyDescent="0.3">
      <c r="B19" s="155" t="s">
        <v>116</v>
      </c>
      <c r="C19" s="171">
        <f>SUM(F19)+SUM(E19)+SUM(D19)</f>
        <v>0</v>
      </c>
      <c r="D19" s="153">
        <f t="shared" ref="D19:F20" si="3">+SUM(D33)+SUM(D48)</f>
        <v>0</v>
      </c>
      <c r="E19" s="153">
        <f t="shared" si="3"/>
        <v>0</v>
      </c>
      <c r="F19" s="154">
        <f t="shared" si="3"/>
        <v>0</v>
      </c>
      <c r="G19" s="171">
        <v>0</v>
      </c>
      <c r="H19" s="153">
        <v>0</v>
      </c>
      <c r="I19" s="153">
        <v>0</v>
      </c>
      <c r="J19" s="154">
        <v>0</v>
      </c>
      <c r="K19" s="272" t="str">
        <f>IFERROR(C19/G19,"-")</f>
        <v>-</v>
      </c>
      <c r="L19" s="271" t="str">
        <f t="shared" ref="L19:N19" si="4">IFERROR(D19/H19,"-")</f>
        <v>-</v>
      </c>
      <c r="M19" s="271" t="str">
        <f t="shared" si="4"/>
        <v>-</v>
      </c>
      <c r="N19" s="271" t="str">
        <f t="shared" si="4"/>
        <v>-</v>
      </c>
    </row>
    <row r="20" spans="1:15" x14ac:dyDescent="0.3">
      <c r="B20" s="155" t="s">
        <v>48</v>
      </c>
      <c r="C20" s="171">
        <f>SUM(F20)+SUM(E20)+SUM(D20)</f>
        <v>1401</v>
      </c>
      <c r="D20" s="258">
        <f t="shared" si="3"/>
        <v>700</v>
      </c>
      <c r="E20" s="153">
        <f t="shared" si="3"/>
        <v>420</v>
      </c>
      <c r="F20" s="172">
        <f t="shared" si="3"/>
        <v>281</v>
      </c>
      <c r="G20" s="171">
        <v>1567</v>
      </c>
      <c r="H20" s="153">
        <v>730</v>
      </c>
      <c r="I20" s="153">
        <v>482</v>
      </c>
      <c r="J20" s="154">
        <v>355</v>
      </c>
      <c r="K20" s="255">
        <f t="shared" ref="K20:L20" si="5">(C20-G20)/G20*100</f>
        <v>-10.59349074664965</v>
      </c>
      <c r="L20" s="158">
        <f t="shared" si="5"/>
        <v>-4.10958904109589</v>
      </c>
      <c r="M20" s="158">
        <f t="shared" ref="M20" si="6">(E20-I20)/I20*100</f>
        <v>-12.863070539419086</v>
      </c>
      <c r="N20" s="158">
        <f t="shared" ref="N20" si="7">(F20-J20)/J20*100</f>
        <v>-20.845070422535212</v>
      </c>
    </row>
    <row r="21" spans="1:15" ht="7.35" customHeight="1" x14ac:dyDescent="0.3">
      <c r="B21" s="144"/>
      <c r="C21" s="171"/>
      <c r="D21" s="153"/>
      <c r="E21" s="153"/>
      <c r="F21" s="154"/>
      <c r="G21" s="171"/>
      <c r="H21" s="153"/>
      <c r="I21" s="153"/>
      <c r="J21" s="154"/>
      <c r="K21" s="255"/>
      <c r="L21" s="158"/>
      <c r="M21" s="158"/>
      <c r="N21" s="158"/>
    </row>
    <row r="22" spans="1:15" x14ac:dyDescent="0.3">
      <c r="A22" s="3"/>
      <c r="B22" s="145" t="s">
        <v>82</v>
      </c>
      <c r="C22" s="170">
        <f t="shared" ref="C22:F22" si="8">C24+C31</f>
        <v>44275</v>
      </c>
      <c r="D22" s="183">
        <f t="shared" si="8"/>
        <v>19942</v>
      </c>
      <c r="E22" s="183">
        <f t="shared" si="8"/>
        <v>12664</v>
      </c>
      <c r="F22" s="162">
        <f t="shared" si="8"/>
        <v>11669</v>
      </c>
      <c r="G22" s="170">
        <v>39053</v>
      </c>
      <c r="H22" s="183">
        <v>14778</v>
      </c>
      <c r="I22" s="183">
        <v>11945</v>
      </c>
      <c r="J22" s="162">
        <v>12330</v>
      </c>
      <c r="K22" s="148">
        <f>(C22-G22)/G22*100</f>
        <v>13.371571966302204</v>
      </c>
      <c r="L22" s="184">
        <f>(D22-H22)/H22*100</f>
        <v>34.943835431046146</v>
      </c>
      <c r="M22" s="184">
        <f>(E22-I22)/I22*100</f>
        <v>6.0192549183758892</v>
      </c>
      <c r="N22" s="184">
        <f>(F22-J22)/J22*100</f>
        <v>-5.3609083536090836</v>
      </c>
      <c r="O22" s="3"/>
    </row>
    <row r="23" spans="1:15" ht="7.35" customHeight="1" x14ac:dyDescent="0.3">
      <c r="B23" s="144"/>
      <c r="C23" s="171"/>
      <c r="D23" s="153"/>
      <c r="E23" s="153"/>
      <c r="F23" s="154"/>
      <c r="G23" s="171"/>
      <c r="H23" s="153"/>
      <c r="I23" s="153"/>
      <c r="J23" s="154"/>
      <c r="K23" s="255"/>
      <c r="L23" s="158"/>
      <c r="M23" s="158"/>
      <c r="N23" s="158"/>
    </row>
    <row r="24" spans="1:15" x14ac:dyDescent="0.3">
      <c r="A24" s="3"/>
      <c r="B24" s="152" t="s">
        <v>7</v>
      </c>
      <c r="C24" s="170">
        <f t="shared" ref="C24:F24" si="9">SUM(C26:C29)</f>
        <v>44175</v>
      </c>
      <c r="D24" s="183">
        <f t="shared" si="9"/>
        <v>19890</v>
      </c>
      <c r="E24" s="183">
        <f t="shared" si="9"/>
        <v>12644</v>
      </c>
      <c r="F24" s="162">
        <f t="shared" si="9"/>
        <v>11641</v>
      </c>
      <c r="G24" s="170">
        <v>38984</v>
      </c>
      <c r="H24" s="183">
        <v>14737</v>
      </c>
      <c r="I24" s="183">
        <v>11934</v>
      </c>
      <c r="J24" s="162">
        <v>12313</v>
      </c>
      <c r="K24" s="148">
        <f>(C24-G24)/G24*100</f>
        <v>13.315719269443873</v>
      </c>
      <c r="L24" s="184">
        <f>(D24-H24)/H24*100</f>
        <v>34.966411074167063</v>
      </c>
      <c r="M24" s="184">
        <f>(E24-I24)/I24*100</f>
        <v>5.9493883023294787</v>
      </c>
      <c r="N24" s="184">
        <f>(F24-J24)/J24*100</f>
        <v>-5.4576463899943146</v>
      </c>
      <c r="O24" s="3"/>
    </row>
    <row r="25" spans="1:15" ht="7.35" customHeight="1" x14ac:dyDescent="0.3">
      <c r="B25" s="144"/>
      <c r="C25" s="171"/>
      <c r="D25" s="153"/>
      <c r="E25" s="153"/>
      <c r="F25" s="154"/>
      <c r="G25" s="171"/>
      <c r="H25" s="153"/>
      <c r="I25" s="153"/>
      <c r="J25" s="154"/>
      <c r="K25" s="255"/>
      <c r="L25" s="158"/>
      <c r="M25" s="158"/>
      <c r="N25" s="158"/>
    </row>
    <row r="26" spans="1:15" x14ac:dyDescent="0.3">
      <c r="B26" s="155" t="s">
        <v>84</v>
      </c>
      <c r="C26" s="171">
        <f>SUM(D26:F26)</f>
        <v>8931</v>
      </c>
      <c r="D26" s="153">
        <v>3929</v>
      </c>
      <c r="E26" s="153">
        <v>2181</v>
      </c>
      <c r="F26" s="153">
        <v>2821</v>
      </c>
      <c r="G26" s="171">
        <v>9078</v>
      </c>
      <c r="H26" s="153">
        <v>3150</v>
      </c>
      <c r="I26" s="153">
        <v>2880</v>
      </c>
      <c r="J26" s="154">
        <v>3048</v>
      </c>
      <c r="K26" s="255">
        <f>(C26-G26)/G26*100</f>
        <v>-1.6192994051553204</v>
      </c>
      <c r="L26" s="158">
        <f t="shared" ref="K26:N29" si="10">(D26-H26)/H26*100</f>
        <v>24.730158730158731</v>
      </c>
      <c r="M26" s="158">
        <f t="shared" si="10"/>
        <v>-24.270833333333332</v>
      </c>
      <c r="N26" s="158">
        <f t="shared" si="10"/>
        <v>-7.4475065616797895</v>
      </c>
    </row>
    <row r="27" spans="1:15" x14ac:dyDescent="0.3">
      <c r="B27" s="155" t="s">
        <v>184</v>
      </c>
      <c r="C27" s="171">
        <f t="shared" ref="C27:C29" si="11">SUM(D27:F27)</f>
        <v>0</v>
      </c>
      <c r="D27" s="153">
        <v>0</v>
      </c>
      <c r="E27" s="153">
        <v>0</v>
      </c>
      <c r="F27" s="153">
        <v>0</v>
      </c>
      <c r="G27" s="171" t="s">
        <v>133</v>
      </c>
      <c r="H27" s="153" t="s">
        <v>133</v>
      </c>
      <c r="I27" s="153" t="s">
        <v>133</v>
      </c>
      <c r="J27" s="154" t="s">
        <v>133</v>
      </c>
      <c r="K27" s="255" t="s">
        <v>133</v>
      </c>
      <c r="L27" s="158" t="s">
        <v>133</v>
      </c>
      <c r="M27" s="158" t="s">
        <v>133</v>
      </c>
      <c r="N27" s="158" t="s">
        <v>133</v>
      </c>
    </row>
    <row r="28" spans="1:15" x14ac:dyDescent="0.3">
      <c r="B28" s="155" t="s">
        <v>81</v>
      </c>
      <c r="C28" s="171">
        <f t="shared" si="11"/>
        <v>7904</v>
      </c>
      <c r="D28" s="153">
        <v>3235</v>
      </c>
      <c r="E28" s="153">
        <v>2518</v>
      </c>
      <c r="F28" s="153">
        <v>2151</v>
      </c>
      <c r="G28" s="171">
        <v>2578</v>
      </c>
      <c r="H28" s="153">
        <v>3</v>
      </c>
      <c r="I28" s="153">
        <v>647</v>
      </c>
      <c r="J28" s="154">
        <v>1928</v>
      </c>
      <c r="K28" s="255">
        <f>(C28-G28)/G28*100</f>
        <v>206.5942591155935</v>
      </c>
      <c r="L28" s="158">
        <f t="shared" si="10"/>
        <v>107733.33333333333</v>
      </c>
      <c r="M28" s="158">
        <f t="shared" si="10"/>
        <v>289.18083462132921</v>
      </c>
      <c r="N28" s="158">
        <f t="shared" si="10"/>
        <v>11.566390041493776</v>
      </c>
    </row>
    <row r="29" spans="1:15" x14ac:dyDescent="0.3">
      <c r="B29" s="155" t="s">
        <v>130</v>
      </c>
      <c r="C29" s="171">
        <f t="shared" si="11"/>
        <v>27340</v>
      </c>
      <c r="D29" s="153">
        <v>12726</v>
      </c>
      <c r="E29" s="153">
        <v>7945</v>
      </c>
      <c r="F29" s="153">
        <v>6669</v>
      </c>
      <c r="G29" s="171">
        <v>27328</v>
      </c>
      <c r="H29" s="153">
        <v>11584</v>
      </c>
      <c r="I29" s="153">
        <v>8407</v>
      </c>
      <c r="J29" s="154">
        <v>7337</v>
      </c>
      <c r="K29" s="255">
        <f t="shared" si="10"/>
        <v>4.3911007025761124E-2</v>
      </c>
      <c r="L29" s="158">
        <f t="shared" si="10"/>
        <v>9.8584254143646408</v>
      </c>
      <c r="M29" s="158">
        <f t="shared" si="10"/>
        <v>-5.495420482930891</v>
      </c>
      <c r="N29" s="158">
        <f t="shared" si="10"/>
        <v>-9.1045386397710235</v>
      </c>
    </row>
    <row r="30" spans="1:15" ht="7.35" customHeight="1" x14ac:dyDescent="0.3">
      <c r="B30" s="144"/>
      <c r="C30" s="171"/>
      <c r="D30" s="153"/>
      <c r="E30" s="153"/>
      <c r="F30" s="154"/>
      <c r="G30" s="171"/>
      <c r="H30" s="153"/>
      <c r="I30" s="153"/>
      <c r="J30" s="154"/>
      <c r="K30" s="255"/>
      <c r="L30" s="158"/>
      <c r="M30" s="158"/>
      <c r="N30" s="158"/>
    </row>
    <row r="31" spans="1:15" x14ac:dyDescent="0.3">
      <c r="A31" s="3"/>
      <c r="B31" s="152" t="s">
        <v>8</v>
      </c>
      <c r="C31" s="170">
        <f>SUM(C33:C34)</f>
        <v>100</v>
      </c>
      <c r="D31" s="183">
        <f>SUM(D33:D34)</f>
        <v>52</v>
      </c>
      <c r="E31" s="183">
        <f>SUM(E33:E34)</f>
        <v>20</v>
      </c>
      <c r="F31" s="162">
        <f>SUM(F33:F34)</f>
        <v>28</v>
      </c>
      <c r="G31" s="170">
        <v>69</v>
      </c>
      <c r="H31" s="183">
        <v>41</v>
      </c>
      <c r="I31" s="183">
        <v>11</v>
      </c>
      <c r="J31" s="162">
        <v>17</v>
      </c>
      <c r="K31" s="259">
        <f>(C31-G31)/G31*100</f>
        <v>44.927536231884055</v>
      </c>
      <c r="L31" s="260">
        <f t="shared" ref="L31:M31" si="12">(D31-H31)/H31*100</f>
        <v>26.829268292682929</v>
      </c>
      <c r="M31" s="260">
        <f t="shared" si="12"/>
        <v>81.818181818181827</v>
      </c>
      <c r="N31" s="260">
        <f>(F31-J31)/J31*100</f>
        <v>64.705882352941174</v>
      </c>
      <c r="O31" s="3"/>
    </row>
    <row r="32" spans="1:15" ht="7.35" customHeight="1" x14ac:dyDescent="0.3">
      <c r="B32" s="144"/>
      <c r="C32" s="171"/>
      <c r="D32" s="153"/>
      <c r="E32" s="153"/>
      <c r="F32" s="154"/>
      <c r="G32" s="171"/>
      <c r="H32" s="153"/>
      <c r="I32" s="153"/>
      <c r="J32" s="154"/>
      <c r="K32" s="255"/>
      <c r="L32" s="158"/>
      <c r="M32" s="158"/>
      <c r="N32" s="158"/>
    </row>
    <row r="33" spans="1:16" x14ac:dyDescent="0.3">
      <c r="B33" s="155" t="s">
        <v>116</v>
      </c>
      <c r="C33" s="171">
        <f>SUM(D33:F33)</f>
        <v>0</v>
      </c>
      <c r="D33" s="248">
        <v>0</v>
      </c>
      <c r="E33" s="248">
        <v>0</v>
      </c>
      <c r="F33" s="173">
        <v>0</v>
      </c>
      <c r="G33" s="171" t="s">
        <v>133</v>
      </c>
      <c r="H33" s="248" t="s">
        <v>133</v>
      </c>
      <c r="I33" s="248" t="s">
        <v>133</v>
      </c>
      <c r="J33" s="173" t="s">
        <v>133</v>
      </c>
      <c r="K33" s="272" t="str">
        <f>IFERROR(C33/G33,"-")</f>
        <v>-</v>
      </c>
      <c r="L33" s="271" t="str">
        <f t="shared" ref="L33:N33" si="13">IFERROR(D33/H33,"-")</f>
        <v>-</v>
      </c>
      <c r="M33" s="271" t="str">
        <f t="shared" si="13"/>
        <v>-</v>
      </c>
      <c r="N33" s="271" t="str">
        <f t="shared" si="13"/>
        <v>-</v>
      </c>
    </row>
    <row r="34" spans="1:16" x14ac:dyDescent="0.3">
      <c r="B34" s="155" t="s">
        <v>48</v>
      </c>
      <c r="C34" s="171">
        <f>SUM(D34:F34)</f>
        <v>100</v>
      </c>
      <c r="D34" s="248">
        <v>52</v>
      </c>
      <c r="E34" s="248">
        <v>20</v>
      </c>
      <c r="F34" s="248">
        <v>28</v>
      </c>
      <c r="G34" s="171">
        <v>69</v>
      </c>
      <c r="H34" s="248">
        <v>41</v>
      </c>
      <c r="I34" s="248">
        <v>11</v>
      </c>
      <c r="J34" s="173">
        <v>17</v>
      </c>
      <c r="K34" s="255">
        <f t="shared" ref="K34" si="14">(C34-G34)/G34*100</f>
        <v>44.927536231884055</v>
      </c>
      <c r="L34" s="158">
        <f t="shared" ref="L34:M34" si="15">(D34-H34)/H34*100</f>
        <v>26.829268292682929</v>
      </c>
      <c r="M34" s="158">
        <f t="shared" si="15"/>
        <v>81.818181818181827</v>
      </c>
      <c r="N34" s="158">
        <f t="shared" ref="N34" si="16">(F34-J34)/J34*100</f>
        <v>64.705882352941174</v>
      </c>
    </row>
    <row r="35" spans="1:16" ht="7.35" customHeight="1" x14ac:dyDescent="0.3">
      <c r="B35" s="174"/>
      <c r="C35" s="171"/>
      <c r="D35" s="153"/>
      <c r="E35" s="153"/>
      <c r="F35" s="154"/>
      <c r="G35" s="171"/>
      <c r="H35" s="153"/>
      <c r="I35" s="153"/>
      <c r="J35" s="154"/>
      <c r="K35" s="255"/>
      <c r="L35" s="158"/>
      <c r="M35" s="158"/>
      <c r="N35" s="158"/>
    </row>
    <row r="36" spans="1:16" ht="7.35" customHeight="1" x14ac:dyDescent="0.3">
      <c r="B36" s="174"/>
      <c r="C36" s="171"/>
      <c r="D36" s="153"/>
      <c r="E36" s="153"/>
      <c r="F36" s="154"/>
      <c r="G36" s="171"/>
      <c r="H36" s="153"/>
      <c r="I36" s="153"/>
      <c r="J36" s="154"/>
      <c r="K36" s="255"/>
      <c r="L36" s="158"/>
      <c r="M36" s="158"/>
      <c r="N36" s="158"/>
    </row>
    <row r="37" spans="1:16" x14ac:dyDescent="0.3">
      <c r="A37" s="3"/>
      <c r="B37" s="145" t="s">
        <v>83</v>
      </c>
      <c r="C37" s="170">
        <f t="shared" ref="C37:F37" si="17">C39+C46</f>
        <v>10632</v>
      </c>
      <c r="D37" s="183">
        <f t="shared" si="17"/>
        <v>5617</v>
      </c>
      <c r="E37" s="183">
        <f t="shared" si="17"/>
        <v>2621</v>
      </c>
      <c r="F37" s="162">
        <f t="shared" si="17"/>
        <v>2394</v>
      </c>
      <c r="G37" s="170">
        <v>8537</v>
      </c>
      <c r="H37" s="183">
        <v>3401</v>
      </c>
      <c r="I37" s="183">
        <v>2598</v>
      </c>
      <c r="J37" s="162">
        <v>2538</v>
      </c>
      <c r="K37" s="148">
        <f>(C37-G37)/G37*100</f>
        <v>24.540236617078598</v>
      </c>
      <c r="L37" s="184">
        <f>(D37-H37)/H37*100</f>
        <v>65.157306674507495</v>
      </c>
      <c r="M37" s="184">
        <f>(E37-I37)/I37*100</f>
        <v>0.88529638183217851</v>
      </c>
      <c r="N37" s="184">
        <f>(F37-J37)/J37*100</f>
        <v>-5.6737588652482271</v>
      </c>
      <c r="O37" s="3"/>
    </row>
    <row r="38" spans="1:16" ht="7.35" customHeight="1" x14ac:dyDescent="0.3">
      <c r="B38" s="144"/>
      <c r="C38" s="171"/>
      <c r="D38" s="153"/>
      <c r="E38" s="153"/>
      <c r="F38" s="154"/>
      <c r="G38" s="171"/>
      <c r="H38" s="153"/>
      <c r="I38" s="153"/>
      <c r="J38" s="154"/>
      <c r="K38" s="255"/>
      <c r="L38" s="158"/>
      <c r="M38" s="158"/>
      <c r="N38" s="158"/>
    </row>
    <row r="39" spans="1:16" x14ac:dyDescent="0.3">
      <c r="A39" s="3"/>
      <c r="B39" s="152" t="s">
        <v>7</v>
      </c>
      <c r="C39" s="170">
        <f t="shared" ref="C39:F39" si="18">SUM(C41:C44)</f>
        <v>9331</v>
      </c>
      <c r="D39" s="183">
        <f t="shared" si="18"/>
        <v>4969</v>
      </c>
      <c r="E39" s="183">
        <f t="shared" si="18"/>
        <v>2221</v>
      </c>
      <c r="F39" s="162">
        <f t="shared" si="18"/>
        <v>2141</v>
      </c>
      <c r="G39" s="170">
        <v>7039</v>
      </c>
      <c r="H39" s="183">
        <v>2712</v>
      </c>
      <c r="I39" s="183">
        <v>2127</v>
      </c>
      <c r="J39" s="162">
        <v>2200</v>
      </c>
      <c r="K39" s="148">
        <f>(C39-G39)/G39*100</f>
        <v>32.561443386844722</v>
      </c>
      <c r="L39" s="184">
        <f>(D39-H39)/H39*100</f>
        <v>83.222713864306783</v>
      </c>
      <c r="M39" s="184">
        <f>(E39-I39)/I39*100</f>
        <v>4.4193700047014577</v>
      </c>
      <c r="N39" s="184">
        <f>(F39-J39)/J39*100</f>
        <v>-2.6818181818181817</v>
      </c>
      <c r="O39" s="3"/>
    </row>
    <row r="40" spans="1:16" ht="7.35" customHeight="1" x14ac:dyDescent="0.3">
      <c r="B40" s="144"/>
      <c r="C40" s="171"/>
      <c r="D40" s="153"/>
      <c r="E40" s="153"/>
      <c r="F40" s="154"/>
      <c r="G40" s="171"/>
      <c r="H40" s="153"/>
      <c r="I40" s="153"/>
      <c r="J40" s="154"/>
      <c r="K40" s="255"/>
      <c r="L40" s="158"/>
      <c r="M40" s="158"/>
      <c r="N40" s="158"/>
    </row>
    <row r="41" spans="1:16" x14ac:dyDescent="0.3">
      <c r="B41" s="155" t="s">
        <v>84</v>
      </c>
      <c r="C41" s="171">
        <f>SUM(D41:F41)</f>
        <v>568</v>
      </c>
      <c r="D41" s="153">
        <v>293</v>
      </c>
      <c r="E41" s="153">
        <v>122</v>
      </c>
      <c r="F41" s="153">
        <v>153</v>
      </c>
      <c r="G41" s="171">
        <v>679</v>
      </c>
      <c r="H41" s="153">
        <v>206</v>
      </c>
      <c r="I41" s="153">
        <v>216</v>
      </c>
      <c r="J41" s="154">
        <v>257</v>
      </c>
      <c r="K41" s="255">
        <f t="shared" ref="K41:N44" si="19">(C41-G41)/G41*100</f>
        <v>-16.347569955817377</v>
      </c>
      <c r="L41" s="158">
        <f t="shared" si="19"/>
        <v>42.23300970873786</v>
      </c>
      <c r="M41" s="158">
        <f t="shared" si="19"/>
        <v>-43.518518518518519</v>
      </c>
      <c r="N41" s="158">
        <f t="shared" si="19"/>
        <v>-40.466926070038909</v>
      </c>
    </row>
    <row r="42" spans="1:16" x14ac:dyDescent="0.3">
      <c r="B42" s="155" t="s">
        <v>184</v>
      </c>
      <c r="C42" s="171">
        <f>SUM(D42:F42)</f>
        <v>1282</v>
      </c>
      <c r="D42" s="153">
        <v>829</v>
      </c>
      <c r="E42" s="153">
        <v>108</v>
      </c>
      <c r="F42" s="153">
        <v>345</v>
      </c>
      <c r="G42" s="171" t="s">
        <v>133</v>
      </c>
      <c r="H42" s="153" t="s">
        <v>133</v>
      </c>
      <c r="I42" s="153" t="s">
        <v>133</v>
      </c>
      <c r="J42" s="154" t="s">
        <v>133</v>
      </c>
      <c r="K42" s="255" t="s">
        <v>133</v>
      </c>
      <c r="L42" s="158" t="s">
        <v>133</v>
      </c>
      <c r="M42" s="158" t="s">
        <v>133</v>
      </c>
      <c r="N42" s="158" t="s">
        <v>133</v>
      </c>
    </row>
    <row r="43" spans="1:16" x14ac:dyDescent="0.3">
      <c r="B43" s="155" t="s">
        <v>81</v>
      </c>
      <c r="C43" s="171">
        <f>SUM(D43:F43)</f>
        <v>4623</v>
      </c>
      <c r="D43" s="153">
        <v>2317</v>
      </c>
      <c r="E43" s="153">
        <v>1358</v>
      </c>
      <c r="F43" s="153">
        <v>948</v>
      </c>
      <c r="G43" s="171">
        <v>3403</v>
      </c>
      <c r="H43" s="153">
        <v>991</v>
      </c>
      <c r="I43" s="153">
        <v>1255</v>
      </c>
      <c r="J43" s="154">
        <v>1157</v>
      </c>
      <c r="K43" s="255">
        <f t="shared" si="19"/>
        <v>35.850719952982665</v>
      </c>
      <c r="L43" s="158">
        <f t="shared" si="19"/>
        <v>133.80423814328961</v>
      </c>
      <c r="M43" s="158">
        <f t="shared" si="19"/>
        <v>8.2071713147410357</v>
      </c>
      <c r="N43" s="158">
        <f t="shared" si="19"/>
        <v>-18.063958513396717</v>
      </c>
    </row>
    <row r="44" spans="1:16" x14ac:dyDescent="0.3">
      <c r="B44" s="155" t="s">
        <v>130</v>
      </c>
      <c r="C44" s="171">
        <f>SUM(D44:F44)</f>
        <v>2858</v>
      </c>
      <c r="D44" s="153">
        <v>1530</v>
      </c>
      <c r="E44" s="153">
        <v>633</v>
      </c>
      <c r="F44" s="153">
        <v>695</v>
      </c>
      <c r="G44" s="171">
        <v>2957</v>
      </c>
      <c r="H44" s="156">
        <v>1515</v>
      </c>
      <c r="I44" s="156">
        <v>656</v>
      </c>
      <c r="J44" s="157">
        <v>786</v>
      </c>
      <c r="K44" s="255">
        <f t="shared" si="19"/>
        <v>-3.3479878254988167</v>
      </c>
      <c r="L44" s="158">
        <f t="shared" si="19"/>
        <v>0.99009900990099009</v>
      </c>
      <c r="M44" s="158">
        <f>(E44-I44)/I44*100</f>
        <v>-3.50609756097561</v>
      </c>
      <c r="N44" s="158">
        <f t="shared" si="19"/>
        <v>-11.577608142493638</v>
      </c>
    </row>
    <row r="45" spans="1:16" ht="7.35" customHeight="1" x14ac:dyDescent="0.3">
      <c r="B45" s="160"/>
      <c r="C45" s="171"/>
      <c r="D45" s="153"/>
      <c r="E45" s="153"/>
      <c r="F45" s="154"/>
      <c r="G45" s="171"/>
      <c r="H45" s="153"/>
      <c r="I45" s="153"/>
      <c r="J45" s="154"/>
      <c r="K45" s="255"/>
      <c r="L45" s="158"/>
      <c r="M45" s="158"/>
      <c r="N45" s="158"/>
    </row>
    <row r="46" spans="1:16" x14ac:dyDescent="0.3">
      <c r="A46" s="3"/>
      <c r="B46" s="152" t="s">
        <v>8</v>
      </c>
      <c r="C46" s="170">
        <f>SUM(C48:C49)</f>
        <v>1301</v>
      </c>
      <c r="D46" s="183">
        <f t="shared" ref="D46:F46" si="20">SUM(D48:D49)</f>
        <v>648</v>
      </c>
      <c r="E46" s="183">
        <f t="shared" si="20"/>
        <v>400</v>
      </c>
      <c r="F46" s="162">
        <f t="shared" si="20"/>
        <v>253</v>
      </c>
      <c r="G46" s="170">
        <v>1498</v>
      </c>
      <c r="H46" s="183">
        <v>689</v>
      </c>
      <c r="I46" s="183">
        <v>471</v>
      </c>
      <c r="J46" s="162">
        <v>338</v>
      </c>
      <c r="K46" s="148">
        <f>(C46-G46)/G46*100</f>
        <v>-13.150867823765019</v>
      </c>
      <c r="L46" s="184">
        <f>(D46-H46)/H46*100</f>
        <v>-5.9506531204644411</v>
      </c>
      <c r="M46" s="184">
        <f>(E46-I46)/I46*100</f>
        <v>-15.074309978768577</v>
      </c>
      <c r="N46" s="184">
        <f>(F46-J46)/J46*100</f>
        <v>-25.147928994082839</v>
      </c>
      <c r="O46" s="3"/>
    </row>
    <row r="47" spans="1:16" ht="7.35" customHeight="1" x14ac:dyDescent="0.3">
      <c r="B47" s="163"/>
      <c r="C47" s="171"/>
      <c r="D47" s="153"/>
      <c r="E47" s="153"/>
      <c r="F47" s="154"/>
      <c r="G47" s="171"/>
      <c r="H47" s="153"/>
      <c r="I47" s="153"/>
      <c r="J47" s="154"/>
      <c r="K47" s="255"/>
      <c r="L47" s="158"/>
      <c r="M47" s="158"/>
      <c r="N47" s="158"/>
    </row>
    <row r="48" spans="1:16" x14ac:dyDescent="0.3">
      <c r="B48" s="155" t="s">
        <v>116</v>
      </c>
      <c r="C48" s="171">
        <f>SUM(D48:F48)</f>
        <v>0</v>
      </c>
      <c r="D48" s="156">
        <v>0</v>
      </c>
      <c r="E48" s="156">
        <v>0</v>
      </c>
      <c r="F48" s="156">
        <v>0</v>
      </c>
      <c r="G48" s="171">
        <v>0</v>
      </c>
      <c r="H48" s="156">
        <v>0</v>
      </c>
      <c r="I48" s="156">
        <v>0</v>
      </c>
      <c r="J48" s="157">
        <v>0</v>
      </c>
      <c r="K48" s="272" t="str">
        <f>IFERROR(C48/G48,"-")</f>
        <v>-</v>
      </c>
      <c r="L48" s="271" t="str">
        <f t="shared" ref="L48:N48" si="21">IFERROR(D48/H48,"-")</f>
        <v>-</v>
      </c>
      <c r="M48" s="271" t="str">
        <f t="shared" si="21"/>
        <v>-</v>
      </c>
      <c r="N48" s="271" t="str">
        <f t="shared" si="21"/>
        <v>-</v>
      </c>
      <c r="P48" s="407"/>
    </row>
    <row r="49" spans="1:15" ht="15" thickBot="1" x14ac:dyDescent="0.35">
      <c r="B49" s="164" t="s">
        <v>48</v>
      </c>
      <c r="C49" s="175">
        <f>SUM(D49:F49)</f>
        <v>1301</v>
      </c>
      <c r="D49" s="176">
        <v>648</v>
      </c>
      <c r="E49" s="176">
        <v>400</v>
      </c>
      <c r="F49" s="176">
        <v>253</v>
      </c>
      <c r="G49" s="175">
        <v>1498</v>
      </c>
      <c r="H49" s="176">
        <v>689</v>
      </c>
      <c r="I49" s="166">
        <v>471</v>
      </c>
      <c r="J49" s="177">
        <v>338</v>
      </c>
      <c r="K49" s="257">
        <f t="shared" ref="K49" si="22">(C49-G49)/G49*100</f>
        <v>-13.150867823765019</v>
      </c>
      <c r="L49" s="257">
        <f t="shared" ref="L49:N49" si="23">(D49-H49)/H49*100</f>
        <v>-5.9506531204644411</v>
      </c>
      <c r="M49" s="257">
        <f t="shared" si="23"/>
        <v>-15.074309978768577</v>
      </c>
      <c r="N49" s="257">
        <f t="shared" si="23"/>
        <v>-25.147928994082839</v>
      </c>
    </row>
    <row r="50" spans="1:15" ht="15" thickTop="1" x14ac:dyDescent="0.3">
      <c r="B50" s="57" t="s">
        <v>177</v>
      </c>
      <c r="C50" s="150"/>
      <c r="D50" s="156"/>
      <c r="E50" s="156"/>
      <c r="F50" s="153"/>
      <c r="G50" s="156"/>
      <c r="H50" s="156"/>
      <c r="I50" s="156"/>
      <c r="J50" s="158"/>
      <c r="K50" s="158"/>
      <c r="L50" s="158"/>
      <c r="N50" s="250" t="s">
        <v>118</v>
      </c>
    </row>
    <row r="51" spans="1:15" x14ac:dyDescent="0.3">
      <c r="C51" s="27"/>
      <c r="D51" s="26"/>
      <c r="E51" s="26"/>
      <c r="F51" s="26"/>
      <c r="G51" s="4"/>
      <c r="H51" s="4"/>
      <c r="I51" s="4"/>
      <c r="J51" s="4"/>
      <c r="K51" s="4"/>
      <c r="L51" s="4"/>
      <c r="M51" s="4"/>
      <c r="N51" s="250"/>
    </row>
    <row r="52" spans="1:15" x14ac:dyDescent="0.3">
      <c r="B52" s="32"/>
      <c r="C52" s="25"/>
      <c r="D52" s="26"/>
      <c r="E52" s="45"/>
      <c r="F52" s="23"/>
      <c r="G52" s="4"/>
      <c r="H52" s="4"/>
      <c r="I52" s="4"/>
      <c r="J52" s="4"/>
      <c r="K52" s="4"/>
      <c r="L52" s="4"/>
      <c r="M52" s="4"/>
      <c r="N52" s="4"/>
    </row>
    <row r="53" spans="1:15" x14ac:dyDescent="0.3"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</row>
    <row r="54" spans="1:15" x14ac:dyDescent="0.3"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</row>
    <row r="55" spans="1:15" x14ac:dyDescent="0.3"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</row>
    <row r="56" spans="1:15" x14ac:dyDescent="0.3">
      <c r="A56" s="42"/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</row>
    <row r="57" spans="1:15" x14ac:dyDescent="0.3">
      <c r="A57" s="42"/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</row>
    <row r="58" spans="1:15" x14ac:dyDescent="0.3">
      <c r="A58" s="42"/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</row>
    <row r="59" spans="1:15" x14ac:dyDescent="0.3">
      <c r="A59" s="42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</row>
    <row r="60" spans="1:15" x14ac:dyDescent="0.3">
      <c r="A60" s="42"/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</row>
    <row r="61" spans="1:15" x14ac:dyDescent="0.3">
      <c r="A61" s="42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</row>
    <row r="62" spans="1:15" x14ac:dyDescent="0.3">
      <c r="A62" s="42"/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</row>
    <row r="63" spans="1:15" x14ac:dyDescent="0.3">
      <c r="A63" s="42"/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</row>
    <row r="64" spans="1:15" x14ac:dyDescent="0.3">
      <c r="A64" s="42"/>
      <c r="B64" s="42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</row>
    <row r="65" spans="1:14" x14ac:dyDescent="0.3">
      <c r="A65" s="42"/>
      <c r="B65" s="42"/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</row>
    <row r="66" spans="1:14" x14ac:dyDescent="0.3">
      <c r="A66" s="33"/>
      <c r="B66" s="33"/>
      <c r="C66" s="33"/>
      <c r="D66" s="33"/>
      <c r="E66" s="33"/>
      <c r="F66" s="33"/>
      <c r="G66" s="33"/>
      <c r="H66" s="33"/>
      <c r="I66" s="33"/>
      <c r="J66" s="33"/>
    </row>
    <row r="67" spans="1:14" x14ac:dyDescent="0.3">
      <c r="A67" s="33"/>
      <c r="B67" s="33"/>
      <c r="C67" s="33"/>
      <c r="D67" s="33"/>
      <c r="E67" s="33"/>
      <c r="F67" s="33"/>
      <c r="G67" s="33"/>
      <c r="H67" s="33"/>
      <c r="I67" s="33"/>
      <c r="J67" s="33"/>
    </row>
    <row r="68" spans="1:14" x14ac:dyDescent="0.3">
      <c r="A68" s="33"/>
      <c r="B68" s="33"/>
      <c r="C68" s="33"/>
      <c r="D68" s="33"/>
      <c r="E68" s="33"/>
      <c r="F68" s="33"/>
      <c r="G68" s="33"/>
      <c r="H68" s="33"/>
      <c r="I68" s="33"/>
      <c r="J68" s="33"/>
    </row>
    <row r="69" spans="1:14" x14ac:dyDescent="0.3">
      <c r="A69" s="33"/>
      <c r="B69" s="33"/>
      <c r="C69" s="33"/>
      <c r="D69" s="33"/>
      <c r="E69" s="33"/>
      <c r="F69" s="33"/>
      <c r="G69" s="33"/>
      <c r="H69" s="33"/>
      <c r="I69" s="33"/>
      <c r="J69" s="33"/>
    </row>
    <row r="70" spans="1:14" x14ac:dyDescent="0.3">
      <c r="A70" s="2"/>
      <c r="B70" s="2"/>
    </row>
    <row r="71" spans="1:14" x14ac:dyDescent="0.3">
      <c r="A71" s="2"/>
      <c r="B71" s="2"/>
    </row>
    <row r="72" spans="1:14" x14ac:dyDescent="0.3">
      <c r="A72" s="2"/>
      <c r="B72" s="2"/>
    </row>
    <row r="73" spans="1:14" x14ac:dyDescent="0.3">
      <c r="A73" s="2"/>
      <c r="B73" s="2"/>
    </row>
    <row r="74" spans="1:14" x14ac:dyDescent="0.3">
      <c r="A74" s="2"/>
      <c r="B74" s="2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62" orientation="portrait" verticalDpi="0" r:id="rId1"/>
  <headerFooter>
    <oddFooter>&amp;L_x000D_&amp;1#&amp;"Calibri"&amp;10&amp;K008000 PUBLICA - PUBLIC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B1:AA18"/>
  <sheetViews>
    <sheetView showGridLines="0" zoomScale="70" zoomScaleNormal="70" workbookViewId="0">
      <selection activeCell="B2" sqref="B2"/>
    </sheetView>
  </sheetViews>
  <sheetFormatPr defaultColWidth="9.44140625" defaultRowHeight="12" x14ac:dyDescent="0.3"/>
  <cols>
    <col min="1" max="1" width="2.5546875" style="77" customWidth="1"/>
    <col min="2" max="2" width="15.44140625" style="77" customWidth="1"/>
    <col min="3" max="6" width="8.5546875" style="78" customWidth="1"/>
    <col min="7" max="10" width="8.44140625" style="78" customWidth="1"/>
    <col min="11" max="14" width="8.5546875" style="77" customWidth="1"/>
    <col min="15" max="15" width="2" style="77" customWidth="1"/>
    <col min="16" max="27" width="6" style="79" customWidth="1"/>
    <col min="28" max="16384" width="9.44140625" style="77"/>
  </cols>
  <sheetData>
    <row r="1" spans="2:27" ht="6.75" customHeight="1" x14ac:dyDescent="0.3"/>
    <row r="2" spans="2:27" ht="14.1" customHeight="1" x14ac:dyDescent="0.3">
      <c r="B2" s="83" t="s">
        <v>124</v>
      </c>
    </row>
    <row r="3" spans="2:27" ht="5.25" customHeight="1" x14ac:dyDescent="0.3"/>
    <row r="4" spans="2:27" ht="14.1" customHeight="1" thickBot="1" x14ac:dyDescent="0.35">
      <c r="N4" s="84" t="s">
        <v>40</v>
      </c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</row>
    <row r="5" spans="2:27" ht="22.5" customHeight="1" thickBot="1" x14ac:dyDescent="0.35">
      <c r="B5" s="430" t="s">
        <v>161</v>
      </c>
      <c r="C5" s="424" t="s">
        <v>200</v>
      </c>
      <c r="D5" s="424"/>
      <c r="E5" s="424"/>
      <c r="F5" s="424"/>
      <c r="G5" s="424" t="s">
        <v>192</v>
      </c>
      <c r="H5" s="424"/>
      <c r="I5" s="424"/>
      <c r="J5" s="419"/>
      <c r="K5" s="424" t="s">
        <v>49</v>
      </c>
      <c r="L5" s="424"/>
      <c r="M5" s="424"/>
      <c r="N5" s="424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</row>
    <row r="6" spans="2:27" ht="22.5" customHeight="1" x14ac:dyDescent="0.3">
      <c r="B6" s="430"/>
      <c r="C6" s="123" t="s">
        <v>0</v>
      </c>
      <c r="D6" s="143" t="s">
        <v>201</v>
      </c>
      <c r="E6" s="143" t="s">
        <v>202</v>
      </c>
      <c r="F6" s="143" t="s">
        <v>203</v>
      </c>
      <c r="G6" s="323" t="s">
        <v>0</v>
      </c>
      <c r="H6" s="330" t="s">
        <v>204</v>
      </c>
      <c r="I6" s="330" t="s">
        <v>205</v>
      </c>
      <c r="J6" s="330" t="s">
        <v>206</v>
      </c>
      <c r="K6" s="123" t="str">
        <f>C6</f>
        <v>Total</v>
      </c>
      <c r="L6" s="143" t="str">
        <f>D6</f>
        <v>Out.25</v>
      </c>
      <c r="M6" s="143" t="str">
        <f>E6</f>
        <v>Nov.25</v>
      </c>
      <c r="N6" s="143" t="str">
        <f>F6</f>
        <v>Dez.25</v>
      </c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</row>
    <row r="7" spans="2:27" ht="7.35" customHeight="1" x14ac:dyDescent="0.3">
      <c r="B7" s="85"/>
      <c r="C7" s="86"/>
      <c r="D7" s="87"/>
      <c r="E7" s="87"/>
      <c r="F7" s="87"/>
      <c r="G7" s="86"/>
      <c r="H7" s="87"/>
      <c r="I7" s="87"/>
      <c r="J7" s="87"/>
      <c r="K7" s="52"/>
      <c r="L7" s="52"/>
      <c r="M7" s="52"/>
      <c r="N7" s="52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</row>
    <row r="8" spans="2:27" s="80" customFormat="1" ht="19.5" customHeight="1" x14ac:dyDescent="0.3">
      <c r="B8" s="83" t="s">
        <v>0</v>
      </c>
      <c r="C8" s="95">
        <v>58285</v>
      </c>
      <c r="D8" s="88">
        <v>23016</v>
      </c>
      <c r="E8" s="88">
        <v>17544</v>
      </c>
      <c r="F8" s="96">
        <v>17725</v>
      </c>
      <c r="G8" s="95">
        <v>56267</v>
      </c>
      <c r="H8" s="88">
        <v>22043</v>
      </c>
      <c r="I8" s="88">
        <v>16742</v>
      </c>
      <c r="J8" s="96">
        <v>17482</v>
      </c>
      <c r="K8" s="116">
        <v>3.6</v>
      </c>
      <c r="L8" s="116">
        <v>4.4000000000000004</v>
      </c>
      <c r="M8" s="116">
        <v>4.8</v>
      </c>
      <c r="N8" s="116">
        <v>1.4</v>
      </c>
      <c r="P8" s="81"/>
    </row>
    <row r="9" spans="2:27" ht="19.5" customHeight="1" x14ac:dyDescent="0.3">
      <c r="B9" s="89" t="s">
        <v>36</v>
      </c>
      <c r="C9" s="97">
        <v>48219</v>
      </c>
      <c r="D9" s="90">
        <v>19112</v>
      </c>
      <c r="E9" s="90">
        <v>14466</v>
      </c>
      <c r="F9" s="98">
        <v>14641</v>
      </c>
      <c r="G9" s="97">
        <v>46277</v>
      </c>
      <c r="H9" s="90">
        <v>18252</v>
      </c>
      <c r="I9" s="90">
        <v>13726</v>
      </c>
      <c r="J9" s="98">
        <v>14299</v>
      </c>
      <c r="K9" s="117">
        <v>4.2</v>
      </c>
      <c r="L9" s="117">
        <v>4.7</v>
      </c>
      <c r="M9" s="117">
        <v>5.4</v>
      </c>
      <c r="N9" s="117">
        <v>2.4</v>
      </c>
      <c r="P9" s="81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</row>
    <row r="10" spans="2:27" ht="19.5" customHeight="1" x14ac:dyDescent="0.3">
      <c r="B10" s="89" t="s">
        <v>70</v>
      </c>
      <c r="C10" s="97">
        <v>5511</v>
      </c>
      <c r="D10" s="90">
        <v>2216</v>
      </c>
      <c r="E10" s="90">
        <v>1646</v>
      </c>
      <c r="F10" s="98">
        <v>1649</v>
      </c>
      <c r="G10" s="97">
        <v>5663</v>
      </c>
      <c r="H10" s="90">
        <v>2267</v>
      </c>
      <c r="I10" s="90">
        <v>1682</v>
      </c>
      <c r="J10" s="98">
        <v>1714</v>
      </c>
      <c r="K10" s="117">
        <v>-2.7</v>
      </c>
      <c r="L10" s="117">
        <v>-2.2000000000000002</v>
      </c>
      <c r="M10" s="117">
        <v>-2.1</v>
      </c>
      <c r="N10" s="117">
        <v>-3.8</v>
      </c>
      <c r="P10" s="81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</row>
    <row r="11" spans="2:27" ht="19.5" customHeight="1" thickBot="1" x14ac:dyDescent="0.35">
      <c r="B11" s="91" t="s">
        <v>35</v>
      </c>
      <c r="C11" s="99">
        <v>4555</v>
      </c>
      <c r="D11" s="232">
        <v>1688</v>
      </c>
      <c r="E11" s="232">
        <v>1432</v>
      </c>
      <c r="F11" s="233">
        <v>1435</v>
      </c>
      <c r="G11" s="99">
        <v>4327</v>
      </c>
      <c r="H11" s="232">
        <v>1524</v>
      </c>
      <c r="I11" s="232">
        <v>1334</v>
      </c>
      <c r="J11" s="233">
        <v>1469</v>
      </c>
      <c r="K11" s="92">
        <v>5.3</v>
      </c>
      <c r="L11" s="92">
        <v>10.8</v>
      </c>
      <c r="M11" s="92">
        <v>7.3</v>
      </c>
      <c r="N11" s="92">
        <v>-2.2999999999999998</v>
      </c>
      <c r="P11" s="81"/>
      <c r="Q11" s="77"/>
      <c r="R11" s="77"/>
      <c r="S11" s="77"/>
      <c r="T11" s="77"/>
      <c r="U11" s="77"/>
      <c r="V11" s="77"/>
      <c r="W11" s="77"/>
      <c r="X11" s="77"/>
      <c r="Y11" s="77"/>
      <c r="Z11" s="77"/>
      <c r="AA11" s="77"/>
    </row>
    <row r="12" spans="2:27" ht="14.1" customHeight="1" thickTop="1" x14ac:dyDescent="0.3">
      <c r="B12" s="79" t="s">
        <v>160</v>
      </c>
      <c r="N12" s="60" t="s">
        <v>118</v>
      </c>
      <c r="Q12" s="77"/>
      <c r="R12" s="77"/>
      <c r="S12" s="77"/>
      <c r="T12" s="77"/>
      <c r="U12" s="77"/>
      <c r="V12" s="77"/>
      <c r="W12" s="77"/>
      <c r="X12" s="77"/>
      <c r="Y12" s="77"/>
      <c r="Z12" s="77"/>
      <c r="AA12" s="77"/>
    </row>
    <row r="13" spans="2:27" ht="14.1" customHeight="1" x14ac:dyDescent="0.3">
      <c r="N13" s="60"/>
    </row>
    <row r="14" spans="2:27" x14ac:dyDescent="0.3">
      <c r="G14" s="77"/>
      <c r="H14" s="77"/>
      <c r="I14" s="77"/>
      <c r="J14" s="77"/>
    </row>
    <row r="15" spans="2:27" x14ac:dyDescent="0.3">
      <c r="G15" s="77"/>
      <c r="H15" s="77"/>
      <c r="I15" s="77"/>
      <c r="J15" s="77"/>
    </row>
    <row r="18" spans="11:13" x14ac:dyDescent="0.3">
      <c r="K18" s="82"/>
      <c r="L18" s="82"/>
      <c r="M18" s="82"/>
    </row>
  </sheetData>
  <mergeCells count="4">
    <mergeCell ref="C5:F5"/>
    <mergeCell ref="G5:J5"/>
    <mergeCell ref="K5:N5"/>
    <mergeCell ref="B5:B6"/>
  </mergeCells>
  <conditionalFormatting sqref="P8:AA11">
    <cfRule type="cellIs" dxfId="6" priority="1" operator="notEqual">
      <formula>0</formula>
    </cfRule>
  </conditionalFormatting>
  <pageMargins left="0.27559055118110237" right="0.35433070866141736" top="0.74803149606299213" bottom="0.74803149606299213" header="0.31496062992125984" footer="0.31496062992125984"/>
  <pageSetup paperSize="9" scale="84" orientation="portrait" r:id="rId1"/>
  <headerFooter>
    <oddFooter>&amp;L_x000D_&amp;1#&amp;"Calibri"&amp;10&amp;K008000 PUBLICA - PUBLIC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B1:AD76"/>
  <sheetViews>
    <sheetView showGridLines="0" zoomScale="70" zoomScaleNormal="70" workbookViewId="0">
      <selection activeCell="B2" sqref="B2"/>
    </sheetView>
  </sheetViews>
  <sheetFormatPr defaultColWidth="9.44140625" defaultRowHeight="13.8" x14ac:dyDescent="0.3"/>
  <cols>
    <col min="1" max="1" width="2.44140625" style="52" customWidth="1"/>
    <col min="2" max="2" width="23.5546875" style="52" customWidth="1"/>
    <col min="3" max="3" width="10.5546875" style="86" customWidth="1"/>
    <col min="4" max="7" width="10.44140625" style="86" customWidth="1"/>
    <col min="8" max="8" width="10.5546875" style="86" bestFit="1" customWidth="1"/>
    <col min="9" max="10" width="10.44140625" style="86" customWidth="1"/>
    <col min="11" max="14" width="7.5546875" style="52" customWidth="1"/>
    <col min="15" max="15" width="1.5546875" style="52" customWidth="1"/>
    <col min="16" max="35" width="5.5546875" style="52" customWidth="1"/>
    <col min="36" max="50" width="5" style="52" customWidth="1"/>
    <col min="51" max="16384" width="9.44140625" style="52"/>
  </cols>
  <sheetData>
    <row r="1" spans="2:30" ht="6.75" customHeight="1" x14ac:dyDescent="0.3">
      <c r="P1" s="100"/>
    </row>
    <row r="2" spans="2:30" ht="14.1" customHeight="1" x14ac:dyDescent="0.3">
      <c r="B2" s="83" t="s">
        <v>125</v>
      </c>
    </row>
    <row r="3" spans="2:30" ht="6" customHeight="1" x14ac:dyDescent="0.3"/>
    <row r="4" spans="2:30" ht="16.5" customHeight="1" thickBot="1" x14ac:dyDescent="0.35">
      <c r="C4" s="101"/>
      <c r="D4" s="101"/>
      <c r="E4" s="101"/>
      <c r="F4" s="101"/>
      <c r="M4" s="431" t="s">
        <v>40</v>
      </c>
      <c r="N4" s="431"/>
    </row>
    <row r="5" spans="2:30" ht="20.100000000000001" customHeight="1" thickBot="1" x14ac:dyDescent="0.35">
      <c r="B5" s="432" t="s">
        <v>162</v>
      </c>
      <c r="C5" s="424" t="s">
        <v>200</v>
      </c>
      <c r="D5" s="424"/>
      <c r="E5" s="424"/>
      <c r="F5" s="424"/>
      <c r="G5" s="424" t="s">
        <v>192</v>
      </c>
      <c r="H5" s="424"/>
      <c r="I5" s="424"/>
      <c r="J5" s="419"/>
      <c r="K5" s="424" t="s">
        <v>49</v>
      </c>
      <c r="L5" s="424"/>
      <c r="M5" s="424"/>
      <c r="N5" s="424"/>
    </row>
    <row r="6" spans="2:30" ht="20.100000000000001" customHeight="1" x14ac:dyDescent="0.3">
      <c r="B6" s="432"/>
      <c r="C6" s="123" t="s">
        <v>0</v>
      </c>
      <c r="D6" s="143" t="s">
        <v>201</v>
      </c>
      <c r="E6" s="143" t="s">
        <v>202</v>
      </c>
      <c r="F6" s="143" t="s">
        <v>203</v>
      </c>
      <c r="G6" s="323" t="s">
        <v>0</v>
      </c>
      <c r="H6" s="330" t="s">
        <v>204</v>
      </c>
      <c r="I6" s="330" t="s">
        <v>205</v>
      </c>
      <c r="J6" s="330" t="s">
        <v>206</v>
      </c>
      <c r="K6" s="123" t="str">
        <f>C6</f>
        <v>Total</v>
      </c>
      <c r="L6" s="143" t="str">
        <f>D6</f>
        <v>Out.25</v>
      </c>
      <c r="M6" s="143" t="str">
        <f>E6</f>
        <v>Nov.25</v>
      </c>
      <c r="N6" s="143" t="str">
        <f>F6</f>
        <v>Dez.25</v>
      </c>
    </row>
    <row r="7" spans="2:30" ht="7.35" customHeight="1" x14ac:dyDescent="0.3">
      <c r="B7" s="85"/>
      <c r="D7" s="87"/>
      <c r="E7" s="87"/>
      <c r="F7" s="87"/>
      <c r="H7" s="87"/>
      <c r="I7" s="87"/>
      <c r="J7" s="87"/>
    </row>
    <row r="8" spans="2:30" s="83" customFormat="1" ht="15" customHeight="1" x14ac:dyDescent="0.3">
      <c r="B8" s="83" t="s">
        <v>114</v>
      </c>
      <c r="C8" s="95">
        <v>16726523</v>
      </c>
      <c r="D8" s="88">
        <v>6840880</v>
      </c>
      <c r="E8" s="88">
        <v>4985350</v>
      </c>
      <c r="F8" s="96">
        <v>4900293</v>
      </c>
      <c r="G8" s="88">
        <v>15976994</v>
      </c>
      <c r="H8" s="88">
        <v>6545501</v>
      </c>
      <c r="I8" s="88">
        <v>4748863</v>
      </c>
      <c r="J8" s="88">
        <v>4682630</v>
      </c>
      <c r="K8" s="107">
        <v>4.6913017555117067</v>
      </c>
      <c r="L8" s="138">
        <v>4.5127026945683761</v>
      </c>
      <c r="M8" s="138">
        <v>4.9798657068018182</v>
      </c>
      <c r="N8" s="138">
        <v>4.6483066140181908</v>
      </c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</row>
    <row r="9" spans="2:30" ht="7.35" customHeight="1" x14ac:dyDescent="0.3">
      <c r="B9" s="85"/>
      <c r="C9" s="97"/>
      <c r="D9" s="90"/>
      <c r="E9" s="90"/>
      <c r="F9" s="98"/>
      <c r="G9" s="90"/>
      <c r="H9" s="90"/>
      <c r="I9" s="90"/>
      <c r="J9" s="90"/>
      <c r="K9" s="108"/>
      <c r="L9" s="139"/>
      <c r="M9" s="139"/>
      <c r="N9" s="139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</row>
    <row r="10" spans="2:30" ht="15" customHeight="1" x14ac:dyDescent="0.3">
      <c r="B10" s="251" t="s">
        <v>38</v>
      </c>
      <c r="C10" s="97">
        <v>3970774</v>
      </c>
      <c r="D10" s="90">
        <v>1565993</v>
      </c>
      <c r="E10" s="90">
        <v>1169060</v>
      </c>
      <c r="F10" s="98">
        <v>1235721</v>
      </c>
      <c r="G10" s="90">
        <v>3672867</v>
      </c>
      <c r="H10" s="90">
        <v>1469381</v>
      </c>
      <c r="I10" s="90">
        <v>1075499</v>
      </c>
      <c r="J10" s="90">
        <v>1127987</v>
      </c>
      <c r="K10" s="108">
        <v>8.1110206277548311</v>
      </c>
      <c r="L10" s="139">
        <v>6.575013560131783</v>
      </c>
      <c r="M10" s="139">
        <v>8.6993107385501993</v>
      </c>
      <c r="N10" s="139">
        <v>9.5509965983650531</v>
      </c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</row>
    <row r="11" spans="2:30" ht="15" customHeight="1" x14ac:dyDescent="0.3">
      <c r="B11" s="251" t="s">
        <v>6</v>
      </c>
      <c r="C11" s="97">
        <v>8669219</v>
      </c>
      <c r="D11" s="90">
        <v>3288199</v>
      </c>
      <c r="E11" s="90">
        <v>2709112</v>
      </c>
      <c r="F11" s="98">
        <v>2671908</v>
      </c>
      <c r="G11" s="90">
        <v>8385732</v>
      </c>
      <c r="H11" s="90">
        <v>3175185</v>
      </c>
      <c r="I11" s="90">
        <v>2620219</v>
      </c>
      <c r="J11" s="90">
        <v>2590328</v>
      </c>
      <c r="K11" s="108">
        <v>3.3805874072770274</v>
      </c>
      <c r="L11" s="139">
        <v>3.5592886713687553</v>
      </c>
      <c r="M11" s="139">
        <v>3.3925790172500849</v>
      </c>
      <c r="N11" s="139">
        <v>3.1494081058460548</v>
      </c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</row>
    <row r="12" spans="2:30" ht="15" customHeight="1" x14ac:dyDescent="0.3">
      <c r="B12" s="251" t="s">
        <v>57</v>
      </c>
      <c r="C12" s="97">
        <v>674</v>
      </c>
      <c r="D12" s="90">
        <v>413</v>
      </c>
      <c r="E12" s="90">
        <v>189</v>
      </c>
      <c r="F12" s="98">
        <v>72</v>
      </c>
      <c r="G12" s="90">
        <v>1751</v>
      </c>
      <c r="H12" s="90">
        <v>1489</v>
      </c>
      <c r="I12" s="90">
        <v>15</v>
      </c>
      <c r="J12" s="90">
        <v>247</v>
      </c>
      <c r="K12" s="108">
        <v>-61.507709880068532</v>
      </c>
      <c r="L12" s="139">
        <v>-72.263263935527206</v>
      </c>
      <c r="M12" s="139">
        <v>1160</v>
      </c>
      <c r="N12" s="139">
        <v>-70.850202429149803</v>
      </c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</row>
    <row r="13" spans="2:30" ht="15" customHeight="1" x14ac:dyDescent="0.3">
      <c r="B13" s="251" t="s">
        <v>37</v>
      </c>
      <c r="C13" s="97">
        <v>1922668</v>
      </c>
      <c r="D13" s="90">
        <v>1110055</v>
      </c>
      <c r="E13" s="90">
        <v>448020</v>
      </c>
      <c r="F13" s="98">
        <v>364593</v>
      </c>
      <c r="G13" s="90">
        <v>1842098</v>
      </c>
      <c r="H13" s="90">
        <v>1079887</v>
      </c>
      <c r="I13" s="90">
        <v>415528</v>
      </c>
      <c r="J13" s="90">
        <v>346683</v>
      </c>
      <c r="K13" s="108">
        <v>4.3738172453365669</v>
      </c>
      <c r="L13" s="139">
        <v>2.7936256293482558</v>
      </c>
      <c r="M13" s="139">
        <v>7.8194489902004198</v>
      </c>
      <c r="N13" s="139">
        <v>5.166102750928081</v>
      </c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102"/>
      <c r="AA13" s="102"/>
    </row>
    <row r="14" spans="2:30" ht="15" customHeight="1" x14ac:dyDescent="0.3">
      <c r="B14" s="251" t="s">
        <v>14</v>
      </c>
      <c r="C14" s="97">
        <v>523571</v>
      </c>
      <c r="D14" s="90">
        <v>226013</v>
      </c>
      <c r="E14" s="90">
        <v>150961</v>
      </c>
      <c r="F14" s="98">
        <v>146597</v>
      </c>
      <c r="G14" s="90">
        <v>532024</v>
      </c>
      <c r="H14" s="90">
        <v>230978</v>
      </c>
      <c r="I14" s="90">
        <v>155379</v>
      </c>
      <c r="J14" s="90">
        <v>145667</v>
      </c>
      <c r="K14" s="108">
        <v>-1.5888380975294349</v>
      </c>
      <c r="L14" s="139">
        <v>-2.149555368909593</v>
      </c>
      <c r="M14" s="139">
        <v>-2.8433700821861385</v>
      </c>
      <c r="N14" s="139">
        <v>0.6384424749600115</v>
      </c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</row>
    <row r="15" spans="2:30" ht="15" customHeight="1" x14ac:dyDescent="0.3">
      <c r="B15" s="251" t="s">
        <v>56</v>
      </c>
      <c r="C15" s="97">
        <v>161343</v>
      </c>
      <c r="D15" s="90">
        <v>63149</v>
      </c>
      <c r="E15" s="90">
        <v>49888</v>
      </c>
      <c r="F15" s="98">
        <v>48306</v>
      </c>
      <c r="G15" s="90">
        <v>163569</v>
      </c>
      <c r="H15" s="90">
        <v>65602</v>
      </c>
      <c r="I15" s="90">
        <v>51087</v>
      </c>
      <c r="J15" s="90">
        <v>46880</v>
      </c>
      <c r="K15" s="108">
        <v>-1.3608935678520993</v>
      </c>
      <c r="L15" s="139">
        <v>-3.7392152678272006</v>
      </c>
      <c r="M15" s="139">
        <v>-2.3469767259772545</v>
      </c>
      <c r="N15" s="139">
        <v>3.0418088737201368</v>
      </c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</row>
    <row r="16" spans="2:30" ht="15" customHeight="1" x14ac:dyDescent="0.3">
      <c r="B16" s="251" t="s">
        <v>58</v>
      </c>
      <c r="C16" s="97">
        <v>57557</v>
      </c>
      <c r="D16" s="90">
        <v>24058</v>
      </c>
      <c r="E16" s="90">
        <v>17314</v>
      </c>
      <c r="F16" s="98">
        <v>16185</v>
      </c>
      <c r="G16" s="90">
        <v>57652</v>
      </c>
      <c r="H16" s="90">
        <v>24862</v>
      </c>
      <c r="I16" s="90">
        <v>17397</v>
      </c>
      <c r="J16" s="90">
        <v>15393</v>
      </c>
      <c r="K16" s="108">
        <v>-0.16478179421355721</v>
      </c>
      <c r="L16" s="139">
        <v>-3.2338508567291453</v>
      </c>
      <c r="M16" s="139">
        <v>-0.47709375179628671</v>
      </c>
      <c r="N16" s="139">
        <v>5.1451958682518031</v>
      </c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</row>
    <row r="17" spans="2:30" ht="15" customHeight="1" x14ac:dyDescent="0.3">
      <c r="B17" s="251" t="s">
        <v>59</v>
      </c>
      <c r="C17" s="97">
        <v>25886</v>
      </c>
      <c r="D17" s="90">
        <v>10256</v>
      </c>
      <c r="E17" s="90">
        <v>8171</v>
      </c>
      <c r="F17" s="98">
        <v>7459</v>
      </c>
      <c r="G17" s="90">
        <v>25673</v>
      </c>
      <c r="H17" s="90">
        <v>9761</v>
      </c>
      <c r="I17" s="90">
        <v>8139</v>
      </c>
      <c r="J17" s="90">
        <v>7773</v>
      </c>
      <c r="K17" s="108">
        <v>0.8296654072371753</v>
      </c>
      <c r="L17" s="139">
        <v>5.0712017211351297</v>
      </c>
      <c r="M17" s="139">
        <v>0.39316869394274484</v>
      </c>
      <c r="N17" s="139">
        <v>-4.0396243406664096</v>
      </c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  <c r="AA17" s="102"/>
    </row>
    <row r="18" spans="2:30" ht="15" customHeight="1" x14ac:dyDescent="0.3">
      <c r="B18" s="251" t="s">
        <v>60</v>
      </c>
      <c r="C18" s="97">
        <v>39105</v>
      </c>
      <c r="D18" s="90">
        <v>18526</v>
      </c>
      <c r="E18" s="90">
        <v>10702</v>
      </c>
      <c r="F18" s="98">
        <v>9877</v>
      </c>
      <c r="G18" s="90">
        <v>36122</v>
      </c>
      <c r="H18" s="90">
        <v>16413</v>
      </c>
      <c r="I18" s="90">
        <v>9885</v>
      </c>
      <c r="J18" s="90">
        <v>9824</v>
      </c>
      <c r="K18" s="108">
        <v>8.2581252422346498</v>
      </c>
      <c r="L18" s="139">
        <v>12.873941387924207</v>
      </c>
      <c r="M18" s="139">
        <v>8.265048052604957</v>
      </c>
      <c r="N18" s="139">
        <v>0.53949511400651462</v>
      </c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</row>
    <row r="19" spans="2:30" ht="15" customHeight="1" x14ac:dyDescent="0.3">
      <c r="B19" s="251" t="s">
        <v>61</v>
      </c>
      <c r="C19" s="97">
        <v>19652</v>
      </c>
      <c r="D19" s="90">
        <v>7507</v>
      </c>
      <c r="E19" s="90">
        <v>6168</v>
      </c>
      <c r="F19" s="98">
        <v>5977</v>
      </c>
      <c r="G19" s="90">
        <v>19304</v>
      </c>
      <c r="H19" s="90">
        <v>7559</v>
      </c>
      <c r="I19" s="90">
        <v>5932</v>
      </c>
      <c r="J19" s="90">
        <v>5813</v>
      </c>
      <c r="K19" s="108">
        <v>1.8027351844177371</v>
      </c>
      <c r="L19" s="139">
        <v>-0.68792168276227017</v>
      </c>
      <c r="M19" s="139">
        <v>3.9784221173297372</v>
      </c>
      <c r="N19" s="139">
        <v>2.8212626870806812</v>
      </c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102"/>
      <c r="AA19" s="102"/>
    </row>
    <row r="20" spans="2:30" ht="15" customHeight="1" x14ac:dyDescent="0.3">
      <c r="B20" s="251" t="s">
        <v>62</v>
      </c>
      <c r="C20" s="97">
        <v>15049</v>
      </c>
      <c r="D20" s="90">
        <v>5615</v>
      </c>
      <c r="E20" s="90">
        <v>5028</v>
      </c>
      <c r="F20" s="98">
        <v>4406</v>
      </c>
      <c r="G20" s="90">
        <v>13837</v>
      </c>
      <c r="H20" s="90">
        <v>5144</v>
      </c>
      <c r="I20" s="90">
        <v>4571</v>
      </c>
      <c r="J20" s="90">
        <v>4122</v>
      </c>
      <c r="K20" s="108">
        <v>8.7591240875912408</v>
      </c>
      <c r="L20" s="139">
        <v>9.1562986003110414</v>
      </c>
      <c r="M20" s="139">
        <v>9.9978122949026478</v>
      </c>
      <c r="N20" s="139">
        <v>6.8898592916060171</v>
      </c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</row>
    <row r="21" spans="2:30" ht="15" customHeight="1" x14ac:dyDescent="0.3">
      <c r="B21" s="251" t="s">
        <v>63</v>
      </c>
      <c r="C21" s="97">
        <v>15585</v>
      </c>
      <c r="D21" s="90">
        <v>8631</v>
      </c>
      <c r="E21" s="90">
        <v>3739</v>
      </c>
      <c r="F21" s="98">
        <v>3215</v>
      </c>
      <c r="G21" s="90">
        <v>15781</v>
      </c>
      <c r="H21" s="90">
        <v>8435</v>
      </c>
      <c r="I21" s="90">
        <v>3941</v>
      </c>
      <c r="J21" s="90">
        <v>3405</v>
      </c>
      <c r="K21" s="108">
        <v>-1.2419998732653192</v>
      </c>
      <c r="L21" s="139">
        <v>2.3236514522821579</v>
      </c>
      <c r="M21" s="139">
        <v>-5.1256026389241311</v>
      </c>
      <c r="N21" s="139">
        <v>-5.5800293685756248</v>
      </c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</row>
    <row r="22" spans="2:30" ht="15" customHeight="1" x14ac:dyDescent="0.3">
      <c r="B22" s="251" t="s">
        <v>64</v>
      </c>
      <c r="C22" s="97">
        <v>2061</v>
      </c>
      <c r="D22" s="90">
        <v>830</v>
      </c>
      <c r="E22" s="90">
        <v>620</v>
      </c>
      <c r="F22" s="98">
        <v>611</v>
      </c>
      <c r="G22" s="90">
        <v>2163</v>
      </c>
      <c r="H22" s="90">
        <v>834</v>
      </c>
      <c r="I22" s="90">
        <v>691</v>
      </c>
      <c r="J22" s="90">
        <v>638</v>
      </c>
      <c r="K22" s="108">
        <v>-4.7156726768377251</v>
      </c>
      <c r="L22" s="139">
        <v>-0.47961630695443641</v>
      </c>
      <c r="M22" s="139">
        <v>-10.274963820549928</v>
      </c>
      <c r="N22" s="139">
        <v>-4.2319749216300941</v>
      </c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</row>
    <row r="23" spans="2:30" ht="15" customHeight="1" x14ac:dyDescent="0.3">
      <c r="B23" s="251" t="s">
        <v>39</v>
      </c>
      <c r="C23" s="97">
        <v>1254429</v>
      </c>
      <c r="D23" s="90">
        <v>484841</v>
      </c>
      <c r="E23" s="90">
        <v>394948</v>
      </c>
      <c r="F23" s="98">
        <v>374640</v>
      </c>
      <c r="G23" s="90">
        <v>1163316</v>
      </c>
      <c r="H23" s="90">
        <v>426404</v>
      </c>
      <c r="I23" s="90">
        <v>370237</v>
      </c>
      <c r="J23" s="90">
        <v>366675</v>
      </c>
      <c r="K23" s="108">
        <v>7.8321797344831499</v>
      </c>
      <c r="L23" s="139">
        <v>13.704608774776972</v>
      </c>
      <c r="M23" s="139">
        <v>6.67437344187642</v>
      </c>
      <c r="N23" s="139">
        <v>2.1722233585600326</v>
      </c>
      <c r="P23" s="102"/>
      <c r="Q23" s="102"/>
      <c r="R23" s="102"/>
      <c r="S23" s="102"/>
      <c r="T23" s="102"/>
      <c r="U23" s="102"/>
      <c r="V23" s="102"/>
      <c r="W23" s="102"/>
      <c r="X23" s="102"/>
      <c r="Y23" s="102"/>
      <c r="Z23" s="102"/>
      <c r="AA23" s="102"/>
    </row>
    <row r="24" spans="2:30" ht="15" customHeight="1" x14ac:dyDescent="0.3">
      <c r="B24" s="251" t="s">
        <v>55</v>
      </c>
      <c r="C24" s="97">
        <v>42148</v>
      </c>
      <c r="D24" s="90">
        <v>23387</v>
      </c>
      <c r="E24" s="90">
        <v>9720</v>
      </c>
      <c r="F24" s="98">
        <v>9041</v>
      </c>
      <c r="G24" s="90">
        <v>43515</v>
      </c>
      <c r="H24" s="90">
        <v>22935</v>
      </c>
      <c r="I24" s="90">
        <v>9883</v>
      </c>
      <c r="J24" s="90">
        <v>10697</v>
      </c>
      <c r="K24" s="108">
        <v>-3.1414454785706076</v>
      </c>
      <c r="L24" s="139">
        <v>1.9707870067582296</v>
      </c>
      <c r="M24" s="139">
        <v>-1.6492967722351513</v>
      </c>
      <c r="N24" s="139">
        <v>-15.480975974572312</v>
      </c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  <c r="AA24" s="102"/>
    </row>
    <row r="25" spans="2:30" ht="15" customHeight="1" x14ac:dyDescent="0.3">
      <c r="B25" s="251" t="s">
        <v>15</v>
      </c>
      <c r="C25" s="97">
        <v>6802</v>
      </c>
      <c r="D25" s="90">
        <v>3407</v>
      </c>
      <c r="E25" s="90">
        <v>1710</v>
      </c>
      <c r="F25" s="98">
        <v>1685</v>
      </c>
      <c r="G25" s="90">
        <v>1590</v>
      </c>
      <c r="H25" s="90">
        <v>632</v>
      </c>
      <c r="I25" s="90">
        <v>460</v>
      </c>
      <c r="J25" s="90">
        <v>498</v>
      </c>
      <c r="K25" s="108">
        <v>327.79874213836479</v>
      </c>
      <c r="L25" s="139">
        <v>439.08227848101262</v>
      </c>
      <c r="M25" s="139">
        <v>271.73913043478262</v>
      </c>
      <c r="N25" s="139">
        <v>238.35341365461846</v>
      </c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  <c r="AA25" s="102"/>
    </row>
    <row r="26" spans="2:30" ht="15" customHeight="1" x14ac:dyDescent="0.3">
      <c r="B26" s="251"/>
      <c r="C26" s="105"/>
      <c r="D26" s="234"/>
      <c r="E26" s="234"/>
      <c r="F26" s="106"/>
      <c r="G26" s="234"/>
      <c r="H26" s="234"/>
      <c r="I26" s="234"/>
      <c r="J26" s="234"/>
      <c r="K26" s="109"/>
      <c r="L26" s="103"/>
      <c r="M26" s="103"/>
      <c r="N26" s="103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</row>
    <row r="27" spans="2:30" s="83" customFormat="1" ht="15" customHeight="1" x14ac:dyDescent="0.3">
      <c r="B27" s="252" t="s">
        <v>115</v>
      </c>
      <c r="C27" s="95">
        <v>2851697</v>
      </c>
      <c r="D27" s="88">
        <v>1142465</v>
      </c>
      <c r="E27" s="88">
        <v>860435</v>
      </c>
      <c r="F27" s="96">
        <v>848797</v>
      </c>
      <c r="G27" s="88">
        <v>2811209</v>
      </c>
      <c r="H27" s="88">
        <v>1117121</v>
      </c>
      <c r="I27" s="88">
        <v>857357</v>
      </c>
      <c r="J27" s="88">
        <v>836731</v>
      </c>
      <c r="K27" s="107">
        <v>1.4402344329432639</v>
      </c>
      <c r="L27" s="138">
        <v>2.2686888886700727</v>
      </c>
      <c r="M27" s="138">
        <v>0.35901030725823668</v>
      </c>
      <c r="N27" s="138">
        <v>1.4420405124227498</v>
      </c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</row>
    <row r="28" spans="2:30" ht="7.35" customHeight="1" x14ac:dyDescent="0.3">
      <c r="B28" s="251"/>
      <c r="C28" s="97"/>
      <c r="D28" s="90"/>
      <c r="E28" s="90"/>
      <c r="F28" s="98"/>
      <c r="G28" s="90"/>
      <c r="H28" s="90"/>
      <c r="I28" s="90"/>
      <c r="J28" s="90"/>
      <c r="K28" s="108"/>
      <c r="L28" s="139"/>
      <c r="M28" s="139"/>
      <c r="N28" s="139"/>
      <c r="P28" s="102"/>
      <c r="Q28" s="102"/>
      <c r="R28" s="102"/>
      <c r="S28" s="102"/>
      <c r="T28" s="102"/>
      <c r="U28" s="102"/>
      <c r="V28" s="102"/>
      <c r="W28" s="102"/>
      <c r="X28" s="102"/>
      <c r="Y28" s="102"/>
      <c r="Z28" s="102"/>
      <c r="AA28" s="102"/>
    </row>
    <row r="29" spans="2:30" ht="15" customHeight="1" x14ac:dyDescent="0.3">
      <c r="B29" s="251" t="s">
        <v>38</v>
      </c>
      <c r="C29" s="97">
        <v>494802</v>
      </c>
      <c r="D29" s="90">
        <v>194348</v>
      </c>
      <c r="E29" s="90">
        <v>149004</v>
      </c>
      <c r="F29" s="98">
        <v>151450</v>
      </c>
      <c r="G29" s="90">
        <v>482504</v>
      </c>
      <c r="H29" s="90">
        <v>192227</v>
      </c>
      <c r="I29" s="90">
        <v>144435</v>
      </c>
      <c r="J29" s="90">
        <v>145842</v>
      </c>
      <c r="K29" s="108">
        <v>2.5487871603136969</v>
      </c>
      <c r="L29" s="139">
        <v>1.1033829794981975</v>
      </c>
      <c r="M29" s="139">
        <v>3.1633606812753143</v>
      </c>
      <c r="N29" s="139">
        <v>3.845257196143772</v>
      </c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  <c r="AA29" s="102"/>
    </row>
    <row r="30" spans="2:30" ht="15" customHeight="1" x14ac:dyDescent="0.3">
      <c r="B30" s="251" t="s">
        <v>6</v>
      </c>
      <c r="C30" s="97">
        <v>893142</v>
      </c>
      <c r="D30" s="90">
        <v>347916</v>
      </c>
      <c r="E30" s="90">
        <v>274660</v>
      </c>
      <c r="F30" s="98">
        <v>270566</v>
      </c>
      <c r="G30" s="90">
        <v>913405</v>
      </c>
      <c r="H30" s="90">
        <v>349913</v>
      </c>
      <c r="I30" s="90">
        <v>284490</v>
      </c>
      <c r="J30" s="90">
        <v>279002</v>
      </c>
      <c r="K30" s="108">
        <v>-2.2184025706012118</v>
      </c>
      <c r="L30" s="139">
        <v>-0.57071329158962369</v>
      </c>
      <c r="M30" s="139">
        <v>-3.4553059861506559</v>
      </c>
      <c r="N30" s="139">
        <v>-3.0236342391810811</v>
      </c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2"/>
    </row>
    <row r="31" spans="2:30" ht="15" customHeight="1" x14ac:dyDescent="0.3">
      <c r="B31" s="251" t="s">
        <v>57</v>
      </c>
      <c r="C31" s="97">
        <v>17</v>
      </c>
      <c r="D31" s="90">
        <v>6</v>
      </c>
      <c r="E31" s="90">
        <v>11</v>
      </c>
      <c r="F31" s="98">
        <v>0</v>
      </c>
      <c r="G31" s="90">
        <v>0</v>
      </c>
      <c r="H31" s="90">
        <v>0</v>
      </c>
      <c r="I31" s="90">
        <v>0</v>
      </c>
      <c r="J31" s="90">
        <v>0</v>
      </c>
      <c r="K31" s="235" t="s">
        <v>133</v>
      </c>
      <c r="L31" s="139" t="s">
        <v>133</v>
      </c>
      <c r="M31" s="139" t="s">
        <v>133</v>
      </c>
      <c r="N31" s="406" t="s">
        <v>133</v>
      </c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</row>
    <row r="32" spans="2:30" ht="15" customHeight="1" x14ac:dyDescent="0.3">
      <c r="B32" s="251" t="s">
        <v>37</v>
      </c>
      <c r="C32" s="97">
        <v>134738</v>
      </c>
      <c r="D32" s="90">
        <v>57770</v>
      </c>
      <c r="E32" s="90">
        <v>39109</v>
      </c>
      <c r="F32" s="98">
        <v>37859</v>
      </c>
      <c r="G32" s="90">
        <v>122709</v>
      </c>
      <c r="H32" s="90">
        <v>56487</v>
      </c>
      <c r="I32" s="90">
        <v>34464</v>
      </c>
      <c r="J32" s="90">
        <v>31758</v>
      </c>
      <c r="K32" s="108">
        <v>9.8028669453748307</v>
      </c>
      <c r="L32" s="139">
        <v>2.2713190645635279</v>
      </c>
      <c r="M32" s="139">
        <v>13.477831940575674</v>
      </c>
      <c r="N32" s="139">
        <v>19.210907487877073</v>
      </c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</row>
    <row r="33" spans="2:30" ht="15" customHeight="1" x14ac:dyDescent="0.3">
      <c r="B33" s="251" t="s">
        <v>14</v>
      </c>
      <c r="C33" s="97">
        <v>435057</v>
      </c>
      <c r="D33" s="90">
        <v>180267</v>
      </c>
      <c r="E33" s="90">
        <v>129528</v>
      </c>
      <c r="F33" s="98">
        <v>125262</v>
      </c>
      <c r="G33" s="90">
        <v>431062</v>
      </c>
      <c r="H33" s="90">
        <v>180514</v>
      </c>
      <c r="I33" s="90">
        <v>129613</v>
      </c>
      <c r="J33" s="90">
        <v>120935</v>
      </c>
      <c r="K33" s="108">
        <v>0.92678083431153757</v>
      </c>
      <c r="L33" s="139">
        <v>-0.1368314922942265</v>
      </c>
      <c r="M33" s="139">
        <v>-6.557984152824177E-2</v>
      </c>
      <c r="N33" s="139">
        <v>3.5779550998470251</v>
      </c>
      <c r="P33" s="102"/>
      <c r="Q33" s="102"/>
      <c r="R33" s="102"/>
      <c r="S33" s="102"/>
      <c r="T33" s="102"/>
      <c r="U33" s="102"/>
      <c r="V33" s="102"/>
      <c r="W33" s="102"/>
      <c r="X33" s="102"/>
      <c r="Y33" s="102"/>
      <c r="Z33" s="102"/>
      <c r="AA33" s="102"/>
    </row>
    <row r="34" spans="2:30" ht="15" customHeight="1" x14ac:dyDescent="0.3">
      <c r="B34" s="251" t="s">
        <v>56</v>
      </c>
      <c r="C34" s="97">
        <v>156321</v>
      </c>
      <c r="D34" s="90">
        <v>61464</v>
      </c>
      <c r="E34" s="90">
        <v>47829</v>
      </c>
      <c r="F34" s="98">
        <v>47028</v>
      </c>
      <c r="G34" s="90">
        <v>158599</v>
      </c>
      <c r="H34" s="90">
        <v>63291</v>
      </c>
      <c r="I34" s="90">
        <v>49691</v>
      </c>
      <c r="J34" s="90">
        <v>45617</v>
      </c>
      <c r="K34" s="108">
        <v>-1.4363268368653017</v>
      </c>
      <c r="L34" s="139">
        <v>-2.8866663506659713</v>
      </c>
      <c r="M34" s="139">
        <v>-3.7471574329355417</v>
      </c>
      <c r="N34" s="139">
        <v>3.0931450994146918</v>
      </c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</row>
    <row r="35" spans="2:30" ht="15" customHeight="1" x14ac:dyDescent="0.3">
      <c r="B35" s="251" t="s">
        <v>58</v>
      </c>
      <c r="C35" s="97">
        <v>57555</v>
      </c>
      <c r="D35" s="90">
        <v>24058</v>
      </c>
      <c r="E35" s="90">
        <v>17314</v>
      </c>
      <c r="F35" s="98">
        <v>16183</v>
      </c>
      <c r="G35" s="90">
        <v>57650</v>
      </c>
      <c r="H35" s="90">
        <v>24860</v>
      </c>
      <c r="I35" s="90">
        <v>17397</v>
      </c>
      <c r="J35" s="90">
        <v>15393</v>
      </c>
      <c r="K35" s="108">
        <v>-0.1647875108412836</v>
      </c>
      <c r="L35" s="139">
        <v>-3.2260659694288014</v>
      </c>
      <c r="M35" s="139">
        <v>-0.47709375179628671</v>
      </c>
      <c r="N35" s="139">
        <v>5.1322029493925809</v>
      </c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</row>
    <row r="36" spans="2:30" ht="15" customHeight="1" x14ac:dyDescent="0.3">
      <c r="B36" s="251" t="s">
        <v>59</v>
      </c>
      <c r="C36" s="97">
        <v>25611</v>
      </c>
      <c r="D36" s="90">
        <v>10121</v>
      </c>
      <c r="E36" s="90">
        <v>8108</v>
      </c>
      <c r="F36" s="98">
        <v>7382</v>
      </c>
      <c r="G36" s="90">
        <v>25376</v>
      </c>
      <c r="H36" s="90">
        <v>9640</v>
      </c>
      <c r="I36" s="90">
        <v>8009</v>
      </c>
      <c r="J36" s="90">
        <v>7727</v>
      </c>
      <c r="K36" s="108">
        <v>0.92607187894073129</v>
      </c>
      <c r="L36" s="139">
        <v>4.9896265560165975</v>
      </c>
      <c r="M36" s="139">
        <v>1.2361093769509301</v>
      </c>
      <c r="N36" s="139">
        <v>-4.4648634657693798</v>
      </c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</row>
    <row r="37" spans="2:30" ht="15" customHeight="1" x14ac:dyDescent="0.3">
      <c r="B37" s="251" t="s">
        <v>60</v>
      </c>
      <c r="C37" s="97">
        <v>39105</v>
      </c>
      <c r="D37" s="90">
        <v>18526</v>
      </c>
      <c r="E37" s="90">
        <v>10702</v>
      </c>
      <c r="F37" s="98">
        <v>9877</v>
      </c>
      <c r="G37" s="90">
        <v>36122</v>
      </c>
      <c r="H37" s="90">
        <v>16413</v>
      </c>
      <c r="I37" s="90">
        <v>9885</v>
      </c>
      <c r="J37" s="90">
        <v>9824</v>
      </c>
      <c r="K37" s="108">
        <v>8.2581252422346498</v>
      </c>
      <c r="L37" s="139">
        <v>12.873941387924207</v>
      </c>
      <c r="M37" s="139">
        <v>8.265048052604957</v>
      </c>
      <c r="N37" s="139">
        <v>0.53949511400651462</v>
      </c>
      <c r="P37" s="102"/>
      <c r="Q37" s="102"/>
      <c r="R37" s="102"/>
      <c r="S37" s="102"/>
      <c r="T37" s="102"/>
      <c r="U37" s="102"/>
      <c r="V37" s="102"/>
      <c r="W37" s="102"/>
      <c r="X37" s="102"/>
      <c r="Y37" s="102"/>
      <c r="Z37" s="102"/>
      <c r="AA37" s="102"/>
    </row>
    <row r="38" spans="2:30" ht="15" customHeight="1" x14ac:dyDescent="0.3">
      <c r="B38" s="251" t="s">
        <v>61</v>
      </c>
      <c r="C38" s="97">
        <v>19632</v>
      </c>
      <c r="D38" s="90">
        <v>7487</v>
      </c>
      <c r="E38" s="90">
        <v>6168</v>
      </c>
      <c r="F38" s="98">
        <v>5977</v>
      </c>
      <c r="G38" s="90">
        <v>19304</v>
      </c>
      <c r="H38" s="90">
        <v>7559</v>
      </c>
      <c r="I38" s="90">
        <v>5932</v>
      </c>
      <c r="J38" s="90">
        <v>5813</v>
      </c>
      <c r="K38" s="108">
        <v>1.6991297140489019</v>
      </c>
      <c r="L38" s="139">
        <v>-0.95250694536314329</v>
      </c>
      <c r="M38" s="139">
        <v>3.9784221173297372</v>
      </c>
      <c r="N38" s="139">
        <v>2.8212626870806812</v>
      </c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</row>
    <row r="39" spans="2:30" ht="15" customHeight="1" x14ac:dyDescent="0.3">
      <c r="B39" s="251" t="s">
        <v>62</v>
      </c>
      <c r="C39" s="97">
        <v>15049</v>
      </c>
      <c r="D39" s="90">
        <v>5615</v>
      </c>
      <c r="E39" s="90">
        <v>5028</v>
      </c>
      <c r="F39" s="98">
        <v>4406</v>
      </c>
      <c r="G39" s="90">
        <v>13837</v>
      </c>
      <c r="H39" s="90">
        <v>5144</v>
      </c>
      <c r="I39" s="90">
        <v>4571</v>
      </c>
      <c r="J39" s="90">
        <v>4122</v>
      </c>
      <c r="K39" s="108">
        <v>8.7591240875912408</v>
      </c>
      <c r="L39" s="139">
        <v>9.1562986003110414</v>
      </c>
      <c r="M39" s="139">
        <v>9.9978122949026478</v>
      </c>
      <c r="N39" s="139">
        <v>6.8898592916060171</v>
      </c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102"/>
      <c r="AA39" s="102"/>
    </row>
    <row r="40" spans="2:30" ht="15" customHeight="1" x14ac:dyDescent="0.3">
      <c r="B40" s="251" t="s">
        <v>63</v>
      </c>
      <c r="C40" s="97">
        <v>15585</v>
      </c>
      <c r="D40" s="90">
        <v>8631</v>
      </c>
      <c r="E40" s="90">
        <v>3739</v>
      </c>
      <c r="F40" s="98">
        <v>3215</v>
      </c>
      <c r="G40" s="90">
        <v>15781</v>
      </c>
      <c r="H40" s="90">
        <v>8435</v>
      </c>
      <c r="I40" s="90">
        <v>3941</v>
      </c>
      <c r="J40" s="90">
        <v>3405</v>
      </c>
      <c r="K40" s="108">
        <v>-1.2419998732653192</v>
      </c>
      <c r="L40" s="139">
        <v>2.3236514522821579</v>
      </c>
      <c r="M40" s="139">
        <v>-5.1256026389241311</v>
      </c>
      <c r="N40" s="139">
        <v>-5.5800293685756248</v>
      </c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</row>
    <row r="41" spans="2:30" ht="15" customHeight="1" x14ac:dyDescent="0.3">
      <c r="B41" s="251" t="s">
        <v>64</v>
      </c>
      <c r="C41" s="97">
        <v>2061</v>
      </c>
      <c r="D41" s="90">
        <v>830</v>
      </c>
      <c r="E41" s="90">
        <v>620</v>
      </c>
      <c r="F41" s="98">
        <v>611</v>
      </c>
      <c r="G41" s="90">
        <v>2163</v>
      </c>
      <c r="H41" s="90">
        <v>834</v>
      </c>
      <c r="I41" s="90">
        <v>691</v>
      </c>
      <c r="J41" s="90">
        <v>638</v>
      </c>
      <c r="K41" s="108">
        <v>-4.7156726768377251</v>
      </c>
      <c r="L41" s="139">
        <v>-0.47961630695443641</v>
      </c>
      <c r="M41" s="139">
        <v>-10.274963820549928</v>
      </c>
      <c r="N41" s="139">
        <v>-4.2319749216300941</v>
      </c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2"/>
    </row>
    <row r="42" spans="2:30" ht="15" customHeight="1" x14ac:dyDescent="0.3">
      <c r="B42" s="251" t="s">
        <v>39</v>
      </c>
      <c r="C42" s="97">
        <v>524231</v>
      </c>
      <c r="D42" s="90">
        <v>202721</v>
      </c>
      <c r="E42" s="90">
        <v>160727</v>
      </c>
      <c r="F42" s="98">
        <v>160783</v>
      </c>
      <c r="G42" s="90">
        <v>500830</v>
      </c>
      <c r="H42" s="90">
        <v>184368</v>
      </c>
      <c r="I42" s="90">
        <v>157249</v>
      </c>
      <c r="J42" s="90">
        <v>159213</v>
      </c>
      <c r="K42" s="108">
        <v>4.6724437433859798</v>
      </c>
      <c r="L42" s="139">
        <v>9.9545474268853607</v>
      </c>
      <c r="M42" s="139">
        <v>2.2117787712481478</v>
      </c>
      <c r="N42" s="139">
        <v>0.98610038125027477</v>
      </c>
      <c r="P42" s="102"/>
      <c r="Q42" s="102"/>
      <c r="R42" s="102"/>
      <c r="S42" s="102"/>
      <c r="T42" s="102"/>
      <c r="U42" s="102"/>
      <c r="V42" s="102"/>
      <c r="W42" s="102"/>
      <c r="X42" s="102"/>
      <c r="Y42" s="102"/>
      <c r="Z42" s="102"/>
      <c r="AA42" s="102"/>
    </row>
    <row r="43" spans="2:30" ht="15" customHeight="1" x14ac:dyDescent="0.3">
      <c r="B43" s="251" t="s">
        <v>55</v>
      </c>
      <c r="C43" s="97">
        <v>33892</v>
      </c>
      <c r="D43" s="90">
        <v>20181</v>
      </c>
      <c r="E43" s="90">
        <v>6760</v>
      </c>
      <c r="F43" s="98">
        <v>6951</v>
      </c>
      <c r="G43" s="90">
        <v>31730</v>
      </c>
      <c r="H43" s="90">
        <v>17391</v>
      </c>
      <c r="I43" s="90">
        <v>6948</v>
      </c>
      <c r="J43" s="90">
        <v>7391</v>
      </c>
      <c r="K43" s="108">
        <v>6.8137409391742825</v>
      </c>
      <c r="L43" s="139">
        <v>16.042780748663102</v>
      </c>
      <c r="M43" s="139">
        <v>-2.7058146229130684</v>
      </c>
      <c r="N43" s="139">
        <v>-5.9531863076714924</v>
      </c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  <c r="AA43" s="102"/>
    </row>
    <row r="44" spans="2:30" ht="15" customHeight="1" x14ac:dyDescent="0.3">
      <c r="B44" s="251" t="s">
        <v>15</v>
      </c>
      <c r="C44" s="97">
        <v>4899</v>
      </c>
      <c r="D44" s="90">
        <v>2524</v>
      </c>
      <c r="E44" s="90">
        <v>1128</v>
      </c>
      <c r="F44" s="98">
        <v>1247</v>
      </c>
      <c r="G44" s="90">
        <v>137</v>
      </c>
      <c r="H44" s="90">
        <v>45</v>
      </c>
      <c r="I44" s="90">
        <v>41</v>
      </c>
      <c r="J44" s="90">
        <v>51</v>
      </c>
      <c r="K44" s="108">
        <v>3475.912408759124</v>
      </c>
      <c r="L44" s="139">
        <v>5508.8888888888887</v>
      </c>
      <c r="M44" s="139">
        <v>2651.2195121951218</v>
      </c>
      <c r="N44" s="139">
        <v>2345.0980392156862</v>
      </c>
      <c r="P44" s="102"/>
      <c r="Q44" s="102"/>
      <c r="R44" s="102"/>
      <c r="S44" s="102"/>
      <c r="T44" s="102"/>
      <c r="U44" s="102"/>
      <c r="V44" s="102"/>
      <c r="W44" s="102"/>
      <c r="X44" s="102"/>
      <c r="Y44" s="102"/>
      <c r="Z44" s="102"/>
      <c r="AA44" s="102"/>
    </row>
    <row r="45" spans="2:30" ht="15" customHeight="1" x14ac:dyDescent="0.3">
      <c r="B45" s="251"/>
      <c r="C45" s="105"/>
      <c r="D45" s="234"/>
      <c r="E45" s="234"/>
      <c r="F45" s="106"/>
      <c r="G45" s="234"/>
      <c r="H45" s="234"/>
      <c r="I45" s="234"/>
      <c r="J45" s="234"/>
      <c r="K45" s="110"/>
      <c r="L45" s="236"/>
      <c r="M45" s="236"/>
      <c r="N45" s="236"/>
      <c r="P45" s="102"/>
      <c r="Q45" s="102"/>
      <c r="R45" s="102"/>
      <c r="S45" s="102"/>
      <c r="T45" s="102"/>
      <c r="U45" s="102"/>
      <c r="V45" s="102"/>
      <c r="W45" s="102"/>
      <c r="X45" s="102"/>
      <c r="Y45" s="102"/>
      <c r="Z45" s="102"/>
      <c r="AA45" s="102"/>
    </row>
    <row r="46" spans="2:30" s="83" customFormat="1" ht="15" customHeight="1" x14ac:dyDescent="0.3">
      <c r="B46" s="252" t="s">
        <v>18</v>
      </c>
      <c r="C46" s="95">
        <v>13874826</v>
      </c>
      <c r="D46" s="88">
        <v>5698415</v>
      </c>
      <c r="E46" s="88">
        <v>4124915</v>
      </c>
      <c r="F46" s="96">
        <v>4051496</v>
      </c>
      <c r="G46" s="88">
        <v>13165785</v>
      </c>
      <c r="H46" s="88">
        <v>5428380</v>
      </c>
      <c r="I46" s="88">
        <v>3891506</v>
      </c>
      <c r="J46" s="88">
        <v>3845899</v>
      </c>
      <c r="K46" s="107">
        <v>5.3854821417788603</v>
      </c>
      <c r="L46" s="138">
        <v>4.9745043641012607</v>
      </c>
      <c r="M46" s="138">
        <v>5.9979092927005633</v>
      </c>
      <c r="N46" s="138">
        <v>5.3458762177581889</v>
      </c>
      <c r="P46" s="102"/>
      <c r="Q46" s="102"/>
      <c r="R46" s="102"/>
      <c r="S46" s="102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</row>
    <row r="47" spans="2:30" ht="7.35" customHeight="1" x14ac:dyDescent="0.3">
      <c r="B47" s="251"/>
      <c r="C47" s="97"/>
      <c r="D47" s="90"/>
      <c r="E47" s="90"/>
      <c r="F47" s="98"/>
      <c r="G47" s="90"/>
      <c r="H47" s="90"/>
      <c r="I47" s="90"/>
      <c r="J47" s="90"/>
      <c r="K47" s="108"/>
      <c r="L47" s="139"/>
      <c r="M47" s="139"/>
      <c r="N47" s="139"/>
      <c r="P47" s="102"/>
      <c r="Q47" s="102"/>
      <c r="R47" s="102"/>
      <c r="S47" s="102"/>
      <c r="T47" s="102"/>
      <c r="U47" s="102"/>
      <c r="V47" s="102"/>
      <c r="W47" s="102"/>
      <c r="X47" s="102"/>
      <c r="Y47" s="102"/>
      <c r="Z47" s="102"/>
      <c r="AA47" s="102"/>
    </row>
    <row r="48" spans="2:30" ht="15" customHeight="1" x14ac:dyDescent="0.3">
      <c r="B48" s="251" t="s">
        <v>38</v>
      </c>
      <c r="C48" s="97">
        <v>3475972</v>
      </c>
      <c r="D48" s="90">
        <v>1371645</v>
      </c>
      <c r="E48" s="90">
        <v>1020056</v>
      </c>
      <c r="F48" s="98">
        <v>1084271</v>
      </c>
      <c r="G48" s="90">
        <v>3190363</v>
      </c>
      <c r="H48" s="90">
        <v>1277154</v>
      </c>
      <c r="I48" s="90">
        <v>931064</v>
      </c>
      <c r="J48" s="90">
        <v>982145</v>
      </c>
      <c r="K48" s="237">
        <v>8.9522414847464074</v>
      </c>
      <c r="L48" s="238">
        <v>7.3985596098825992</v>
      </c>
      <c r="M48" s="238">
        <v>9.5580969729255987</v>
      </c>
      <c r="N48" s="238">
        <v>10.398260949248836</v>
      </c>
      <c r="P48" s="102"/>
      <c r="Q48" s="102"/>
      <c r="R48" s="102"/>
      <c r="S48" s="102"/>
      <c r="T48" s="102"/>
      <c r="U48" s="102"/>
      <c r="V48" s="102"/>
      <c r="W48" s="102"/>
      <c r="X48" s="102"/>
      <c r="Y48" s="102"/>
      <c r="Z48" s="102"/>
      <c r="AA48" s="102"/>
    </row>
    <row r="49" spans="2:27" ht="15" customHeight="1" x14ac:dyDescent="0.3">
      <c r="B49" s="251" t="s">
        <v>6</v>
      </c>
      <c r="C49" s="97">
        <v>7776077</v>
      </c>
      <c r="D49" s="90">
        <v>2940283</v>
      </c>
      <c r="E49" s="90">
        <v>2434452</v>
      </c>
      <c r="F49" s="98">
        <v>2401342</v>
      </c>
      <c r="G49" s="90">
        <v>7472327</v>
      </c>
      <c r="H49" s="90">
        <v>2825272</v>
      </c>
      <c r="I49" s="90">
        <v>2335729</v>
      </c>
      <c r="J49" s="90">
        <v>2311326</v>
      </c>
      <c r="K49" s="237">
        <v>4.0649987614300072</v>
      </c>
      <c r="L49" s="238">
        <v>4.070793891703171</v>
      </c>
      <c r="M49" s="238">
        <v>4.2266461562963853</v>
      </c>
      <c r="N49" s="238">
        <v>3.8945609576494187</v>
      </c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</row>
    <row r="50" spans="2:27" ht="15" customHeight="1" x14ac:dyDescent="0.3">
      <c r="B50" s="251" t="s">
        <v>57</v>
      </c>
      <c r="C50" s="97">
        <v>657</v>
      </c>
      <c r="D50" s="90">
        <v>407</v>
      </c>
      <c r="E50" s="90">
        <v>178</v>
      </c>
      <c r="F50" s="98">
        <v>72</v>
      </c>
      <c r="G50" s="90">
        <v>1751</v>
      </c>
      <c r="H50" s="90">
        <v>1489</v>
      </c>
      <c r="I50" s="90">
        <v>15</v>
      </c>
      <c r="J50" s="90">
        <v>247</v>
      </c>
      <c r="K50" s="239">
        <v>-62.478583666476297</v>
      </c>
      <c r="L50" s="238">
        <v>-72.666218938885166</v>
      </c>
      <c r="M50" s="238">
        <v>1086.6666666666667</v>
      </c>
      <c r="N50" s="238">
        <v>-70.850202429149803</v>
      </c>
      <c r="P50" s="102"/>
      <c r="Q50" s="102"/>
      <c r="R50" s="102"/>
      <c r="S50" s="102"/>
      <c r="T50" s="102"/>
      <c r="U50" s="102"/>
      <c r="V50" s="102"/>
      <c r="W50" s="102"/>
      <c r="X50" s="102"/>
      <c r="Y50" s="102"/>
      <c r="Z50" s="102"/>
      <c r="AA50" s="102"/>
    </row>
    <row r="51" spans="2:27" ht="15" customHeight="1" x14ac:dyDescent="0.3">
      <c r="B51" s="251" t="s">
        <v>37</v>
      </c>
      <c r="C51" s="97">
        <v>1787930</v>
      </c>
      <c r="D51" s="90">
        <v>1052285</v>
      </c>
      <c r="E51" s="90">
        <v>408911</v>
      </c>
      <c r="F51" s="98">
        <v>326734</v>
      </c>
      <c r="G51" s="90">
        <v>1719389</v>
      </c>
      <c r="H51" s="90">
        <v>1023400</v>
      </c>
      <c r="I51" s="90">
        <v>381064</v>
      </c>
      <c r="J51" s="90">
        <v>314925</v>
      </c>
      <c r="K51" s="237">
        <v>3.9863579445954347</v>
      </c>
      <c r="L51" s="238">
        <v>2.8224545632206373</v>
      </c>
      <c r="M51" s="238">
        <v>7.3076963449709238</v>
      </c>
      <c r="N51" s="238">
        <v>3.74978169405414</v>
      </c>
      <c r="P51" s="102"/>
      <c r="Q51" s="102"/>
      <c r="R51" s="102"/>
      <c r="S51" s="102"/>
      <c r="T51" s="102"/>
      <c r="U51" s="102"/>
      <c r="V51" s="102"/>
      <c r="W51" s="102"/>
      <c r="X51" s="102"/>
      <c r="Y51" s="102"/>
      <c r="Z51" s="102"/>
      <c r="AA51" s="102"/>
    </row>
    <row r="52" spans="2:27" ht="15" customHeight="1" x14ac:dyDescent="0.3">
      <c r="B52" s="251" t="s">
        <v>14</v>
      </c>
      <c r="C52" s="97">
        <v>88514</v>
      </c>
      <c r="D52" s="90">
        <v>45746</v>
      </c>
      <c r="E52" s="90">
        <v>21433</v>
      </c>
      <c r="F52" s="98">
        <v>21335</v>
      </c>
      <c r="G52" s="90">
        <v>100962</v>
      </c>
      <c r="H52" s="90">
        <v>50464</v>
      </c>
      <c r="I52" s="90">
        <v>25766</v>
      </c>
      <c r="J52" s="90">
        <v>24732</v>
      </c>
      <c r="K52" s="237">
        <v>-12.329391256116162</v>
      </c>
      <c r="L52" s="238">
        <v>-9.3492390615091949</v>
      </c>
      <c r="M52" s="238">
        <v>-16.816735232476905</v>
      </c>
      <c r="N52" s="238">
        <v>-13.735241792010349</v>
      </c>
      <c r="P52" s="102"/>
      <c r="Q52" s="102"/>
      <c r="R52" s="102"/>
      <c r="S52" s="102"/>
      <c r="T52" s="102"/>
      <c r="U52" s="102"/>
      <c r="V52" s="102"/>
      <c r="W52" s="102"/>
      <c r="X52" s="102"/>
      <c r="Y52" s="102"/>
      <c r="Z52" s="102"/>
      <c r="AA52" s="102"/>
    </row>
    <row r="53" spans="2:27" ht="15" customHeight="1" x14ac:dyDescent="0.3">
      <c r="B53" s="251" t="s">
        <v>56</v>
      </c>
      <c r="C53" s="97">
        <v>5022</v>
      </c>
      <c r="D53" s="90">
        <v>1685</v>
      </c>
      <c r="E53" s="90">
        <v>2059</v>
      </c>
      <c r="F53" s="98">
        <v>1278</v>
      </c>
      <c r="G53" s="90">
        <v>4970</v>
      </c>
      <c r="H53" s="90">
        <v>2311</v>
      </c>
      <c r="I53" s="90">
        <v>1396</v>
      </c>
      <c r="J53" s="90">
        <v>1263</v>
      </c>
      <c r="K53" s="237">
        <v>1.0462776659959758</v>
      </c>
      <c r="L53" s="238">
        <v>-27.087840761575077</v>
      </c>
      <c r="M53" s="238">
        <v>47.492836676217763</v>
      </c>
      <c r="N53" s="238">
        <v>1.1876484560570071</v>
      </c>
      <c r="P53" s="102"/>
      <c r="Q53" s="102"/>
      <c r="R53" s="102"/>
      <c r="S53" s="102"/>
      <c r="T53" s="102"/>
      <c r="U53" s="102"/>
      <c r="V53" s="102"/>
      <c r="W53" s="102"/>
      <c r="X53" s="102"/>
      <c r="Y53" s="102"/>
      <c r="Z53" s="102"/>
      <c r="AA53" s="102"/>
    </row>
    <row r="54" spans="2:27" ht="15" customHeight="1" x14ac:dyDescent="0.3">
      <c r="B54" s="251" t="s">
        <v>58</v>
      </c>
      <c r="C54" s="97">
        <v>2</v>
      </c>
      <c r="D54" s="90">
        <v>0</v>
      </c>
      <c r="E54" s="90">
        <v>0</v>
      </c>
      <c r="F54" s="98">
        <v>2</v>
      </c>
      <c r="G54" s="90">
        <v>2</v>
      </c>
      <c r="H54" s="90">
        <v>2</v>
      </c>
      <c r="I54" s="90">
        <v>0</v>
      </c>
      <c r="J54" s="90">
        <v>0</v>
      </c>
      <c r="K54" s="237">
        <v>0</v>
      </c>
      <c r="L54" s="238">
        <v>-100</v>
      </c>
      <c r="M54" s="238" t="s">
        <v>133</v>
      </c>
      <c r="N54" s="238" t="s">
        <v>133</v>
      </c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A54" s="102"/>
    </row>
    <row r="55" spans="2:27" ht="15" customHeight="1" x14ac:dyDescent="0.3">
      <c r="B55" s="251" t="s">
        <v>59</v>
      </c>
      <c r="C55" s="97">
        <v>275</v>
      </c>
      <c r="D55" s="90">
        <v>135</v>
      </c>
      <c r="E55" s="90">
        <v>63</v>
      </c>
      <c r="F55" s="98">
        <v>77</v>
      </c>
      <c r="G55" s="90">
        <v>297</v>
      </c>
      <c r="H55" s="90">
        <v>121</v>
      </c>
      <c r="I55" s="90">
        <v>130</v>
      </c>
      <c r="J55" s="90">
        <v>46</v>
      </c>
      <c r="K55" s="237">
        <v>-7.4074074074074066</v>
      </c>
      <c r="L55" s="238">
        <v>11.570247933884298</v>
      </c>
      <c r="M55" s="238">
        <v>-51.538461538461533</v>
      </c>
      <c r="N55" s="238">
        <v>67.391304347826093</v>
      </c>
      <c r="P55" s="102"/>
      <c r="Q55" s="102"/>
      <c r="R55" s="102"/>
      <c r="S55" s="102"/>
      <c r="T55" s="102"/>
      <c r="U55" s="102"/>
      <c r="V55" s="102"/>
      <c r="W55" s="102"/>
      <c r="X55" s="102"/>
      <c r="Y55" s="102"/>
      <c r="Z55" s="102"/>
      <c r="AA55" s="102"/>
    </row>
    <row r="56" spans="2:27" ht="15" customHeight="1" x14ac:dyDescent="0.3">
      <c r="B56" s="251" t="s">
        <v>60</v>
      </c>
      <c r="C56" s="97">
        <v>0</v>
      </c>
      <c r="D56" s="90">
        <v>0</v>
      </c>
      <c r="E56" s="90">
        <v>0</v>
      </c>
      <c r="F56" s="98">
        <v>0</v>
      </c>
      <c r="G56" s="90">
        <v>0</v>
      </c>
      <c r="H56" s="90">
        <v>0</v>
      </c>
      <c r="I56" s="90">
        <v>0</v>
      </c>
      <c r="J56" s="90">
        <v>0</v>
      </c>
      <c r="K56" s="237" t="s">
        <v>133</v>
      </c>
      <c r="L56" s="406" t="s">
        <v>133</v>
      </c>
      <c r="M56" s="406" t="s">
        <v>133</v>
      </c>
      <c r="N56" s="406" t="s">
        <v>133</v>
      </c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  <c r="AA56" s="102"/>
    </row>
    <row r="57" spans="2:27" ht="15" customHeight="1" x14ac:dyDescent="0.3">
      <c r="B57" s="251" t="s">
        <v>61</v>
      </c>
      <c r="C57" s="97">
        <v>20</v>
      </c>
      <c r="D57" s="90">
        <v>20</v>
      </c>
      <c r="E57" s="90">
        <v>0</v>
      </c>
      <c r="F57" s="98">
        <v>0</v>
      </c>
      <c r="G57" s="90">
        <v>0</v>
      </c>
      <c r="H57" s="90">
        <v>0</v>
      </c>
      <c r="I57" s="90">
        <v>0</v>
      </c>
      <c r="J57" s="90">
        <v>0</v>
      </c>
      <c r="K57" s="237" t="s">
        <v>133</v>
      </c>
      <c r="L57" s="406" t="s">
        <v>133</v>
      </c>
      <c r="M57" s="406" t="s">
        <v>133</v>
      </c>
      <c r="N57" s="406" t="s">
        <v>133</v>
      </c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  <c r="AA57" s="102"/>
    </row>
    <row r="58" spans="2:27" ht="15" customHeight="1" x14ac:dyDescent="0.3">
      <c r="B58" s="251" t="s">
        <v>62</v>
      </c>
      <c r="C58" s="97">
        <v>0</v>
      </c>
      <c r="D58" s="90">
        <v>0</v>
      </c>
      <c r="E58" s="90">
        <v>0</v>
      </c>
      <c r="F58" s="98">
        <v>0</v>
      </c>
      <c r="G58" s="90">
        <v>0</v>
      </c>
      <c r="H58" s="90">
        <v>0</v>
      </c>
      <c r="I58" s="90">
        <v>0</v>
      </c>
      <c r="J58" s="90">
        <v>0</v>
      </c>
      <c r="K58" s="237" t="s">
        <v>133</v>
      </c>
      <c r="L58" s="406" t="s">
        <v>133</v>
      </c>
      <c r="M58" s="406" t="s">
        <v>133</v>
      </c>
      <c r="N58" s="406" t="s">
        <v>133</v>
      </c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</row>
    <row r="59" spans="2:27" ht="15" customHeight="1" x14ac:dyDescent="0.3">
      <c r="B59" s="251" t="s">
        <v>63</v>
      </c>
      <c r="C59" s="97">
        <v>0</v>
      </c>
      <c r="D59" s="90">
        <v>0</v>
      </c>
      <c r="E59" s="90">
        <v>0</v>
      </c>
      <c r="F59" s="98">
        <v>0</v>
      </c>
      <c r="G59" s="90">
        <v>0</v>
      </c>
      <c r="H59" s="90">
        <v>0</v>
      </c>
      <c r="I59" s="90">
        <v>0</v>
      </c>
      <c r="J59" s="90">
        <v>0</v>
      </c>
      <c r="K59" s="237" t="s">
        <v>133</v>
      </c>
      <c r="L59" s="406" t="s">
        <v>133</v>
      </c>
      <c r="M59" s="406" t="s">
        <v>133</v>
      </c>
      <c r="N59" s="238" t="s">
        <v>133</v>
      </c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102"/>
    </row>
    <row r="60" spans="2:27" ht="15" customHeight="1" x14ac:dyDescent="0.3">
      <c r="B60" s="251" t="s">
        <v>64</v>
      </c>
      <c r="C60" s="97">
        <v>0</v>
      </c>
      <c r="D60" s="90">
        <v>0</v>
      </c>
      <c r="E60" s="90">
        <v>0</v>
      </c>
      <c r="F60" s="98">
        <v>0</v>
      </c>
      <c r="G60" s="90">
        <v>0</v>
      </c>
      <c r="H60" s="90">
        <v>0</v>
      </c>
      <c r="I60" s="90">
        <v>0</v>
      </c>
      <c r="J60" s="90">
        <v>0</v>
      </c>
      <c r="K60" s="237" t="s">
        <v>133</v>
      </c>
      <c r="L60" s="406" t="s">
        <v>133</v>
      </c>
      <c r="M60" s="406" t="s">
        <v>133</v>
      </c>
      <c r="N60" s="406" t="s">
        <v>133</v>
      </c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  <c r="AA60" s="102"/>
    </row>
    <row r="61" spans="2:27" ht="15" customHeight="1" x14ac:dyDescent="0.3">
      <c r="B61" s="251" t="s">
        <v>39</v>
      </c>
      <c r="C61" s="97">
        <v>730198</v>
      </c>
      <c r="D61" s="90">
        <v>282120</v>
      </c>
      <c r="E61" s="90">
        <v>234221</v>
      </c>
      <c r="F61" s="98">
        <v>213857</v>
      </c>
      <c r="G61" s="90">
        <v>662486</v>
      </c>
      <c r="H61" s="90">
        <v>242036</v>
      </c>
      <c r="I61" s="90">
        <v>212988</v>
      </c>
      <c r="J61" s="90">
        <v>207462</v>
      </c>
      <c r="K61" s="237">
        <v>10.220895234012492</v>
      </c>
      <c r="L61" s="238">
        <v>16.56117271810805</v>
      </c>
      <c r="M61" s="238">
        <v>9.9691062407271769</v>
      </c>
      <c r="N61" s="238">
        <v>3.0824922154418641</v>
      </c>
      <c r="P61" s="102"/>
      <c r="Q61" s="102"/>
      <c r="R61" s="102"/>
      <c r="S61" s="102"/>
      <c r="T61" s="102"/>
      <c r="U61" s="102"/>
      <c r="V61" s="102"/>
      <c r="W61" s="102"/>
      <c r="X61" s="102"/>
      <c r="Y61" s="102"/>
      <c r="Z61" s="102"/>
      <c r="AA61" s="102"/>
    </row>
    <row r="62" spans="2:27" ht="15" customHeight="1" x14ac:dyDescent="0.3">
      <c r="B62" s="251" t="s">
        <v>55</v>
      </c>
      <c r="C62" s="97">
        <v>8256</v>
      </c>
      <c r="D62" s="90">
        <v>3206</v>
      </c>
      <c r="E62" s="90">
        <v>2960</v>
      </c>
      <c r="F62" s="98">
        <v>2090</v>
      </c>
      <c r="G62" s="90">
        <v>11785</v>
      </c>
      <c r="H62" s="90">
        <v>5544</v>
      </c>
      <c r="I62" s="90">
        <v>2935</v>
      </c>
      <c r="J62" s="90">
        <v>3306</v>
      </c>
      <c r="K62" s="237">
        <v>-29.944845142129829</v>
      </c>
      <c r="L62" s="238">
        <v>-42.171717171717169</v>
      </c>
      <c r="M62" s="238">
        <v>0.85178875638841567</v>
      </c>
      <c r="N62" s="238">
        <v>-36.781609195402297</v>
      </c>
      <c r="P62" s="102"/>
      <c r="Q62" s="102"/>
      <c r="R62" s="102"/>
      <c r="S62" s="102"/>
      <c r="T62" s="102"/>
      <c r="U62" s="102"/>
      <c r="V62" s="102"/>
      <c r="W62" s="102"/>
      <c r="X62" s="102"/>
      <c r="Y62" s="102"/>
      <c r="Z62" s="102"/>
      <c r="AA62" s="102"/>
    </row>
    <row r="63" spans="2:27" ht="15" customHeight="1" thickBot="1" x14ac:dyDescent="0.35">
      <c r="B63" s="121" t="s">
        <v>15</v>
      </c>
      <c r="C63" s="99">
        <v>1903</v>
      </c>
      <c r="D63" s="232">
        <v>883</v>
      </c>
      <c r="E63" s="232">
        <v>582</v>
      </c>
      <c r="F63" s="233">
        <v>438</v>
      </c>
      <c r="G63" s="232">
        <v>1453</v>
      </c>
      <c r="H63" s="232">
        <v>587</v>
      </c>
      <c r="I63" s="232">
        <v>419</v>
      </c>
      <c r="J63" s="232">
        <v>447</v>
      </c>
      <c r="K63" s="240">
        <v>30.970406056434964</v>
      </c>
      <c r="L63" s="241">
        <v>50.425894378194201</v>
      </c>
      <c r="M63" s="241">
        <v>38.902147971360385</v>
      </c>
      <c r="N63" s="241">
        <v>-2.0134228187919461</v>
      </c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  <c r="AA63" s="102"/>
    </row>
    <row r="64" spans="2:27" ht="14.1" customHeight="1" thickTop="1" x14ac:dyDescent="0.3">
      <c r="B64" s="79" t="s">
        <v>160</v>
      </c>
      <c r="N64" s="60" t="s">
        <v>118</v>
      </c>
    </row>
    <row r="65" spans="7:14" ht="14.1" customHeight="1" x14ac:dyDescent="0.3">
      <c r="N65" s="60"/>
    </row>
    <row r="67" spans="7:14" x14ac:dyDescent="0.3">
      <c r="G67" s="52"/>
      <c r="H67" s="52"/>
      <c r="I67" s="52"/>
      <c r="J67" s="52"/>
    </row>
    <row r="68" spans="7:14" x14ac:dyDescent="0.3">
      <c r="G68" s="52"/>
      <c r="H68" s="52"/>
      <c r="I68" s="52"/>
      <c r="J68" s="52"/>
    </row>
    <row r="69" spans="7:14" x14ac:dyDescent="0.3">
      <c r="G69" s="52"/>
      <c r="H69" s="52"/>
      <c r="I69" s="52"/>
      <c r="J69" s="52"/>
    </row>
    <row r="70" spans="7:14" x14ac:dyDescent="0.3">
      <c r="G70" s="52"/>
      <c r="H70" s="52"/>
      <c r="I70" s="52"/>
      <c r="J70" s="52"/>
    </row>
    <row r="71" spans="7:14" x14ac:dyDescent="0.3">
      <c r="G71" s="52"/>
      <c r="H71" s="52"/>
      <c r="I71" s="52"/>
      <c r="J71" s="104"/>
    </row>
    <row r="72" spans="7:14" x14ac:dyDescent="0.3">
      <c r="G72" s="52"/>
      <c r="H72" s="52"/>
      <c r="I72" s="52"/>
      <c r="J72" s="104"/>
    </row>
    <row r="73" spans="7:14" x14ac:dyDescent="0.3">
      <c r="G73" s="52"/>
      <c r="H73" s="52"/>
      <c r="I73" s="52"/>
      <c r="J73" s="104"/>
    </row>
    <row r="74" spans="7:14" x14ac:dyDescent="0.3">
      <c r="G74" s="52"/>
      <c r="H74" s="52"/>
      <c r="I74" s="52"/>
      <c r="J74" s="52"/>
    </row>
    <row r="76" spans="7:14" ht="6.75" customHeight="1" x14ac:dyDescent="0.3"/>
  </sheetData>
  <mergeCells count="5">
    <mergeCell ref="M4:N4"/>
    <mergeCell ref="C5:F5"/>
    <mergeCell ref="G5:J5"/>
    <mergeCell ref="K5:N5"/>
    <mergeCell ref="B5:B6"/>
  </mergeCells>
  <conditionalFormatting sqref="Q8:AD8 P8:P27 Q9:AA26 P9:AA63 Q27:AD27 P46:AD46">
    <cfRule type="cellIs" dxfId="5" priority="1" operator="notEqual">
      <formula>0</formula>
    </cfRule>
  </conditionalFormatting>
  <pageMargins left="0.33" right="0.3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</vt:i4>
      </vt:variant>
    </vt:vector>
  </HeadingPairs>
  <TitlesOfParts>
    <vt:vector size="19" baseType="lpstr">
      <vt:lpstr>Índice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Q12</vt:lpstr>
      <vt:lpstr>Q13</vt:lpstr>
      <vt:lpstr>Q14</vt:lpstr>
      <vt:lpstr>Q15</vt:lpstr>
      <vt:lpstr>Q16</vt:lpstr>
      <vt:lpstr>Q17</vt:lpstr>
      <vt:lpstr>'Q10'!Print_Area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Bárbara Veloso</cp:lastModifiedBy>
  <cp:lastPrinted>2020-03-12T13:00:34Z</cp:lastPrinted>
  <dcterms:created xsi:type="dcterms:W3CDTF">2012-11-13T14:40:27Z</dcterms:created>
  <dcterms:modified xsi:type="dcterms:W3CDTF">2026-03-03T18:26:50Z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6a09a6a-1f85-432a-b7c9-4dc86b5a8210_Enabled">
    <vt:lpwstr>true</vt:lpwstr>
  </property>
  <property fmtid="{D5CDD505-2E9C-101B-9397-08002B2CF9AE}" pid="3" name="MSIP_Label_86a09a6a-1f85-432a-b7c9-4dc86b5a8210_SetDate">
    <vt:lpwstr>2023-08-28T16:00:56Z</vt:lpwstr>
  </property>
  <property fmtid="{D5CDD505-2E9C-101B-9397-08002B2CF9AE}" pid="4" name="MSIP_Label_86a09a6a-1f85-432a-b7c9-4dc86b5a8210_Method">
    <vt:lpwstr>Standard</vt:lpwstr>
  </property>
  <property fmtid="{D5CDD505-2E9C-101B-9397-08002B2CF9AE}" pid="5" name="MSIP_Label_86a09a6a-1f85-432a-b7c9-4dc86b5a8210_Name">
    <vt:lpwstr>Public</vt:lpwstr>
  </property>
  <property fmtid="{D5CDD505-2E9C-101B-9397-08002B2CF9AE}" pid="6" name="MSIP_Label_86a09a6a-1f85-432a-b7c9-4dc86b5a8210_SiteId">
    <vt:lpwstr>71940a86-52bd-4ed3-89b7-e0a7cd704043</vt:lpwstr>
  </property>
  <property fmtid="{D5CDD505-2E9C-101B-9397-08002B2CF9AE}" pid="7" name="MSIP_Label_86a09a6a-1f85-432a-b7c9-4dc86b5a8210_ActionId">
    <vt:lpwstr>0ebc6338-4caa-4e48-95ba-6977f340847b</vt:lpwstr>
  </property>
  <property fmtid="{D5CDD505-2E9C-101B-9397-08002B2CF9AE}" pid="8" name="MSIP_Label_86a09a6a-1f85-432a-b7c9-4dc86b5a8210_ContentBits">
    <vt:lpwstr>2</vt:lpwstr>
  </property>
</Properties>
</file>