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5\Trimestral\3ºT\"/>
    </mc:Choice>
  </mc:AlternateContent>
  <xr:revisionPtr revIDLastSave="0" documentId="13_ncr:1_{2142CB41-593D-46F5-9675-CE10EF5527C5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20" l="1"/>
  <c r="N6" i="20"/>
  <c r="M6" i="20"/>
  <c r="L6" i="20"/>
  <c r="N6" i="19"/>
  <c r="M6" i="19"/>
  <c r="L6" i="19"/>
  <c r="K6" i="19"/>
  <c r="N6" i="18"/>
  <c r="M6" i="18"/>
  <c r="L6" i="18"/>
  <c r="K6" i="18"/>
  <c r="N76" i="33"/>
  <c r="M76" i="33"/>
  <c r="L76" i="33"/>
  <c r="K76" i="33"/>
  <c r="N75" i="33"/>
  <c r="K75" i="33"/>
  <c r="N74" i="33"/>
  <c r="M74" i="33"/>
  <c r="L74" i="33"/>
  <c r="K74" i="33"/>
  <c r="N73" i="33"/>
  <c r="M73" i="33"/>
  <c r="L73" i="33"/>
  <c r="K73" i="33"/>
  <c r="N72" i="33"/>
  <c r="M72" i="33"/>
  <c r="L72" i="33"/>
  <c r="K72" i="33"/>
  <c r="N71" i="33"/>
  <c r="M71" i="33"/>
  <c r="L71" i="33"/>
  <c r="K71" i="33"/>
  <c r="N70" i="33"/>
  <c r="M70" i="33"/>
  <c r="L70" i="33"/>
  <c r="K70" i="33"/>
  <c r="N69" i="33"/>
  <c r="M69" i="33"/>
  <c r="L69" i="33"/>
  <c r="K69" i="33"/>
  <c r="N68" i="33"/>
  <c r="M68" i="33"/>
  <c r="L68" i="33"/>
  <c r="K68" i="33"/>
  <c r="N67" i="33"/>
  <c r="M67" i="33"/>
  <c r="L67" i="33"/>
  <c r="K67" i="33"/>
  <c r="N66" i="33"/>
  <c r="M66" i="33"/>
  <c r="L66" i="33"/>
  <c r="K66" i="33"/>
  <c r="N64" i="33"/>
  <c r="M64" i="33"/>
  <c r="L64" i="33"/>
  <c r="K64" i="33"/>
  <c r="N62" i="33"/>
  <c r="M62" i="33"/>
  <c r="L62" i="33"/>
  <c r="K62" i="33"/>
  <c r="N58" i="33"/>
  <c r="L58" i="33"/>
  <c r="K58" i="33"/>
  <c r="N57" i="33"/>
  <c r="M57" i="33"/>
  <c r="L57" i="33"/>
  <c r="K57" i="33"/>
  <c r="N56" i="33"/>
  <c r="M56" i="33"/>
  <c r="L56" i="33"/>
  <c r="K56" i="33"/>
  <c r="N55" i="33"/>
  <c r="M55" i="33"/>
  <c r="L55" i="33"/>
  <c r="K55" i="33"/>
  <c r="N54" i="33"/>
  <c r="M54" i="33"/>
  <c r="L54" i="33"/>
  <c r="K54" i="33"/>
  <c r="N53" i="33"/>
  <c r="M53" i="33"/>
  <c r="L53" i="33"/>
  <c r="K53" i="33"/>
  <c r="N52" i="33"/>
  <c r="M52" i="33"/>
  <c r="L52" i="33"/>
  <c r="K52" i="33"/>
  <c r="N50" i="33"/>
  <c r="M50" i="33"/>
  <c r="L50" i="33"/>
  <c r="K50" i="33"/>
  <c r="N48" i="33"/>
  <c r="M48" i="33"/>
  <c r="L48" i="33"/>
  <c r="K48" i="33"/>
  <c r="N47" i="33"/>
  <c r="K47" i="33"/>
  <c r="N46" i="33"/>
  <c r="M46" i="33"/>
  <c r="L46" i="33"/>
  <c r="K46" i="33"/>
  <c r="N45" i="33"/>
  <c r="M45" i="33"/>
  <c r="L45" i="33"/>
  <c r="K45" i="33"/>
  <c r="N44" i="33"/>
  <c r="M44" i="33"/>
  <c r="L44" i="33"/>
  <c r="K44" i="33"/>
  <c r="N43" i="33"/>
  <c r="M43" i="33"/>
  <c r="L43" i="33"/>
  <c r="K43" i="33"/>
  <c r="N42" i="33"/>
  <c r="M42" i="33"/>
  <c r="L42" i="33"/>
  <c r="K42" i="33"/>
  <c r="N41" i="33"/>
  <c r="M41" i="33"/>
  <c r="L41" i="33"/>
  <c r="K41" i="33"/>
  <c r="N40" i="33"/>
  <c r="M40" i="33"/>
  <c r="L40" i="33"/>
  <c r="K40" i="33"/>
  <c r="N39" i="33"/>
  <c r="M39" i="33"/>
  <c r="L39" i="33"/>
  <c r="K39" i="33"/>
  <c r="N38" i="33"/>
  <c r="M38" i="33"/>
  <c r="L38" i="33"/>
  <c r="K38" i="33"/>
  <c r="N36" i="33"/>
  <c r="M36" i="33"/>
  <c r="L36" i="33"/>
  <c r="K36" i="33"/>
  <c r="N34" i="33"/>
  <c r="M34" i="33"/>
  <c r="L34" i="33"/>
  <c r="K34" i="33"/>
  <c r="N33" i="33"/>
  <c r="M33" i="33"/>
  <c r="L33" i="33"/>
  <c r="K33" i="33"/>
  <c r="N32" i="33"/>
  <c r="M32" i="33"/>
  <c r="L32" i="33"/>
  <c r="K32" i="33"/>
  <c r="N31" i="33"/>
  <c r="M31" i="33"/>
  <c r="L31" i="33"/>
  <c r="K31" i="33"/>
  <c r="N30" i="33"/>
  <c r="M30" i="33"/>
  <c r="L30" i="33"/>
  <c r="K30" i="33"/>
  <c r="N29" i="33"/>
  <c r="M29" i="33"/>
  <c r="L29" i="33"/>
  <c r="K29" i="33"/>
  <c r="N28" i="33"/>
  <c r="M28" i="33"/>
  <c r="L28" i="33"/>
  <c r="K28" i="33"/>
  <c r="N27" i="33"/>
  <c r="M27" i="33"/>
  <c r="L27" i="33"/>
  <c r="K27" i="33"/>
  <c r="N26" i="33"/>
  <c r="M26" i="33"/>
  <c r="L26" i="33"/>
  <c r="K26" i="33"/>
  <c r="N25" i="33"/>
  <c r="M25" i="33"/>
  <c r="L25" i="33"/>
  <c r="K25" i="33"/>
  <c r="N24" i="33"/>
  <c r="M24" i="33"/>
  <c r="L24" i="33"/>
  <c r="K24" i="33"/>
  <c r="N22" i="33"/>
  <c r="M22" i="33"/>
  <c r="L22" i="33"/>
  <c r="K22" i="33"/>
  <c r="N20" i="33"/>
  <c r="M20" i="33"/>
  <c r="L20" i="33"/>
  <c r="K20" i="33"/>
  <c r="N19" i="33"/>
  <c r="M19" i="33"/>
  <c r="L19" i="33"/>
  <c r="K19" i="33"/>
  <c r="N18" i="33"/>
  <c r="M18" i="33"/>
  <c r="L18" i="33"/>
  <c r="K18" i="33"/>
  <c r="N17" i="33"/>
  <c r="M17" i="33"/>
  <c r="L17" i="33"/>
  <c r="K17" i="33"/>
  <c r="N16" i="33"/>
  <c r="M16" i="33"/>
  <c r="L16" i="33"/>
  <c r="K16" i="33"/>
  <c r="N15" i="33"/>
  <c r="M15" i="33"/>
  <c r="L15" i="33"/>
  <c r="K15" i="33"/>
  <c r="N14" i="33"/>
  <c r="M14" i="33"/>
  <c r="L14" i="33"/>
  <c r="K14" i="33"/>
  <c r="N13" i="33"/>
  <c r="M13" i="33"/>
  <c r="L13" i="33"/>
  <c r="K13" i="33"/>
  <c r="N12" i="33"/>
  <c r="M12" i="33"/>
  <c r="L12" i="33"/>
  <c r="K12" i="33"/>
  <c r="N11" i="33"/>
  <c r="M11" i="33"/>
  <c r="L11" i="33"/>
  <c r="K11" i="33"/>
  <c r="N10" i="33"/>
  <c r="M10" i="33"/>
  <c r="L10" i="33"/>
  <c r="K10" i="33"/>
  <c r="N8" i="33"/>
  <c r="M8" i="33"/>
  <c r="L8" i="33"/>
  <c r="N6" i="37"/>
  <c r="M6" i="37"/>
  <c r="L6" i="37"/>
  <c r="K6" i="37"/>
  <c r="N6" i="36"/>
  <c r="M6" i="36"/>
  <c r="L6" i="36"/>
  <c r="K6" i="36"/>
  <c r="N6" i="33"/>
  <c r="M6" i="33"/>
  <c r="L6" i="33"/>
  <c r="K6" i="33"/>
  <c r="O6" i="35"/>
  <c r="N6" i="35"/>
  <c r="M6" i="35"/>
  <c r="L6" i="35"/>
  <c r="N6" i="39"/>
  <c r="M6" i="39"/>
  <c r="L6" i="39"/>
  <c r="K26" i="31" l="1"/>
  <c r="J26" i="31"/>
  <c r="I26" i="31"/>
  <c r="H26" i="31"/>
  <c r="K25" i="31"/>
  <c r="J25" i="31"/>
  <c r="I25" i="31"/>
  <c r="H25" i="31"/>
  <c r="K24" i="31"/>
  <c r="J24" i="31"/>
  <c r="I24" i="31"/>
  <c r="H24" i="31"/>
  <c r="K23" i="31"/>
  <c r="J23" i="31"/>
  <c r="I23" i="31"/>
  <c r="H23" i="31"/>
  <c r="D25" i="31"/>
  <c r="E25" i="31"/>
  <c r="F25" i="31"/>
  <c r="G25" i="31"/>
  <c r="D26" i="31"/>
  <c r="E26" i="31"/>
  <c r="F26" i="31"/>
  <c r="G26" i="31"/>
  <c r="E24" i="31"/>
  <c r="F24" i="31"/>
  <c r="G24" i="31"/>
  <c r="D24" i="31"/>
  <c r="E23" i="31"/>
  <c r="F23" i="31"/>
  <c r="G23" i="31"/>
  <c r="D23" i="31"/>
  <c r="O6" i="30"/>
  <c r="N6" i="30"/>
  <c r="M6" i="30"/>
  <c r="G28" i="37"/>
  <c r="C28" i="37"/>
  <c r="G27" i="37"/>
  <c r="C27" i="37"/>
  <c r="G26" i="37"/>
  <c r="C26" i="37"/>
  <c r="G25" i="37"/>
  <c r="C25" i="37"/>
  <c r="J24" i="37"/>
  <c r="I24" i="37"/>
  <c r="H24" i="37"/>
  <c r="F24" i="37"/>
  <c r="E24" i="37"/>
  <c r="D24" i="37"/>
  <c r="G22" i="37"/>
  <c r="C22" i="37"/>
  <c r="G21" i="37"/>
  <c r="C21" i="37"/>
  <c r="G20" i="37"/>
  <c r="C20" i="37"/>
  <c r="G19" i="37"/>
  <c r="C19" i="37"/>
  <c r="J18" i="37"/>
  <c r="I18" i="37"/>
  <c r="H18" i="37"/>
  <c r="F18" i="37"/>
  <c r="E18" i="37"/>
  <c r="D18" i="37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C38" i="36"/>
  <c r="J36" i="36"/>
  <c r="I36" i="36"/>
  <c r="H36" i="36"/>
  <c r="F36" i="36"/>
  <c r="E36" i="36"/>
  <c r="D36" i="36"/>
  <c r="G76" i="33"/>
  <c r="C76" i="33"/>
  <c r="G75" i="33"/>
  <c r="C75" i="33"/>
  <c r="G74" i="33"/>
  <c r="C74" i="33"/>
  <c r="G73" i="33"/>
  <c r="C73" i="33"/>
  <c r="G72" i="33"/>
  <c r="C72" i="33"/>
  <c r="G71" i="33"/>
  <c r="C71" i="33"/>
  <c r="G70" i="33"/>
  <c r="C70" i="33"/>
  <c r="G69" i="33"/>
  <c r="C69" i="33"/>
  <c r="G68" i="33"/>
  <c r="C68" i="33"/>
  <c r="G67" i="33"/>
  <c r="C67" i="33"/>
  <c r="G66" i="33"/>
  <c r="C66" i="33"/>
  <c r="J64" i="33"/>
  <c r="I64" i="33"/>
  <c r="H64" i="33"/>
  <c r="F64" i="33"/>
  <c r="E64" i="33"/>
  <c r="D64" i="33"/>
  <c r="G62" i="33"/>
  <c r="C62" i="33"/>
  <c r="G61" i="33"/>
  <c r="C61" i="33"/>
  <c r="G60" i="33"/>
  <c r="C60" i="33"/>
  <c r="G59" i="33"/>
  <c r="C59" i="33"/>
  <c r="G58" i="33"/>
  <c r="C58" i="33"/>
  <c r="G57" i="33"/>
  <c r="C57" i="33"/>
  <c r="G56" i="33"/>
  <c r="C56" i="33"/>
  <c r="G55" i="33"/>
  <c r="C55" i="33"/>
  <c r="G54" i="33"/>
  <c r="C54" i="33"/>
  <c r="G53" i="33"/>
  <c r="C53" i="33"/>
  <c r="G52" i="33"/>
  <c r="C52" i="33"/>
  <c r="J50" i="33"/>
  <c r="I50" i="33"/>
  <c r="H50" i="33"/>
  <c r="F50" i="33"/>
  <c r="E50" i="33"/>
  <c r="D50" i="33"/>
  <c r="D38" i="33"/>
  <c r="E38" i="33"/>
  <c r="F38" i="33"/>
  <c r="H38" i="33"/>
  <c r="I38" i="33"/>
  <c r="J38" i="33"/>
  <c r="D39" i="33"/>
  <c r="E39" i="33"/>
  <c r="F39" i="33"/>
  <c r="H39" i="33"/>
  <c r="I39" i="33"/>
  <c r="J39" i="33"/>
  <c r="D40" i="33"/>
  <c r="E40" i="33"/>
  <c r="F40" i="33"/>
  <c r="H40" i="33"/>
  <c r="I40" i="33"/>
  <c r="J40" i="33"/>
  <c r="D41" i="33"/>
  <c r="E41" i="33"/>
  <c r="F41" i="33"/>
  <c r="H41" i="33"/>
  <c r="I41" i="33"/>
  <c r="J41" i="33"/>
  <c r="D42" i="33"/>
  <c r="E42" i="33"/>
  <c r="F42" i="33"/>
  <c r="H42" i="33"/>
  <c r="I42" i="33"/>
  <c r="J42" i="33"/>
  <c r="D43" i="33"/>
  <c r="E43" i="33"/>
  <c r="F43" i="33"/>
  <c r="H43" i="33"/>
  <c r="I43" i="33"/>
  <c r="J43" i="33"/>
  <c r="D44" i="33"/>
  <c r="E44" i="33"/>
  <c r="F44" i="33"/>
  <c r="H44" i="33"/>
  <c r="I44" i="33"/>
  <c r="J44" i="33"/>
  <c r="D45" i="33"/>
  <c r="E45" i="33"/>
  <c r="F45" i="33"/>
  <c r="H45" i="33"/>
  <c r="I45" i="33"/>
  <c r="J45" i="33"/>
  <c r="D46" i="33"/>
  <c r="E46" i="33"/>
  <c r="F46" i="33"/>
  <c r="H46" i="33"/>
  <c r="I46" i="33"/>
  <c r="J46" i="33"/>
  <c r="D47" i="33"/>
  <c r="E47" i="33"/>
  <c r="F47" i="33"/>
  <c r="H47" i="33"/>
  <c r="I47" i="33"/>
  <c r="J47" i="33"/>
  <c r="D48" i="33"/>
  <c r="E48" i="33"/>
  <c r="F48" i="33"/>
  <c r="H48" i="33"/>
  <c r="I48" i="33"/>
  <c r="J48" i="33"/>
  <c r="C24" i="37" l="1"/>
  <c r="C18" i="37"/>
  <c r="C64" i="33"/>
  <c r="G50" i="33"/>
  <c r="G24" i="37"/>
  <c r="G18" i="37"/>
  <c r="G36" i="36"/>
  <c r="C36" i="36"/>
  <c r="G64" i="33"/>
  <c r="C50" i="33"/>
  <c r="G48" i="33"/>
  <c r="G46" i="33"/>
  <c r="G44" i="33"/>
  <c r="G42" i="33"/>
  <c r="G40" i="33"/>
  <c r="G38" i="33"/>
  <c r="G47" i="33"/>
  <c r="G45" i="33"/>
  <c r="G43" i="33"/>
  <c r="G39" i="33"/>
  <c r="F36" i="33"/>
  <c r="E36" i="33"/>
  <c r="C47" i="33"/>
  <c r="C46" i="33"/>
  <c r="C44" i="33"/>
  <c r="C43" i="33"/>
  <c r="C42" i="33"/>
  <c r="C40" i="33"/>
  <c r="C39" i="33"/>
  <c r="J36" i="33"/>
  <c r="G41" i="33"/>
  <c r="I36" i="33"/>
  <c r="C48" i="33"/>
  <c r="C45" i="33"/>
  <c r="C41" i="33"/>
  <c r="D36" i="33"/>
  <c r="C36" i="33" s="1"/>
  <c r="H36" i="33"/>
  <c r="C38" i="33"/>
  <c r="K21" i="38"/>
  <c r="L21" i="38"/>
  <c r="M21" i="38"/>
  <c r="K22" i="38"/>
  <c r="L22" i="38"/>
  <c r="M22" i="38"/>
  <c r="K12" i="38"/>
  <c r="L12" i="38"/>
  <c r="M12" i="38"/>
  <c r="N12" i="38"/>
  <c r="K13" i="38"/>
  <c r="L13" i="38"/>
  <c r="M13" i="38"/>
  <c r="N13" i="38"/>
  <c r="K15" i="38"/>
  <c r="L15" i="38"/>
  <c r="M15" i="38"/>
  <c r="N15" i="38"/>
  <c r="K16" i="38"/>
  <c r="L16" i="38"/>
  <c r="M16" i="38"/>
  <c r="N16" i="38"/>
  <c r="K17" i="38"/>
  <c r="L17" i="38"/>
  <c r="M17" i="38"/>
  <c r="N17" i="38"/>
  <c r="G36" i="33" l="1"/>
  <c r="N28" i="37" l="1"/>
  <c r="M28" i="37"/>
  <c r="L28" i="37"/>
  <c r="K28" i="37"/>
  <c r="N27" i="37"/>
  <c r="M27" i="37"/>
  <c r="L27" i="37"/>
  <c r="N26" i="37"/>
  <c r="M26" i="37"/>
  <c r="L26" i="37"/>
  <c r="K26" i="37"/>
  <c r="N25" i="37"/>
  <c r="M25" i="37"/>
  <c r="L25" i="37"/>
  <c r="K25" i="37"/>
  <c r="L24" i="37"/>
  <c r="N22" i="37"/>
  <c r="M22" i="37"/>
  <c r="L22" i="37"/>
  <c r="K22" i="37"/>
  <c r="N21" i="37"/>
  <c r="M21" i="37"/>
  <c r="L21" i="37"/>
  <c r="N20" i="37"/>
  <c r="M20" i="37"/>
  <c r="L20" i="37"/>
  <c r="N19" i="37"/>
  <c r="M19" i="37"/>
  <c r="L19" i="37"/>
  <c r="N16" i="37"/>
  <c r="M16" i="37"/>
  <c r="L16" i="37"/>
  <c r="G16" i="37"/>
  <c r="C16" i="37"/>
  <c r="K16" i="37" s="1"/>
  <c r="N15" i="37"/>
  <c r="M15" i="37"/>
  <c r="L15" i="37"/>
  <c r="G15" i="37"/>
  <c r="C15" i="37"/>
  <c r="N14" i="37"/>
  <c r="M14" i="37"/>
  <c r="L14" i="37"/>
  <c r="G14" i="37"/>
  <c r="C14" i="37"/>
  <c r="N13" i="37"/>
  <c r="M13" i="37"/>
  <c r="L13" i="37"/>
  <c r="G13" i="37"/>
  <c r="C13" i="37"/>
  <c r="J12" i="37"/>
  <c r="I12" i="37"/>
  <c r="H12" i="37"/>
  <c r="G12" i="37" s="1"/>
  <c r="F12" i="37"/>
  <c r="E12" i="37"/>
  <c r="D12" i="37"/>
  <c r="N48" i="36"/>
  <c r="M48" i="36"/>
  <c r="L48" i="36"/>
  <c r="N47" i="36"/>
  <c r="M47" i="36"/>
  <c r="L47" i="36"/>
  <c r="K47" i="36"/>
  <c r="N46" i="36"/>
  <c r="M46" i="36"/>
  <c r="L46" i="36"/>
  <c r="N45" i="36"/>
  <c r="M45" i="36"/>
  <c r="L45" i="36"/>
  <c r="N44" i="36"/>
  <c r="M44" i="36"/>
  <c r="L44" i="36"/>
  <c r="K44" i="36"/>
  <c r="N43" i="36"/>
  <c r="M43" i="36"/>
  <c r="L43" i="36"/>
  <c r="K43" i="36"/>
  <c r="N42" i="36"/>
  <c r="M42" i="36"/>
  <c r="L42" i="36"/>
  <c r="N41" i="36"/>
  <c r="M41" i="36"/>
  <c r="L41" i="36"/>
  <c r="K41" i="36"/>
  <c r="N40" i="36"/>
  <c r="M40" i="36"/>
  <c r="L40" i="36"/>
  <c r="K40" i="36"/>
  <c r="N39" i="36"/>
  <c r="M39" i="36"/>
  <c r="L39" i="36"/>
  <c r="N38" i="36"/>
  <c r="M38" i="36"/>
  <c r="L38" i="36"/>
  <c r="K38" i="36"/>
  <c r="L36" i="36"/>
  <c r="N34" i="36"/>
  <c r="M34" i="36"/>
  <c r="L34" i="36"/>
  <c r="G34" i="36"/>
  <c r="C34" i="36"/>
  <c r="N33" i="36"/>
  <c r="M33" i="36"/>
  <c r="L33" i="36"/>
  <c r="G33" i="36"/>
  <c r="C33" i="36"/>
  <c r="K33" i="36" s="1"/>
  <c r="N32" i="36"/>
  <c r="M32" i="36"/>
  <c r="L32" i="36"/>
  <c r="G32" i="36"/>
  <c r="C32" i="36"/>
  <c r="N31" i="36"/>
  <c r="M31" i="36"/>
  <c r="L31" i="36"/>
  <c r="G31" i="36"/>
  <c r="C31" i="36"/>
  <c r="N30" i="36"/>
  <c r="M30" i="36"/>
  <c r="L30" i="36"/>
  <c r="G30" i="36"/>
  <c r="C30" i="36"/>
  <c r="K30" i="36" s="1"/>
  <c r="N29" i="36"/>
  <c r="M29" i="36"/>
  <c r="L29" i="36"/>
  <c r="G29" i="36"/>
  <c r="C29" i="36"/>
  <c r="N28" i="36"/>
  <c r="M28" i="36"/>
  <c r="L28" i="36"/>
  <c r="G28" i="36"/>
  <c r="C28" i="36"/>
  <c r="N27" i="36"/>
  <c r="M27" i="36"/>
  <c r="L27" i="36"/>
  <c r="G27" i="36"/>
  <c r="C27" i="36"/>
  <c r="K27" i="36" s="1"/>
  <c r="N26" i="36"/>
  <c r="M26" i="36"/>
  <c r="L26" i="36"/>
  <c r="G26" i="36"/>
  <c r="C26" i="36"/>
  <c r="N25" i="36"/>
  <c r="M25" i="36"/>
  <c r="L25" i="36"/>
  <c r="G25" i="36"/>
  <c r="C25" i="36"/>
  <c r="N24" i="36"/>
  <c r="M24" i="36"/>
  <c r="L24" i="36"/>
  <c r="G24" i="36"/>
  <c r="C24" i="36"/>
  <c r="K24" i="36" s="1"/>
  <c r="J22" i="36"/>
  <c r="I22" i="36"/>
  <c r="H22" i="36"/>
  <c r="F22" i="36"/>
  <c r="E22" i="36"/>
  <c r="D22" i="36"/>
  <c r="J20" i="36"/>
  <c r="I20" i="36"/>
  <c r="H20" i="36"/>
  <c r="F20" i="36"/>
  <c r="E20" i="36"/>
  <c r="D20" i="36"/>
  <c r="J19" i="36"/>
  <c r="I19" i="36"/>
  <c r="H19" i="36"/>
  <c r="F19" i="36"/>
  <c r="E19" i="36"/>
  <c r="D19" i="36"/>
  <c r="J18" i="36"/>
  <c r="I18" i="36"/>
  <c r="H18" i="36"/>
  <c r="F18" i="36"/>
  <c r="E18" i="36"/>
  <c r="D18" i="36"/>
  <c r="J17" i="36"/>
  <c r="I17" i="36"/>
  <c r="H17" i="36"/>
  <c r="F17" i="36"/>
  <c r="E17" i="36"/>
  <c r="D17" i="36"/>
  <c r="J16" i="36"/>
  <c r="I16" i="36"/>
  <c r="H16" i="36"/>
  <c r="F16" i="36"/>
  <c r="E16" i="36"/>
  <c r="D16" i="36"/>
  <c r="J15" i="36"/>
  <c r="I15" i="36"/>
  <c r="H15" i="36"/>
  <c r="F15" i="36"/>
  <c r="E15" i="36"/>
  <c r="D15" i="36"/>
  <c r="J14" i="36"/>
  <c r="I14" i="36"/>
  <c r="H14" i="36"/>
  <c r="F14" i="36"/>
  <c r="E14" i="36"/>
  <c r="D14" i="36"/>
  <c r="J13" i="36"/>
  <c r="I13" i="36"/>
  <c r="H13" i="36"/>
  <c r="F13" i="36"/>
  <c r="E13" i="36"/>
  <c r="D13" i="36"/>
  <c r="J12" i="36"/>
  <c r="I12" i="36"/>
  <c r="H12" i="36"/>
  <c r="F12" i="36"/>
  <c r="E12" i="36"/>
  <c r="D12" i="36"/>
  <c r="J11" i="36"/>
  <c r="I11" i="36"/>
  <c r="H11" i="36"/>
  <c r="F11" i="36"/>
  <c r="E11" i="36"/>
  <c r="D11" i="36"/>
  <c r="J10" i="36"/>
  <c r="I10" i="36"/>
  <c r="H10" i="36"/>
  <c r="F10" i="36"/>
  <c r="E10" i="36"/>
  <c r="E8" i="36" s="1"/>
  <c r="D10" i="36"/>
  <c r="J20" i="33"/>
  <c r="I20" i="33"/>
  <c r="H20" i="33"/>
  <c r="F20" i="33"/>
  <c r="J19" i="33"/>
  <c r="I19" i="33"/>
  <c r="H19" i="33"/>
  <c r="F19" i="33"/>
  <c r="E19" i="33"/>
  <c r="J18" i="33"/>
  <c r="I18" i="33"/>
  <c r="H18" i="33"/>
  <c r="F18" i="33"/>
  <c r="J17" i="33"/>
  <c r="H17" i="33"/>
  <c r="J16" i="33"/>
  <c r="I16" i="33"/>
  <c r="H16" i="33"/>
  <c r="E16" i="33"/>
  <c r="J15" i="33"/>
  <c r="I15" i="33"/>
  <c r="H15" i="33"/>
  <c r="F15" i="33"/>
  <c r="E15" i="33"/>
  <c r="D15" i="33"/>
  <c r="J14" i="33"/>
  <c r="I14" i="33"/>
  <c r="H14" i="33"/>
  <c r="E14" i="33"/>
  <c r="J13" i="33"/>
  <c r="I13" i="33"/>
  <c r="H13" i="33"/>
  <c r="E13" i="33"/>
  <c r="J12" i="33"/>
  <c r="I12" i="33"/>
  <c r="H12" i="33"/>
  <c r="E12" i="33"/>
  <c r="D12" i="33"/>
  <c r="J11" i="33"/>
  <c r="H11" i="33"/>
  <c r="E11" i="33"/>
  <c r="D11" i="33"/>
  <c r="J10" i="33"/>
  <c r="E10" i="33"/>
  <c r="D10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C26" i="33"/>
  <c r="G25" i="33"/>
  <c r="C25" i="33"/>
  <c r="G24" i="33"/>
  <c r="C24" i="33"/>
  <c r="J22" i="33"/>
  <c r="I22" i="33"/>
  <c r="H22" i="33"/>
  <c r="F22" i="33"/>
  <c r="E22" i="33"/>
  <c r="D22" i="33"/>
  <c r="E20" i="33"/>
  <c r="E18" i="33"/>
  <c r="D18" i="33"/>
  <c r="I17" i="33"/>
  <c r="O34" i="35"/>
  <c r="N34" i="35"/>
  <c r="M34" i="35"/>
  <c r="H34" i="35"/>
  <c r="D34" i="35"/>
  <c r="O33" i="35"/>
  <c r="N33" i="35"/>
  <c r="M33" i="35"/>
  <c r="H33" i="35"/>
  <c r="D33" i="35"/>
  <c r="O32" i="35"/>
  <c r="N32" i="35"/>
  <c r="M32" i="35"/>
  <c r="H32" i="35"/>
  <c r="D32" i="35"/>
  <c r="O31" i="35"/>
  <c r="N31" i="35"/>
  <c r="M31" i="35"/>
  <c r="H31" i="35"/>
  <c r="D31" i="35"/>
  <c r="O30" i="35"/>
  <c r="N30" i="35"/>
  <c r="M30" i="35"/>
  <c r="H30" i="35"/>
  <c r="D30" i="35"/>
  <c r="O29" i="35"/>
  <c r="N29" i="35"/>
  <c r="M29" i="35"/>
  <c r="H29" i="35"/>
  <c r="D29" i="35"/>
  <c r="O28" i="35"/>
  <c r="N28" i="35"/>
  <c r="M28" i="35"/>
  <c r="H28" i="35"/>
  <c r="D28" i="35"/>
  <c r="O27" i="35"/>
  <c r="N27" i="35"/>
  <c r="M27" i="35"/>
  <c r="H27" i="35"/>
  <c r="D27" i="35"/>
  <c r="O26" i="35"/>
  <c r="N26" i="35"/>
  <c r="M26" i="35"/>
  <c r="H26" i="35"/>
  <c r="D26" i="35"/>
  <c r="O25" i="35"/>
  <c r="N25" i="35"/>
  <c r="M25" i="35"/>
  <c r="H25" i="35"/>
  <c r="D25" i="35"/>
  <c r="O24" i="35"/>
  <c r="N24" i="35"/>
  <c r="M24" i="35"/>
  <c r="H24" i="35"/>
  <c r="D24" i="35"/>
  <c r="K22" i="35"/>
  <c r="J22" i="35"/>
  <c r="I22" i="35"/>
  <c r="G22" i="35"/>
  <c r="F22" i="35"/>
  <c r="E22" i="35"/>
  <c r="O20" i="35"/>
  <c r="N20" i="35"/>
  <c r="M20" i="35"/>
  <c r="H20" i="35"/>
  <c r="D20" i="35"/>
  <c r="O19" i="35"/>
  <c r="N19" i="35"/>
  <c r="M19" i="35"/>
  <c r="H19" i="35"/>
  <c r="D19" i="35"/>
  <c r="O18" i="35"/>
  <c r="N18" i="35"/>
  <c r="M18" i="35"/>
  <c r="H18" i="35"/>
  <c r="D18" i="35"/>
  <c r="O17" i="35"/>
  <c r="N17" i="35"/>
  <c r="M17" i="35"/>
  <c r="H17" i="35"/>
  <c r="D17" i="35"/>
  <c r="L17" i="35" s="1"/>
  <c r="O16" i="35"/>
  <c r="N16" i="35"/>
  <c r="M16" i="35"/>
  <c r="H16" i="35"/>
  <c r="D16" i="35"/>
  <c r="O15" i="35"/>
  <c r="N15" i="35"/>
  <c r="M15" i="35"/>
  <c r="H15" i="35"/>
  <c r="D15" i="35"/>
  <c r="O14" i="35"/>
  <c r="N14" i="35"/>
  <c r="M14" i="35"/>
  <c r="H14" i="35"/>
  <c r="D14" i="35"/>
  <c r="O13" i="35"/>
  <c r="N13" i="35"/>
  <c r="M13" i="35"/>
  <c r="H13" i="35"/>
  <c r="D13" i="35"/>
  <c r="O12" i="35"/>
  <c r="N12" i="35"/>
  <c r="M12" i="35"/>
  <c r="H12" i="35"/>
  <c r="D12" i="35"/>
  <c r="O11" i="35"/>
  <c r="N11" i="35"/>
  <c r="M11" i="35"/>
  <c r="H11" i="35"/>
  <c r="D11" i="35"/>
  <c r="L11" i="35" s="1"/>
  <c r="O10" i="35"/>
  <c r="N10" i="35"/>
  <c r="M10" i="35"/>
  <c r="H10" i="35"/>
  <c r="D10" i="35"/>
  <c r="K8" i="35"/>
  <c r="J8" i="35"/>
  <c r="I8" i="35"/>
  <c r="G8" i="35"/>
  <c r="F8" i="35"/>
  <c r="E8" i="35"/>
  <c r="K29" i="36" l="1"/>
  <c r="M22" i="35"/>
  <c r="M12" i="37"/>
  <c r="C11" i="36"/>
  <c r="N13" i="36"/>
  <c r="N20" i="36"/>
  <c r="H22" i="35"/>
  <c r="N22" i="35"/>
  <c r="L16" i="35"/>
  <c r="K13" i="37"/>
  <c r="L32" i="35"/>
  <c r="N24" i="37"/>
  <c r="K21" i="37"/>
  <c r="M18" i="37"/>
  <c r="C12" i="37"/>
  <c r="K12" i="37" s="1"/>
  <c r="K39" i="36"/>
  <c r="K45" i="36"/>
  <c r="C14" i="36"/>
  <c r="M36" i="36"/>
  <c r="K36" i="36"/>
  <c r="N36" i="36"/>
  <c r="N10" i="36"/>
  <c r="G22" i="36"/>
  <c r="N15" i="36"/>
  <c r="N16" i="36"/>
  <c r="N22" i="36"/>
  <c r="K28" i="36"/>
  <c r="K34" i="36"/>
  <c r="K32" i="36"/>
  <c r="F8" i="36"/>
  <c r="C20" i="36"/>
  <c r="M14" i="36"/>
  <c r="M15" i="36"/>
  <c r="M17" i="36"/>
  <c r="M18" i="36"/>
  <c r="M22" i="36"/>
  <c r="E17" i="33"/>
  <c r="G22" i="33"/>
  <c r="C18" i="33"/>
  <c r="C22" i="33"/>
  <c r="D22" i="35"/>
  <c r="L27" i="35"/>
  <c r="L33" i="35"/>
  <c r="L12" i="35"/>
  <c r="M8" i="35"/>
  <c r="L10" i="35"/>
  <c r="H8" i="35"/>
  <c r="L15" i="35"/>
  <c r="K27" i="37"/>
  <c r="M24" i="37"/>
  <c r="N18" i="37"/>
  <c r="K18" i="37"/>
  <c r="K19" i="37"/>
  <c r="L18" i="37"/>
  <c r="K20" i="37"/>
  <c r="L12" i="37"/>
  <c r="K14" i="37"/>
  <c r="K15" i="37"/>
  <c r="N12" i="37"/>
  <c r="J8" i="36"/>
  <c r="L11" i="36"/>
  <c r="L12" i="36"/>
  <c r="L13" i="36"/>
  <c r="L17" i="36"/>
  <c r="L18" i="36"/>
  <c r="L19" i="36"/>
  <c r="K42" i="36"/>
  <c r="K48" i="36"/>
  <c r="K46" i="36"/>
  <c r="H8" i="36"/>
  <c r="M11" i="36"/>
  <c r="M12" i="36"/>
  <c r="N14" i="36"/>
  <c r="C17" i="36"/>
  <c r="N17" i="36"/>
  <c r="N19" i="36"/>
  <c r="M20" i="36"/>
  <c r="N11" i="36"/>
  <c r="I8" i="36"/>
  <c r="L10" i="36"/>
  <c r="L15" i="36"/>
  <c r="L16" i="36"/>
  <c r="L22" i="36"/>
  <c r="K25" i="36"/>
  <c r="K31" i="36"/>
  <c r="N12" i="36"/>
  <c r="L14" i="36"/>
  <c r="N18" i="36"/>
  <c r="L20" i="36"/>
  <c r="K26" i="36"/>
  <c r="C12" i="36"/>
  <c r="C15" i="36"/>
  <c r="C18" i="36"/>
  <c r="D8" i="36"/>
  <c r="L8" i="36" s="1"/>
  <c r="M10" i="36"/>
  <c r="M13" i="36"/>
  <c r="M16" i="36"/>
  <c r="M19" i="36"/>
  <c r="C10" i="36"/>
  <c r="C13" i="36"/>
  <c r="C16" i="36"/>
  <c r="C19" i="36"/>
  <c r="M8" i="36"/>
  <c r="C22" i="36"/>
  <c r="K22" i="36" s="1"/>
  <c r="J8" i="33"/>
  <c r="F10" i="33"/>
  <c r="D16" i="33"/>
  <c r="F17" i="33"/>
  <c r="F16" i="33"/>
  <c r="D20" i="33"/>
  <c r="D19" i="33"/>
  <c r="C19" i="33" s="1"/>
  <c r="D17" i="33"/>
  <c r="H10" i="33"/>
  <c r="H8" i="33" s="1"/>
  <c r="I11" i="33"/>
  <c r="I10" i="33"/>
  <c r="G15" i="33"/>
  <c r="G16" i="33"/>
  <c r="F11" i="33"/>
  <c r="D13" i="33"/>
  <c r="F12" i="33"/>
  <c r="C12" i="33" s="1"/>
  <c r="F13" i="33"/>
  <c r="F14" i="33"/>
  <c r="D14" i="33"/>
  <c r="C15" i="33"/>
  <c r="L26" i="35"/>
  <c r="L25" i="35"/>
  <c r="L31" i="35"/>
  <c r="L24" i="35"/>
  <c r="L29" i="35"/>
  <c r="L28" i="35"/>
  <c r="L34" i="35"/>
  <c r="L30" i="35"/>
  <c r="O22" i="35"/>
  <c r="N8" i="35"/>
  <c r="O8" i="35"/>
  <c r="L14" i="35"/>
  <c r="L20" i="35"/>
  <c r="L13" i="35"/>
  <c r="L19" i="35"/>
  <c r="L18" i="35"/>
  <c r="D8" i="35"/>
  <c r="G10" i="36"/>
  <c r="G11" i="36"/>
  <c r="G12" i="36"/>
  <c r="G13" i="36"/>
  <c r="G14" i="36"/>
  <c r="G15" i="36"/>
  <c r="G16" i="36"/>
  <c r="G17" i="36"/>
  <c r="G18" i="36"/>
  <c r="G19" i="36"/>
  <c r="G20" i="36"/>
  <c r="G12" i="33"/>
  <c r="G13" i="33"/>
  <c r="G14" i="33"/>
  <c r="G17" i="33"/>
  <c r="G18" i="33"/>
  <c r="G19" i="33"/>
  <c r="G20" i="33"/>
  <c r="L8" i="35" l="1"/>
  <c r="K11" i="36"/>
  <c r="L22" i="35"/>
  <c r="N8" i="36"/>
  <c r="K10" i="36"/>
  <c r="E8" i="33"/>
  <c r="K24" i="37"/>
  <c r="K20" i="36"/>
  <c r="K14" i="36"/>
  <c r="K18" i="36"/>
  <c r="K17" i="36"/>
  <c r="K16" i="36"/>
  <c r="K19" i="36"/>
  <c r="K13" i="36"/>
  <c r="F8" i="33"/>
  <c r="K12" i="36"/>
  <c r="K15" i="36"/>
  <c r="C8" i="36"/>
  <c r="G10" i="33"/>
  <c r="C16" i="33"/>
  <c r="C10" i="33"/>
  <c r="C17" i="33"/>
  <c r="C20" i="33"/>
  <c r="I8" i="33"/>
  <c r="G11" i="33"/>
  <c r="D8" i="33"/>
  <c r="C13" i="33"/>
  <c r="C14" i="33"/>
  <c r="C11" i="33"/>
  <c r="G8" i="36"/>
  <c r="G8" i="33" l="1"/>
  <c r="K8" i="36"/>
  <c r="C8" i="33"/>
  <c r="O6" i="31"/>
  <c r="N6" i="31"/>
  <c r="M6" i="31"/>
  <c r="K8" i="33" l="1"/>
  <c r="L45" i="39" l="1"/>
  <c r="M45" i="39"/>
  <c r="N45" i="39"/>
  <c r="K45" i="39"/>
  <c r="L31" i="39"/>
  <c r="M31" i="39"/>
  <c r="N31" i="39"/>
  <c r="K31" i="39"/>
  <c r="L18" i="39"/>
  <c r="M18" i="39"/>
  <c r="N18" i="39"/>
  <c r="K18" i="39"/>
  <c r="N21" i="38"/>
  <c r="E19" i="30"/>
  <c r="F19" i="30"/>
  <c r="H8" i="37" l="1"/>
  <c r="J8" i="37"/>
  <c r="D8" i="37"/>
  <c r="E8" i="37"/>
  <c r="I8" i="37"/>
  <c r="L8" i="37" l="1"/>
  <c r="M8" i="37"/>
  <c r="F8" i="37"/>
  <c r="N8" i="37" s="1"/>
  <c r="G8" i="37"/>
  <c r="C8" i="37" l="1"/>
  <c r="K8" i="37" s="1"/>
  <c r="L32" i="39"/>
  <c r="L46" i="39" l="1"/>
  <c r="M46" i="39"/>
  <c r="N46" i="39"/>
  <c r="M32" i="39"/>
  <c r="N32" i="39"/>
  <c r="N22" i="38" l="1"/>
  <c r="N15" i="30"/>
  <c r="O15" i="30"/>
  <c r="N11" i="30"/>
  <c r="O11" i="30"/>
  <c r="N41" i="39" l="1"/>
  <c r="M41" i="39"/>
  <c r="L41" i="39"/>
  <c r="N40" i="39"/>
  <c r="M40" i="39"/>
  <c r="L40" i="39"/>
  <c r="N39" i="39"/>
  <c r="M39" i="39"/>
  <c r="L39" i="39"/>
  <c r="N27" i="39"/>
  <c r="M27" i="39"/>
  <c r="L27" i="39"/>
  <c r="N26" i="39"/>
  <c r="M26" i="39"/>
  <c r="L26" i="39"/>
  <c r="N25" i="39"/>
  <c r="M25" i="39"/>
  <c r="L25" i="39"/>
  <c r="K6" i="39"/>
  <c r="N6" i="38"/>
  <c r="M6" i="38"/>
  <c r="L6" i="38"/>
  <c r="K6" i="38"/>
  <c r="M43" i="39" l="1"/>
  <c r="L43" i="39"/>
  <c r="N19" i="39"/>
  <c r="N29" i="39"/>
  <c r="L19" i="39"/>
  <c r="M19" i="39"/>
  <c r="M29" i="39"/>
  <c r="L19" i="38"/>
  <c r="M19" i="38"/>
  <c r="L29" i="39"/>
  <c r="K32" i="39"/>
  <c r="N19" i="38"/>
  <c r="N12" i="39"/>
  <c r="N43" i="39"/>
  <c r="K43" i="39"/>
  <c r="K46" i="39"/>
  <c r="K39" i="39"/>
  <c r="M23" i="39"/>
  <c r="K26" i="39"/>
  <c r="M13" i="39"/>
  <c r="K41" i="39"/>
  <c r="N10" i="38"/>
  <c r="M12" i="39"/>
  <c r="L13" i="39"/>
  <c r="L23" i="39"/>
  <c r="K25" i="39"/>
  <c r="K40" i="39"/>
  <c r="L14" i="39"/>
  <c r="N23" i="39"/>
  <c r="M14" i="39"/>
  <c r="M37" i="39"/>
  <c r="N13" i="39"/>
  <c r="L10" i="38"/>
  <c r="L12" i="39"/>
  <c r="N14" i="39"/>
  <c r="N37" i="39"/>
  <c r="L37" i="39"/>
  <c r="M10" i="38"/>
  <c r="K27" i="39"/>
  <c r="K19" i="38" l="1"/>
  <c r="L35" i="39"/>
  <c r="L16" i="39"/>
  <c r="M8" i="38"/>
  <c r="M16" i="39"/>
  <c r="N16" i="39"/>
  <c r="L10" i="39"/>
  <c r="K19" i="39"/>
  <c r="K29" i="39"/>
  <c r="M35" i="39"/>
  <c r="K12" i="39"/>
  <c r="K37" i="39"/>
  <c r="K13" i="39"/>
  <c r="M10" i="39"/>
  <c r="K14" i="39"/>
  <c r="N35" i="39"/>
  <c r="K35" i="39"/>
  <c r="N8" i="38"/>
  <c r="L8" i="38"/>
  <c r="K23" i="39"/>
  <c r="M21" i="39"/>
  <c r="N21" i="39"/>
  <c r="K10" i="38"/>
  <c r="L21" i="39"/>
  <c r="N10" i="39"/>
  <c r="M15" i="30"/>
  <c r="M11" i="30"/>
  <c r="N8" i="39" l="1"/>
  <c r="L8" i="39"/>
  <c r="K16" i="39"/>
  <c r="K21" i="39"/>
  <c r="K10" i="39"/>
  <c r="K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L15" i="30" l="1"/>
  <c r="L21" i="30"/>
  <c r="L11" i="30"/>
  <c r="D16" i="30"/>
  <c r="N12" i="30"/>
  <c r="H16" i="30"/>
  <c r="H19" i="30"/>
  <c r="O19" i="30"/>
  <c r="L14" i="30"/>
  <c r="O12" i="30"/>
  <c r="L10" i="30"/>
  <c r="L20" i="31"/>
  <c r="D8" i="30"/>
  <c r="H8" i="30"/>
  <c r="O8" i="30"/>
  <c r="N19" i="30"/>
  <c r="M8" i="30"/>
  <c r="M18" i="31"/>
  <c r="L16" i="31"/>
  <c r="L15" i="31"/>
  <c r="O26" i="31"/>
  <c r="N13" i="31"/>
  <c r="N26" i="31"/>
  <c r="M8" i="31"/>
  <c r="L10" i="31"/>
  <c r="L11" i="31"/>
  <c r="L21" i="31"/>
  <c r="M26" i="31"/>
  <c r="D13" i="31"/>
  <c r="N8" i="31"/>
  <c r="D8" i="31"/>
  <c r="L9" i="31"/>
  <c r="H18" i="31"/>
  <c r="O18" i="31"/>
  <c r="M24" i="31"/>
  <c r="D18" i="31"/>
  <c r="N18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L18" i="31"/>
  <c r="L8" i="31"/>
  <c r="O23" i="31"/>
  <c r="L23" i="31" l="1"/>
</calcChain>
</file>

<file path=xl/sharedStrings.xml><?xml version="1.0" encoding="utf-8"?>
<sst xmlns="http://schemas.openxmlformats.org/spreadsheetml/2006/main" count="685" uniqueCount="209">
  <si>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</si>
  <si>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</si>
  <si>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</si>
  <si>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</si>
  <si>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</si>
  <si>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</si>
  <si>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</si>
  <si>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</si>
  <si>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</si>
  <si>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</si>
  <si>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</si>
  <si>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</si>
  <si>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</si>
  <si>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</si>
  <si>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</si>
  <si>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</si>
  <si>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</si>
  <si>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</si>
  <si>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</si>
  <si>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</si>
  <si>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</si>
  <si>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</si>
  <si>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</si>
  <si>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</si>
  <si>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</si>
  <si>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</si>
  <si>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</si>
  <si>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</si>
  <si>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</si>
  <si>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</si>
  <si>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</si>
  <si>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</si>
  <si>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</si>
  <si>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</si>
  <si>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</si>
  <si>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</si>
  <si>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</si>
  <si>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</si>
  <si>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</si>
  <si>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</si>
  <si>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</si>
  <si>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</si>
  <si>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</si>
  <si>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</si>
  <si>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</si>
  <si>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</si>
  <si>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</si>
  <si>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</si>
  <si>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</si>
  <si>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</si>
  <si>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</si>
  <si>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</si>
  <si>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</si>
  <si>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</si>
  <si>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</si>
  <si>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</si>
  <si>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</si>
  <si>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</si>
  <si>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</si>
  <si>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</si>
  <si>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</si>
  <si>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</si>
  <si>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</si>
  <si>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</si>
  <si>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</si>
  <si>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</si>
  <si>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</si>
  <si>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</si>
  <si>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</si>
  <si>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</si>
  <si>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</si>
  <si>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</si>
  <si>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</si>
  <si>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</si>
  <si>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</si>
  <si>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</si>
  <si>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</si>
  <si>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</si>
  <si>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</si>
  <si>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</si>
  <si>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</si>
  <si>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</si>
  <si>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</si>
  <si>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</si>
  <si>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</si>
  <si>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</si>
  <si>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</si>
  <si>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</si>
  <si>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</si>
  <si>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</si>
  <si>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</si>
  <si>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</si>
  <si>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</si>
  <si>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</si>
  <si>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</si>
  <si>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</si>
  <si>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</si>
  <si>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</si>
  <si>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</si>
  <si>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</si>
  <si>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</si>
  <si>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</si>
  <si>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</si>
  <si>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</si>
  <si>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</si>
  <si>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</si>
  <si>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</si>
  <si>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</si>
  <si>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</si>
  <si>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</si>
  <si>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</si>
  <si>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</si>
  <si>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</si>
  <si>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</si>
  <si>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</si>
  <si>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</si>
  <si>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</si>
  <si>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</si>
  <si>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</si>
  <si>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</si>
  <si>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</si>
  <si>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</si>
  <si>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</si>
  <si>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</si>
  <si>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</si>
  <si>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</si>
  <si>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</si>
  <si>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</si>
  <si>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</si>
  <si>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</si>
  <si>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</si>
  <si>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</si>
  <si>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</si>
  <si>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</si>
  <si>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</si>
  <si>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</si>
  <si>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</si>
  <si>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</si>
  <si>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</si>
  <si>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</si>
  <si>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</si>
  <si>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</si>
  <si>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</si>
  <si>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</si>
  <si>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</si>
  <si>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</si>
  <si>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</si>
  <si>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</si>
  <si>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</si>
  <si>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</si>
  <si>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</si>
  <si>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</si>
  <si>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</si>
  <si>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</si>
  <si>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</si>
  <si>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</si>
  <si>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</si>
  <si>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</si>
  <si>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</si>
  <si>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</si>
  <si>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</si>
  <si>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</si>
  <si>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</si>
  <si>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</si>
  <si>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</si>
  <si>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</si>
  <si>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</si>
  <si>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</si>
  <si>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</si>
  <si>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</si>
  <si>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</si>
  <si>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</si>
  <si>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</si>
  <si>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</si>
  <si>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</si>
  <si>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</si>
  <si>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</si>
  <si>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</si>
  <si>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</si>
  <si>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</si>
  <si>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</si>
  <si>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</si>
  <si>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Rv: valores revistos</t>
  </si>
  <si>
    <t>Taxa de variação homóloga (%)  
ou dif. p.p.</t>
  </si>
  <si>
    <t>Rio Mondego</t>
  </si>
  <si>
    <r>
      <rPr>
        <b/>
        <sz val="8"/>
        <color theme="1"/>
        <rFont val="Calibri Light"/>
        <family val="2"/>
      </rPr>
      <t xml:space="preserve">Nota: </t>
    </r>
    <r>
      <rPr>
        <sz val="8"/>
        <color theme="1"/>
        <rFont val="Calibri Light"/>
        <family val="2"/>
      </rPr>
      <t>neste Destaque trimestral da Atividade dos Transportes divulgam-se os seguintes resultados:</t>
    </r>
  </si>
  <si>
    <t>2024: resultados provisórios.</t>
  </si>
  <si>
    <t>2º T 2025</t>
  </si>
  <si>
    <t>Po: resultados provisórios</t>
  </si>
  <si>
    <t>ATIVIDADE DOS TRANSPORTES, 3ºT 2025</t>
  </si>
  <si>
    <t>1ºT e 2ºT 2025: resultados provisórios;</t>
  </si>
  <si>
    <t>3ºT 2025: resultados preliminares;</t>
  </si>
  <si>
    <r>
      <t xml:space="preserve">3ºT 2025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</si>
  <si>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3ºT 2024</t>
  </si>
  <si>
    <r>
      <t>3ºT 2025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</si>
  <si>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jul.25</t>
  </si>
  <si>
    <t>ago.25</t>
  </si>
  <si>
    <t>set.25</t>
  </si>
  <si>
    <t>jul.24</t>
  </si>
  <si>
    <t>ago.24</t>
  </si>
  <si>
    <t>set.24</t>
  </si>
  <si>
    <r>
      <t>3ºT 2025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</si>
  <si>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r>
      <t>2º T 2025</t>
    </r>
    <r>
      <rPr>
        <vertAlign val="subscript"/>
        <sz val="9"/>
        <color theme="0"/>
        <rFont val="Arial"/>
        <family val="2"/>
      </rPr>
      <t xml:space="preserve"> (Po)</t>
    </r>
  </si>
  <si>
    <r>
      <t xml:space="preserve">3º T 2025 </t>
    </r>
    <r>
      <rPr>
        <vertAlign val="subscript"/>
        <sz val="9"/>
        <color theme="0"/>
        <rFont val="Arial"/>
        <family val="2"/>
      </rPr>
      <t>(Pe)</t>
    </r>
  </si>
  <si>
    <t>3º T 2025</t>
  </si>
  <si>
    <r>
      <t>3º T 2025</t>
    </r>
    <r>
      <rPr>
        <vertAlign val="subscript"/>
        <sz val="9"/>
        <color theme="0"/>
        <rFont val="Calibri"/>
        <family val="2"/>
        <scheme val="minor"/>
      </rPr>
      <t>(Pe)</t>
    </r>
  </si>
  <si>
    <t>3º T 2024</t>
  </si>
  <si>
    <r>
      <t xml:space="preserve">3º T 2025 </t>
    </r>
    <r>
      <rPr>
        <vertAlign val="subscript"/>
        <sz val="9"/>
        <color theme="0"/>
        <rFont val="Calibri"/>
        <family val="2"/>
        <scheme val="minor"/>
      </rPr>
      <t>(Pe)</t>
    </r>
  </si>
  <si>
    <r>
      <t>3º T 2025</t>
    </r>
    <r>
      <rPr>
        <vertAlign val="subscript"/>
        <sz val="10"/>
        <color theme="0"/>
        <rFont val="Arial"/>
        <family val="2"/>
      </rPr>
      <t xml:space="preserve"> 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</si>
</sst>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_-* #,##0.00\ _E_s_c_._-;\-* #,##0.00\ _E_s_c_._-;_-* &quot;-&quot;??\ _E_s_c_._-;_-@_-"/>
    <numFmt numFmtId="179" formatCode="#\ ##0.0"/>
    <numFmt numFmtId="180" formatCode="#\ ###\ ###\ ##0\ &quot;(Rv)&quot;"/>
    <numFmt numFmtId="181" formatCode="#\ ###\ ###\ ##0\ "/>
  </numFmts>
  <fonts count="7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8"/>
      <color theme="1"/>
      <name val="Calibri Light"/>
      <family val="2"/>
    </font>
    <font>
      <b/>
      <sz val="8"/>
      <color theme="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85A9E3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rgb="FF85A9E3"/>
      </bottom>
      <diagonal/>
    </border>
    <border>
      <left style="medium">
        <color rgb="FF85A9E3"/>
      </left>
      <right style="medium">
        <color rgb="FF85A9E3"/>
      </right>
      <top/>
      <bottom/>
      <diagonal/>
    </border>
    <border>
      <left style="medium">
        <color rgb="FF85A9E3"/>
      </left>
      <right/>
      <top style="medium">
        <color theme="0"/>
      </top>
      <bottom/>
      <diagonal/>
    </border>
    <border>
      <left/>
      <right style="medium">
        <color rgb="FF85A9E3"/>
      </right>
      <top style="medium">
        <color theme="0"/>
      </top>
      <bottom/>
      <diagonal/>
    </border>
    <border>
      <left style="medium">
        <color rgb="FF85A9E3"/>
      </left>
      <right/>
      <top/>
      <bottom/>
      <diagonal/>
    </border>
    <border>
      <left/>
      <right style="medium">
        <color rgb="FF85A9E3"/>
      </right>
      <top/>
      <bottom/>
      <diagonal/>
    </border>
    <border>
      <left style="thin">
        <color rgb="FF85A9E3"/>
      </left>
      <right style="medium">
        <color rgb="FF85A9E3"/>
      </right>
      <top/>
      <bottom/>
      <diagonal/>
    </border>
    <border>
      <left/>
      <right style="medium">
        <color rgb="FFFFFFFF"/>
      </right>
      <top/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3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59" fillId="0" borderId="0" xfId="6" applyFont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5" fillId="0" borderId="0" xfId="0" applyFont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62" fillId="2" borderId="10" xfId="0" applyFont="1" applyFill="1" applyBorder="1" applyAlignment="1">
      <alignment horizontal="center" vertical="center" wrapText="1"/>
    </xf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79" fontId="22" fillId="0" borderId="12" xfId="0" applyNumberFormat="1" applyFont="1" applyBorder="1" applyAlignment="1">
      <alignment horizontal="right"/>
    </xf>
    <xf numFmtId="179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79" fontId="31" fillId="0" borderId="12" xfId="0" applyNumberFormat="1" applyFont="1" applyBorder="1" applyAlignment="1">
      <alignment horizontal="right"/>
    </xf>
    <xf numFmtId="179" fontId="31" fillId="0" borderId="0" xfId="0" applyNumberFormat="1" applyFont="1" applyAlignment="1">
      <alignment horizontal="right"/>
    </xf>
    <xf numFmtId="165" fontId="0" fillId="0" borderId="0" xfId="0" applyNumberFormat="1"/>
    <xf numFmtId="1" fontId="0" fillId="0" borderId="0" xfId="0" applyNumberFormat="1"/>
    <xf numFmtId="0" fontId="26" fillId="2" borderId="25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26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0" fontId="26" fillId="2" borderId="26" xfId="0" applyFont="1" applyFill="1" applyBorder="1" applyAlignment="1">
      <alignment horizontal="center" vertical="center"/>
    </xf>
    <xf numFmtId="17" fontId="22" fillId="0" borderId="15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27" xfId="43" applyFont="1" applyBorder="1" applyAlignment="1">
      <alignment horizontal="center"/>
    </xf>
    <xf numFmtId="17" fontId="22" fillId="0" borderId="15" xfId="43" applyNumberFormat="1" applyFont="1" applyBorder="1" applyAlignment="1">
      <alignment horizontal="center"/>
    </xf>
    <xf numFmtId="17" fontId="22" fillId="0" borderId="28" xfId="43" applyNumberFormat="1" applyFont="1" applyBorder="1" applyAlignment="1">
      <alignment horizontal="center"/>
    </xf>
    <xf numFmtId="0" fontId="22" fillId="0" borderId="15" xfId="43" applyFont="1" applyBorder="1" applyAlignment="1">
      <alignment horizontal="center"/>
    </xf>
    <xf numFmtId="17" fontId="26" fillId="2" borderId="26" xfId="0" applyNumberFormat="1" applyFont="1" applyFill="1" applyBorder="1" applyAlignment="1">
      <alignment horizontal="center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167" fontId="4" fillId="0" borderId="0" xfId="28" applyNumberFormat="1" applyFont="1" applyAlignment="1">
      <alignment horizontal="center" vertical="center"/>
    </xf>
    <xf numFmtId="167" fontId="4" fillId="0" borderId="0" xfId="28" applyNumberFormat="1" applyFont="1" applyAlignment="1">
      <alignment vertical="center"/>
    </xf>
    <xf numFmtId="167" fontId="4" fillId="0" borderId="0" xfId="6" applyNumberFormat="1" applyFont="1" applyAlignment="1">
      <alignment vertical="center"/>
    </xf>
    <xf numFmtId="0" fontId="73" fillId="0" borderId="0" xfId="0" applyFont="1" applyAlignment="1">
      <alignment horizontal="justify" vertical="center"/>
    </xf>
    <xf numFmtId="0" fontId="22" fillId="0" borderId="29" xfId="41" applyFont="1" applyBorder="1" applyAlignment="1">
      <alignment horizontal="left"/>
    </xf>
    <xf numFmtId="0" fontId="22" fillId="0" borderId="29" xfId="41" applyFont="1" applyBorder="1" applyAlignment="1">
      <alignment horizontal="center"/>
    </xf>
    <xf numFmtId="0" fontId="31" fillId="0" borderId="0" xfId="41" applyFont="1" applyAlignment="1">
      <alignment horizontal="left"/>
    </xf>
    <xf numFmtId="0" fontId="22" fillId="0" borderId="30" xfId="41" applyFont="1" applyBorder="1"/>
    <xf numFmtId="0" fontId="22" fillId="0" borderId="30" xfId="41" applyFont="1" applyBorder="1" applyAlignment="1">
      <alignment horizontal="center"/>
    </xf>
    <xf numFmtId="0" fontId="22" fillId="0" borderId="30" xfId="41" applyFont="1" applyBorder="1" applyAlignment="1">
      <alignment horizontal="left"/>
    </xf>
    <xf numFmtId="0" fontId="22" fillId="0" borderId="31" xfId="0" applyFont="1" applyBorder="1" applyAlignment="1">
      <alignment horizontal="center"/>
    </xf>
    <xf numFmtId="17" fontId="22" fillId="0" borderId="32" xfId="0" applyNumberFormat="1" applyFont="1" applyBorder="1" applyAlignment="1">
      <alignment horizontal="center"/>
    </xf>
    <xf numFmtId="166" fontId="31" fillId="0" borderId="33" xfId="0" applyNumberFormat="1" applyFont="1" applyBorder="1" applyAlignment="1">
      <alignment horizontal="right"/>
    </xf>
    <xf numFmtId="166" fontId="31" fillId="0" borderId="34" xfId="0" applyNumberFormat="1" applyFont="1" applyBorder="1" applyAlignment="1">
      <alignment horizontal="right"/>
    </xf>
    <xf numFmtId="166" fontId="22" fillId="0" borderId="33" xfId="0" applyNumberFormat="1" applyFont="1" applyBorder="1" applyAlignment="1">
      <alignment horizontal="right"/>
    </xf>
    <xf numFmtId="0" fontId="22" fillId="0" borderId="34" xfId="0" applyFont="1" applyBorder="1" applyAlignment="1">
      <alignment horizontal="center"/>
    </xf>
    <xf numFmtId="169" fontId="22" fillId="0" borderId="34" xfId="0" applyNumberFormat="1" applyFont="1" applyBorder="1" applyAlignment="1">
      <alignment horizontal="right"/>
    </xf>
    <xf numFmtId="166" fontId="22" fillId="0" borderId="34" xfId="0" applyNumberFormat="1" applyFont="1" applyBorder="1" applyAlignment="1">
      <alignment horizontal="center"/>
    </xf>
    <xf numFmtId="0" fontId="40" fillId="0" borderId="30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4" fillId="0" borderId="29" xfId="6" applyFont="1" applyBorder="1" applyAlignment="1">
      <alignment vertical="center"/>
    </xf>
    <xf numFmtId="0" fontId="40" fillId="0" borderId="29" xfId="0" applyFont="1" applyBorder="1" applyAlignment="1">
      <alignment horizontal="center" vertical="center"/>
    </xf>
    <xf numFmtId="166" fontId="4" fillId="0" borderId="29" xfId="6" applyNumberFormat="1" applyFont="1" applyBorder="1" applyAlignment="1">
      <alignment vertical="center"/>
    </xf>
    <xf numFmtId="165" fontId="3" fillId="0" borderId="29" xfId="7" applyNumberFormat="1" applyFont="1" applyBorder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166" fontId="35" fillId="0" borderId="33" xfId="0" applyNumberFormat="1" applyFont="1" applyBorder="1" applyAlignment="1">
      <alignment horizontal="right" vertical="center"/>
    </xf>
    <xf numFmtId="166" fontId="35" fillId="0" borderId="34" xfId="0" applyNumberFormat="1" applyFont="1" applyBorder="1" applyAlignment="1">
      <alignment horizontal="right" vertical="center"/>
    </xf>
    <xf numFmtId="166" fontId="37" fillId="0" borderId="33" xfId="0" applyNumberFormat="1" applyFont="1" applyBorder="1" applyAlignment="1">
      <alignment horizontal="right" vertical="center"/>
    </xf>
    <xf numFmtId="166" fontId="37" fillId="0" borderId="34" xfId="0" applyNumberFormat="1" applyFont="1" applyBorder="1" applyAlignment="1">
      <alignment horizontal="right" vertical="center"/>
    </xf>
    <xf numFmtId="0" fontId="37" fillId="0" borderId="29" xfId="6" applyFont="1" applyBorder="1" applyAlignment="1">
      <alignment vertical="center"/>
    </xf>
    <xf numFmtId="166" fontId="37" fillId="0" borderId="29" xfId="0" applyNumberFormat="1" applyFont="1" applyBorder="1" applyAlignment="1">
      <alignment horizontal="right" vertical="center"/>
    </xf>
    <xf numFmtId="165" fontId="37" fillId="0" borderId="29" xfId="8" applyNumberFormat="1" applyFont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0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65" fillId="3" borderId="0" xfId="12" applyFont="1" applyFill="1" applyAlignment="1">
      <alignment vertical="center"/>
    </xf>
    <xf numFmtId="0" fontId="22" fillId="0" borderId="0" xfId="6" applyFont="1" applyAlignment="1">
      <alignment vertical="center" wrapText="1"/>
    </xf>
    <xf numFmtId="166" fontId="37" fillId="0" borderId="0" xfId="8" applyNumberFormat="1" applyFont="1" applyAlignment="1">
      <alignment horizontal="right" vertical="center"/>
    </xf>
    <xf numFmtId="166" fontId="22" fillId="0" borderId="0" xfId="6" applyNumberFormat="1" applyFont="1" applyAlignment="1">
      <alignment horizontal="right" vertical="center"/>
    </xf>
    <xf numFmtId="166" fontId="35" fillId="0" borderId="33" xfId="8" applyNumberFormat="1" applyFont="1" applyBorder="1" applyAlignment="1">
      <alignment horizontal="right" vertical="center"/>
    </xf>
    <xf numFmtId="166" fontId="35" fillId="0" borderId="34" xfId="8" applyNumberFormat="1" applyFont="1" applyBorder="1" applyAlignment="1">
      <alignment horizontal="right" vertical="center"/>
    </xf>
    <xf numFmtId="166" fontId="37" fillId="0" borderId="33" xfId="8" applyNumberFormat="1" applyFont="1" applyBorder="1" applyAlignment="1">
      <alignment horizontal="right" vertical="center"/>
    </xf>
    <xf numFmtId="166" fontId="37" fillId="0" borderId="34" xfId="8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6" fontId="22" fillId="0" borderId="34" xfId="6" applyNumberFormat="1" applyFont="1" applyBorder="1" applyAlignment="1">
      <alignment horizontal="right" vertical="center"/>
    </xf>
    <xf numFmtId="0" fontId="22" fillId="0" borderId="29" xfId="6" applyFont="1" applyBorder="1" applyAlignment="1">
      <alignment vertical="center"/>
    </xf>
    <xf numFmtId="0" fontId="22" fillId="0" borderId="29" xfId="6" applyFont="1" applyBorder="1" applyAlignment="1">
      <alignment vertical="center" wrapText="1"/>
    </xf>
    <xf numFmtId="166" fontId="22" fillId="0" borderId="29" xfId="6" applyNumberFormat="1" applyFont="1" applyBorder="1" applyAlignment="1">
      <alignment horizontal="right" vertical="center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166" fontId="31" fillId="0" borderId="0" xfId="6" applyNumberFormat="1" applyFont="1" applyAlignment="1">
      <alignment horizontal="right" vertical="center"/>
    </xf>
    <xf numFmtId="166" fontId="31" fillId="0" borderId="33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0" fontId="37" fillId="0" borderId="29" xfId="12" applyFont="1" applyBorder="1" applyAlignment="1">
      <alignment horizontal="left" vertical="center"/>
    </xf>
    <xf numFmtId="167" fontId="22" fillId="0" borderId="29" xfId="28" applyNumberFormat="1" applyFont="1" applyBorder="1" applyAlignment="1">
      <alignment horizontal="right" vertical="center"/>
    </xf>
    <xf numFmtId="165" fontId="31" fillId="0" borderId="3" xfId="0" applyNumberFormat="1" applyFont="1" applyBorder="1" applyAlignment="1">
      <alignment horizontal="right"/>
    </xf>
    <xf numFmtId="165" fontId="22" fillId="0" borderId="3" xfId="0" applyNumberFormat="1" applyFont="1" applyBorder="1" applyAlignment="1">
      <alignment horizontal="right"/>
    </xf>
    <xf numFmtId="17" fontId="22" fillId="0" borderId="2" xfId="0" applyNumberFormat="1" applyFont="1" applyBorder="1" applyAlignment="1">
      <alignment horizontal="center" vertical="center"/>
    </xf>
    <xf numFmtId="165" fontId="35" fillId="0" borderId="2" xfId="0" applyNumberFormat="1" applyFont="1" applyBorder="1" applyAlignment="1">
      <alignment horizontal="right" vertical="center"/>
    </xf>
    <xf numFmtId="165" fontId="37" fillId="0" borderId="2" xfId="0" applyNumberFormat="1" applyFont="1" applyBorder="1" applyAlignment="1">
      <alignment horizontal="right" vertical="center"/>
    </xf>
    <xf numFmtId="181" fontId="22" fillId="0" borderId="0" xfId="0" applyNumberFormat="1" applyFont="1" applyAlignment="1">
      <alignment horizontal="right"/>
    </xf>
    <xf numFmtId="181" fontId="22" fillId="0" borderId="2" xfId="0" applyNumberFormat="1" applyFont="1" applyBorder="1" applyAlignment="1">
      <alignment horizontal="right"/>
    </xf>
    <xf numFmtId="169" fontId="35" fillId="0" borderId="33" xfId="0" applyNumberFormat="1" applyFont="1" applyBorder="1" applyAlignment="1">
      <alignment horizontal="right" vertical="center"/>
    </xf>
    <xf numFmtId="169" fontId="35" fillId="0" borderId="34" xfId="0" applyNumberFormat="1" applyFont="1" applyBorder="1" applyAlignment="1">
      <alignment horizontal="right" vertical="center"/>
    </xf>
    <xf numFmtId="165" fontId="35" fillId="0" borderId="0" xfId="8" applyNumberFormat="1" applyFont="1" applyAlignment="1">
      <alignment vertical="center"/>
    </xf>
    <xf numFmtId="169" fontId="37" fillId="0" borderId="33" xfId="0" applyNumberFormat="1" applyFont="1" applyBorder="1" applyAlignment="1">
      <alignment horizontal="right" vertical="center"/>
    </xf>
    <xf numFmtId="169" fontId="37" fillId="0" borderId="34" xfId="0" applyNumberFormat="1" applyFont="1" applyBorder="1" applyAlignment="1">
      <alignment horizontal="right" vertical="center"/>
    </xf>
    <xf numFmtId="165" fontId="37" fillId="0" borderId="0" xfId="8" applyNumberFormat="1" applyFont="1" applyAlignment="1">
      <alignment vertical="center"/>
    </xf>
    <xf numFmtId="1" fontId="4" fillId="0" borderId="33" xfId="7" applyNumberFormat="1" applyFont="1" applyBorder="1" applyAlignment="1">
      <alignment horizontal="center" vertical="center"/>
    </xf>
    <xf numFmtId="1" fontId="4" fillId="0" borderId="34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165" fontId="37" fillId="0" borderId="0" xfId="0" quotePrefix="1" applyNumberFormat="1" applyFont="1" applyAlignment="1">
      <alignment horizontal="right" vertical="center"/>
    </xf>
    <xf numFmtId="0" fontId="54" fillId="3" borderId="18" xfId="0" applyFont="1" applyFill="1" applyBorder="1" applyAlignment="1">
      <alignment horizontal="center" vertical="center" wrapText="1"/>
    </xf>
    <xf numFmtId="0" fontId="54" fillId="3" borderId="19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6" fillId="2" borderId="24" xfId="0" applyFont="1" applyFill="1" applyBorder="1" applyAlignment="1">
      <alignment horizontal="center" vertical="center"/>
    </xf>
    <xf numFmtId="0" fontId="23" fillId="3" borderId="36" xfId="0" applyFont="1" applyFill="1" applyBorder="1" applyAlignment="1">
      <alignment horizontal="center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85A9E3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7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1F4889"/>
      </a:accent1>
      <a:accent2>
        <a:srgbClr val="336FD1"/>
      </a:accent2>
      <a:accent3>
        <a:srgbClr val="D3E0F5"/>
      </a:accent3>
      <a:accent4>
        <a:srgbClr val="85A9E3"/>
      </a:accent4>
      <a:accent5>
        <a:srgbClr val="C02A31"/>
      </a:accent5>
      <a:accent6>
        <a:srgbClr val="D9555B"/>
      </a:accent6>
      <a:hlink>
        <a:srgbClr val="E8989C"/>
      </a:hlink>
      <a:folHlink>
        <a:srgbClr val="F7DDDE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8"/>
  <sheetViews>
    <sheetView showGridLines="0" tabSelected="1" workbookViewId="0">
      <selection activeCell="B8" sqref="B8"/>
    </sheetView>
  </sheetViews>
  <sheetFormatPr defaultColWidth="9.42578125" defaultRowHeight="15" x14ac:dyDescent="0.25"/>
  <cols>
    <col min="1" max="1" width="2.42578125" customWidth="1"/>
    <col min="2" max="2" width="137" customWidth="1"/>
  </cols>
  <sheetData>
    <row r="1" spans="1:2" x14ac:dyDescent="0.25">
      <c r="A1" t="s">
        <v>113</v>
      </c>
    </row>
    <row r="7" spans="1:2" x14ac:dyDescent="0.25">
      <c r="A7" t="s">
        <v>113</v>
      </c>
    </row>
    <row r="8" spans="1:2" x14ac:dyDescent="0.25">
      <c r="B8" s="228" t="s">
        <v>189</v>
      </c>
    </row>
    <row r="9" spans="1:2" x14ac:dyDescent="0.25">
      <c r="B9" t="s">
        <v>113</v>
      </c>
    </row>
    <row r="10" spans="1:2" x14ac:dyDescent="0.25">
      <c r="B10" s="229" t="s">
        <v>112</v>
      </c>
    </row>
    <row r="11" spans="1:2" x14ac:dyDescent="0.25">
      <c r="B11" t="s">
        <v>113</v>
      </c>
    </row>
    <row r="12" spans="1:2" s="197" customFormat="1" x14ac:dyDescent="0.25">
      <c r="B12" s="230" t="str">
        <f>'Q01'!B2</f>
        <v>Quadro 01 - Transporte marítimo - Embarcações entradas (número e dimensão) nos portos nacionais</v>
      </c>
    </row>
    <row r="13" spans="1:2" s="197" customFormat="1" x14ac:dyDescent="0.25">
      <c r="B13" s="230" t="str">
        <f>'Q02'!B2</f>
        <v>Quadro 02 - Transporte marítimo - Movimento de mercadorias nos portos nacionais por tipo de tráfego</v>
      </c>
    </row>
    <row r="14" spans="1:2" s="197" customFormat="1" x14ac:dyDescent="0.25">
      <c r="B14" s="230" t="str">
        <f>'Q03'!B2</f>
        <v>Quadro 03 - Transporte marítimo - Movimento de mercadorias carregadas e descarregadas nos portos nacionais</v>
      </c>
    </row>
    <row r="15" spans="1:2" s="197" customFormat="1" x14ac:dyDescent="0.25">
      <c r="B15" s="230" t="str">
        <f>'Q04'!B2</f>
        <v>Quadro 04 - Transporte marítimo - Movimento de mercadorias por tipo de carga nos principais portos nacionais</v>
      </c>
    </row>
    <row r="16" spans="1:2" s="197" customFormat="1" x14ac:dyDescent="0.25">
      <c r="B16" s="230"/>
    </row>
    <row r="17" spans="2:2" s="197" customFormat="1" x14ac:dyDescent="0.25">
      <c r="B17" s="230" t="str">
        <f>'Q05'!B2</f>
        <v>Quadro 05 - Transporte fluvial - Movimento de passageiros em vias navegáveis interiores, por travessia fluvial</v>
      </c>
    </row>
    <row r="18" spans="2:2" s="197" customFormat="1" x14ac:dyDescent="0.25">
      <c r="B18" s="230" t="str">
        <f>'Q06'!B2</f>
        <v>Quadro 06 - Transporte fluvial - Movimento de veículos em vias navegáveis interiores, por travessia fluvial</v>
      </c>
    </row>
    <row r="19" spans="2:2" s="197" customFormat="1" x14ac:dyDescent="0.25">
      <c r="B19" s="230"/>
    </row>
    <row r="20" spans="2:2" s="197" customFormat="1" x14ac:dyDescent="0.25">
      <c r="B20" s="230" t="str">
        <f>'Q07'!B2</f>
        <v xml:space="preserve">Quadro 07 - Transporte aéreo - Aeronaves aterradas nas infraestruturas aeroportuárias nacionais, em voos comerciais </v>
      </c>
    </row>
    <row r="21" spans="2:2" s="197" customFormat="1" x14ac:dyDescent="0.25">
      <c r="B21" s="230" t="str">
        <f>'Q08'!B2</f>
        <v>Quadro 08 - Transporte aéreo - Passageiros  movimentados nas infraestruturas aeroportuárias nacionais, em voos comerciais</v>
      </c>
    </row>
    <row r="22" spans="2:2" s="197" customFormat="1" x14ac:dyDescent="0.25">
      <c r="B22" s="230" t="str">
        <f>'Q09'!B2</f>
        <v>Quadro 09 - Transporte aéreo - Movimento de passageiros, carga e correio nas infraestruturas aeroportuárias nacionais, em tráfego comercial, por sentido</v>
      </c>
    </row>
    <row r="23" spans="2:2" s="197" customFormat="1" x14ac:dyDescent="0.25">
      <c r="B23" s="230"/>
    </row>
    <row r="24" spans="2:2" s="197" customFormat="1" x14ac:dyDescent="0.25">
      <c r="B24" s="230" t="str">
        <f>'Q10'!B2</f>
        <v>Quadro 10 - Transporte ferroviário - Movimento de passageiros e mercadorias em transporte ferroviário pesado</v>
      </c>
    </row>
    <row r="25" spans="2:2" s="197" customFormat="1" x14ac:dyDescent="0.25">
      <c r="B25" s="230" t="str">
        <f>'Q11'!B2</f>
        <v>Quadro 11 - Transporte ferroviário - Movimento de passageiros nos sistemas ferroviários ligeiros</v>
      </c>
    </row>
    <row r="26" spans="2:2" s="197" customFormat="1" x14ac:dyDescent="0.25">
      <c r="B26" s="230"/>
    </row>
    <row r="27" spans="2:2" s="197" customFormat="1" x14ac:dyDescent="0.25">
      <c r="B27" s="230" t="str">
        <f>'Q12'!B2</f>
        <v>Quadro 12 - Transporte rodoviário - Principais indicadores da atividade do transporte rodoviário de mercadorias</v>
      </c>
    </row>
    <row r="28" spans="2:2" s="197" customFormat="1" x14ac:dyDescent="0.25">
      <c r="B28" s="230" t="str">
        <f>'Q13'!B2</f>
        <v>Quadro 13 - Transporte rodoviário - Mercadorias transportadas por tipo de transporte e de viagem</v>
      </c>
    </row>
    <row r="29" spans="2:2" s="197" customFormat="1" x14ac:dyDescent="0.25">
      <c r="B29" s="230" t="str">
        <f>'Q14'!B2</f>
        <v>Quadro 14 - Transporte rodoviário - Transporte nacional de mercadorias, segundo os principais grupos de mercadorias (NST)</v>
      </c>
    </row>
    <row r="30" spans="2:2" s="197" customFormat="1" x14ac:dyDescent="0.25">
      <c r="B30" s="230" t="str">
        <f>'Q15'!B2</f>
        <v>Quadro 15 - Transporte rodoviário - Transporte internacional (a) de mercadorias por Origem/Destino</v>
      </c>
    </row>
    <row r="31" spans="2:2" s="197" customFormat="1" x14ac:dyDescent="0.25">
      <c r="B31" s="231"/>
    </row>
    <row r="32" spans="2:2" s="197" customFormat="1" x14ac:dyDescent="0.25">
      <c r="B32" s="230" t="str">
        <f>'Q16'!B2</f>
        <v>Quadro 16 - Transporte por conduta - Transporte de gás por gasoluto, segundo o sentido e a via</v>
      </c>
    </row>
    <row r="33" spans="2:2" s="197" customFormat="1" x14ac:dyDescent="0.25">
      <c r="B33" s="230" t="str">
        <f>'Q17'!B2</f>
        <v>Quadro 17 - Transporte por conduta - Transporte nacional de mercadorias no oleoduto multiproduto Aveiras-Sines, segundo a mercadoria</v>
      </c>
    </row>
    <row r="34" spans="2:2" x14ac:dyDescent="0.25">
      <c r="B34" s="231"/>
    </row>
    <row r="35" spans="2:2" x14ac:dyDescent="0.25">
      <c r="B35" s="337" t="s">
        <v>185</v>
      </c>
    </row>
    <row r="36" spans="2:2" x14ac:dyDescent="0.25">
      <c r="B36" s="337" t="s">
        <v>191</v>
      </c>
    </row>
    <row r="37" spans="2:2" x14ac:dyDescent="0.25">
      <c r="B37" s="337" t="s">
        <v>190</v>
      </c>
    </row>
    <row r="38" spans="2:2" x14ac:dyDescent="0.25">
      <c r="B38" s="337" t="s">
        <v>186</v>
      </c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>
      <selection activeCell="B2" sqref="B2"/>
    </sheetView>
  </sheetViews>
  <sheetFormatPr defaultColWidth="9.42578125" defaultRowHeight="12" x14ac:dyDescent="0.25"/>
  <cols>
    <col min="1" max="1" width="1.42578125" style="77" customWidth="1"/>
    <col min="2" max="2" width="33.42578125" style="77" customWidth="1"/>
    <col min="3" max="3" width="8.5703125" style="77" customWidth="1"/>
    <col min="4" max="4" width="10.5703125" style="78" customWidth="1"/>
    <col min="5" max="7" width="10.42578125" style="78" customWidth="1"/>
    <col min="8" max="8" width="10.5703125" style="78" customWidth="1"/>
    <col min="9" max="11" width="10.42578125" style="78" customWidth="1"/>
    <col min="12" max="15" width="7.5703125" style="77" customWidth="1"/>
    <col min="16" max="16" width="2" style="77" customWidth="1"/>
    <col min="17" max="46" width="5.5703125" style="79" customWidth="1"/>
    <col min="47" max="16384" width="9.42578125" style="77"/>
  </cols>
  <sheetData>
    <row r="1" spans="2:46" ht="6.75" customHeight="1" x14ac:dyDescent="0.25"/>
    <row r="2" spans="2:46" ht="14.1" customHeight="1" x14ac:dyDescent="0.25">
      <c r="B2" s="83" t="s">
        <v>126</v>
      </c>
      <c r="C2" s="80"/>
    </row>
    <row r="3" spans="2:46" ht="8.25" customHeight="1" x14ac:dyDescent="0.25"/>
    <row r="4" spans="2:46" ht="8.25" customHeight="1" thickBot="1" x14ac:dyDescent="0.3">
      <c r="J4" s="428"/>
      <c r="K4" s="428"/>
    </row>
    <row r="5" spans="2:46" ht="20.100000000000001" customHeight="1" thickBot="1" x14ac:dyDescent="0.3">
      <c r="B5" s="425"/>
      <c r="C5" s="425" t="s">
        <v>3</v>
      </c>
      <c r="D5" s="416" t="s">
        <v>201</v>
      </c>
      <c r="E5" s="416"/>
      <c r="F5" s="416"/>
      <c r="G5" s="416"/>
      <c r="H5" s="416" t="s">
        <v>193</v>
      </c>
      <c r="I5" s="416"/>
      <c r="J5" s="416"/>
      <c r="K5" s="417"/>
      <c r="L5" s="416" t="s">
        <v>49</v>
      </c>
      <c r="M5" s="416"/>
      <c r="N5" s="416"/>
      <c r="O5" s="416"/>
    </row>
    <row r="6" spans="2:46" ht="20.100000000000001" customHeight="1" x14ac:dyDescent="0.25">
      <c r="B6" s="425"/>
      <c r="C6" s="425"/>
      <c r="D6" s="123" t="s">
        <v>0</v>
      </c>
      <c r="E6" s="143" t="s">
        <v>195</v>
      </c>
      <c r="F6" s="143" t="s">
        <v>196</v>
      </c>
      <c r="G6" s="143" t="s">
        <v>197</v>
      </c>
      <c r="H6" s="323" t="s">
        <v>0</v>
      </c>
      <c r="I6" s="330" t="s">
        <v>198</v>
      </c>
      <c r="J6" s="330" t="s">
        <v>199</v>
      </c>
      <c r="K6" s="330" t="s">
        <v>200</v>
      </c>
      <c r="L6" s="123" t="str">
        <f>D6</f>
        <v>Total</v>
      </c>
      <c r="M6" s="143" t="str">
        <f>E6</f>
        <v>jul.25</v>
      </c>
      <c r="N6" s="143" t="str">
        <f>F6</f>
        <v>ago.25</v>
      </c>
      <c r="O6" s="143" t="str">
        <f>G6</f>
        <v>set.25</v>
      </c>
    </row>
    <row r="7" spans="2:46" ht="7.35" customHeight="1" x14ac:dyDescent="0.2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25">
      <c r="B8" s="83" t="s">
        <v>42</v>
      </c>
      <c r="C8" s="93" t="s">
        <v>16</v>
      </c>
      <c r="D8" s="88">
        <v>22546993</v>
      </c>
      <c r="E8" s="88">
        <v>7574806</v>
      </c>
      <c r="F8" s="88">
        <v>7790516</v>
      </c>
      <c r="G8" s="88">
        <v>7181671</v>
      </c>
      <c r="H8" s="95">
        <v>21550966</v>
      </c>
      <c r="I8" s="88">
        <v>7200569</v>
      </c>
      <c r="J8" s="88">
        <v>7406768</v>
      </c>
      <c r="K8" s="88">
        <v>6943629</v>
      </c>
      <c r="L8" s="119">
        <v>4.6217278612940227</v>
      </c>
      <c r="M8" s="116">
        <v>5.1973253780360995</v>
      </c>
      <c r="N8" s="116">
        <v>5.1810452278240549</v>
      </c>
      <c r="O8" s="116">
        <v>3.4282073538203228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25">
      <c r="B9" s="251" t="s">
        <v>44</v>
      </c>
      <c r="C9" s="93" t="s">
        <v>16</v>
      </c>
      <c r="D9" s="90">
        <v>11269197</v>
      </c>
      <c r="E9" s="90">
        <v>3907094</v>
      </c>
      <c r="F9" s="90">
        <v>3793908</v>
      </c>
      <c r="G9" s="90">
        <v>3568195</v>
      </c>
      <c r="H9" s="97">
        <v>10779887</v>
      </c>
      <c r="I9" s="90">
        <v>3714261</v>
      </c>
      <c r="J9" s="90">
        <v>3612680</v>
      </c>
      <c r="K9" s="90">
        <v>3452946</v>
      </c>
      <c r="L9" s="120">
        <v>4.539101383901345</v>
      </c>
      <c r="M9" s="117">
        <v>5.1916922370291108</v>
      </c>
      <c r="N9" s="117">
        <v>5.0164420873146875</v>
      </c>
      <c r="O9" s="117">
        <v>3.3377006185442815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25">
      <c r="B10" s="251" t="s">
        <v>52</v>
      </c>
      <c r="C10" s="93" t="s">
        <v>16</v>
      </c>
      <c r="D10" s="90">
        <v>11242285</v>
      </c>
      <c r="E10" s="90">
        <v>3651728</v>
      </c>
      <c r="F10" s="90">
        <v>3986579</v>
      </c>
      <c r="G10" s="90">
        <v>3603978</v>
      </c>
      <c r="H10" s="97">
        <v>10734261</v>
      </c>
      <c r="I10" s="90">
        <v>3476172</v>
      </c>
      <c r="J10" s="90">
        <v>3780065</v>
      </c>
      <c r="K10" s="90">
        <v>3478024</v>
      </c>
      <c r="L10" s="120">
        <v>4.7327338137203911</v>
      </c>
      <c r="M10" s="117">
        <v>5.0502679384104132</v>
      </c>
      <c r="N10" s="117">
        <v>5.4632393887406705</v>
      </c>
      <c r="O10" s="117">
        <v>3.6214241189824969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25">
      <c r="B11" s="251" t="s">
        <v>41</v>
      </c>
      <c r="C11" s="93" t="s">
        <v>16</v>
      </c>
      <c r="D11" s="90">
        <v>35511</v>
      </c>
      <c r="E11" s="90">
        <v>15984</v>
      </c>
      <c r="F11" s="90">
        <v>10029</v>
      </c>
      <c r="G11" s="90">
        <v>9498</v>
      </c>
      <c r="H11" s="97">
        <v>36818</v>
      </c>
      <c r="I11" s="90">
        <v>10136</v>
      </c>
      <c r="J11" s="90">
        <v>14023</v>
      </c>
      <c r="K11" s="90">
        <v>12659</v>
      </c>
      <c r="L11" s="120">
        <v>-3.5498940735509854</v>
      </c>
      <c r="M11" s="117">
        <v>57.695343330702457</v>
      </c>
      <c r="N11" s="117">
        <v>-28.481779932967267</v>
      </c>
      <c r="O11" s="117">
        <v>-24.970376807014773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" customHeight="1" x14ac:dyDescent="0.25">
      <c r="B12" s="251"/>
      <c r="C12" s="93"/>
      <c r="D12" s="242"/>
      <c r="E12" s="242"/>
      <c r="F12" s="242"/>
      <c r="G12" s="242"/>
      <c r="H12" s="243"/>
      <c r="I12" s="242"/>
      <c r="J12" s="242"/>
      <c r="K12" s="242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25">
      <c r="B13" s="83" t="s">
        <v>43</v>
      </c>
      <c r="C13" s="93" t="s">
        <v>5</v>
      </c>
      <c r="D13" s="88">
        <v>63539.152000000002</v>
      </c>
      <c r="E13" s="88">
        <v>22838.192999999999</v>
      </c>
      <c r="F13" s="88">
        <v>20537.262000000002</v>
      </c>
      <c r="G13" s="244">
        <v>20163.697</v>
      </c>
      <c r="H13" s="95">
        <v>63597.208999999995</v>
      </c>
      <c r="I13" s="88">
        <v>22135.114999999998</v>
      </c>
      <c r="J13" s="88">
        <v>20822.842000000001</v>
      </c>
      <c r="K13" s="244">
        <v>20639.252</v>
      </c>
      <c r="L13" s="119">
        <v>-9.1288597271610428E-2</v>
      </c>
      <c r="M13" s="116">
        <v>3.1763015462083821</v>
      </c>
      <c r="N13" s="116">
        <v>-1.3714746526914956</v>
      </c>
      <c r="O13" s="116">
        <v>-2.3041290449867136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25">
      <c r="B14" s="251" t="s">
        <v>45</v>
      </c>
      <c r="C14" s="93" t="s">
        <v>5</v>
      </c>
      <c r="D14" s="90">
        <v>28917.375</v>
      </c>
      <c r="E14" s="90">
        <v>10420.369000000001</v>
      </c>
      <c r="F14" s="90">
        <v>9173.6010000000006</v>
      </c>
      <c r="G14" s="90">
        <v>9323.4050000000007</v>
      </c>
      <c r="H14" s="97">
        <v>28668.993999999999</v>
      </c>
      <c r="I14" s="90">
        <v>10034.147999999999</v>
      </c>
      <c r="J14" s="90">
        <v>9028.5079999999998</v>
      </c>
      <c r="K14" s="90">
        <v>9606.3379999999997</v>
      </c>
      <c r="L14" s="120">
        <v>0.86637501127524441</v>
      </c>
      <c r="M14" s="117">
        <v>3.8490662087105054</v>
      </c>
      <c r="N14" s="117">
        <v>1.6070540115819876</v>
      </c>
      <c r="O14" s="117">
        <v>-2.945274255392627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3">
      <c r="B15" s="121" t="s">
        <v>46</v>
      </c>
      <c r="C15" s="122" t="s">
        <v>5</v>
      </c>
      <c r="D15" s="232">
        <v>34621.777000000002</v>
      </c>
      <c r="E15" s="232">
        <v>12417.824000000001</v>
      </c>
      <c r="F15" s="232">
        <v>11363.661</v>
      </c>
      <c r="G15" s="232">
        <v>10840.291999999999</v>
      </c>
      <c r="H15" s="99">
        <v>34928.214999999997</v>
      </c>
      <c r="I15" s="232">
        <v>12100.967000000001</v>
      </c>
      <c r="J15" s="232">
        <v>11794.334000000001</v>
      </c>
      <c r="K15" s="232">
        <v>11032.914000000001</v>
      </c>
      <c r="L15" s="245">
        <v>-0.87733656014198358</v>
      </c>
      <c r="M15" s="92">
        <v>2.6184436334716121</v>
      </c>
      <c r="N15" s="92">
        <v>-3.6515245371209648</v>
      </c>
      <c r="O15" s="92">
        <v>-1.7458850853002361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" customHeight="1" thickTop="1" x14ac:dyDescent="0.25">
      <c r="B16" s="79" t="s">
        <v>160</v>
      </c>
      <c r="C16" s="78"/>
      <c r="K16" s="77"/>
      <c r="O16" s="60" t="s">
        <v>118</v>
      </c>
    </row>
    <row r="17" spans="3:15" ht="14.1" customHeight="1" x14ac:dyDescent="0.25">
      <c r="C17" s="78"/>
      <c r="K17" s="77"/>
      <c r="O17" s="60"/>
    </row>
    <row r="18" spans="3:15" x14ac:dyDescent="0.25">
      <c r="L18" s="78"/>
      <c r="M18" s="78"/>
      <c r="N18" s="113"/>
      <c r="O18" s="113"/>
    </row>
    <row r="19" spans="3:15" ht="15" customHeight="1" x14ac:dyDescent="0.25"/>
    <row r="20" spans="3:15" ht="15" customHeight="1" x14ac:dyDescent="0.25"/>
    <row r="21" spans="3:15" ht="15" customHeight="1" x14ac:dyDescent="0.2">
      <c r="L21" s="114"/>
      <c r="M21" s="114"/>
      <c r="N21" s="114"/>
      <c r="O21" s="114"/>
    </row>
    <row r="22" spans="3:15" x14ac:dyDescent="0.2">
      <c r="L22" s="115"/>
      <c r="M22" s="115"/>
      <c r="N22" s="115"/>
      <c r="O22" s="115"/>
    </row>
    <row r="23" spans="3:15" x14ac:dyDescent="0.2">
      <c r="L23" s="115"/>
      <c r="M23" s="115"/>
      <c r="N23" s="115"/>
      <c r="O23" s="115"/>
    </row>
    <row r="24" spans="3:15" x14ac:dyDescent="0.2">
      <c r="L24" s="115"/>
      <c r="M24" s="115"/>
      <c r="N24" s="115"/>
      <c r="O24" s="115"/>
    </row>
    <row r="25" spans="3:15" x14ac:dyDescent="0.2">
      <c r="L25" s="115"/>
      <c r="M25" s="115"/>
      <c r="N25" s="115"/>
    </row>
    <row r="26" spans="3:15" x14ac:dyDescent="0.2">
      <c r="L26" s="115"/>
      <c r="M26" s="115"/>
      <c r="N26" s="115"/>
    </row>
    <row r="27" spans="3:15" x14ac:dyDescent="0.2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="85" zoomScaleNormal="85" zoomScalePageLayoutView="53" workbookViewId="0">
      <selection activeCell="B2" sqref="B2"/>
    </sheetView>
  </sheetViews>
  <sheetFormatPr defaultColWidth="9.42578125" defaultRowHeight="12.75" x14ac:dyDescent="0.25"/>
  <cols>
    <col min="1" max="1" width="1" style="125" customWidth="1"/>
    <col min="2" max="2" width="25.42578125" style="125" customWidth="1"/>
    <col min="3" max="3" width="7.42578125" style="126" customWidth="1"/>
    <col min="4" max="4" width="11.42578125" style="126" customWidth="1"/>
    <col min="5" max="7" width="9.42578125" style="126" customWidth="1"/>
    <col min="8" max="8" width="10.42578125" style="126" customWidth="1"/>
    <col min="9" max="11" width="9.42578125" style="126" customWidth="1"/>
    <col min="12" max="13" width="7.42578125" style="126" customWidth="1"/>
    <col min="14" max="15" width="7.42578125" style="125" customWidth="1"/>
    <col min="16" max="16" width="1.42578125" style="125" customWidth="1"/>
    <col min="17" max="28" width="5.5703125" style="125" customWidth="1"/>
    <col min="29" max="29" width="1.5703125" style="125" customWidth="1"/>
    <col min="30" max="16384" width="9.42578125" style="125"/>
  </cols>
  <sheetData>
    <row r="1" spans="2:46" ht="6.75" customHeight="1" x14ac:dyDescent="0.25"/>
    <row r="2" spans="2:46" ht="14.1" customHeight="1" x14ac:dyDescent="0.25">
      <c r="B2" s="127" t="s">
        <v>98</v>
      </c>
      <c r="C2" s="128"/>
    </row>
    <row r="3" spans="2:46" ht="5.0999999999999996" customHeight="1" x14ac:dyDescent="0.25">
      <c r="B3" s="127"/>
      <c r="C3" s="128"/>
    </row>
    <row r="4" spans="2:46" ht="7.5" customHeight="1" x14ac:dyDescent="0.25"/>
    <row r="5" spans="2:46" s="77" customFormat="1" ht="37.15" customHeight="1" thickBot="1" x14ac:dyDescent="0.3">
      <c r="B5" s="425"/>
      <c r="C5" s="425" t="s">
        <v>3</v>
      </c>
      <c r="D5" s="429" t="s">
        <v>194</v>
      </c>
      <c r="E5" s="430"/>
      <c r="F5" s="430"/>
      <c r="G5" s="431"/>
      <c r="H5" s="429" t="s">
        <v>193</v>
      </c>
      <c r="I5" s="430"/>
      <c r="J5" s="430"/>
      <c r="K5" s="431"/>
      <c r="L5" s="432" t="s">
        <v>183</v>
      </c>
      <c r="M5" s="430"/>
      <c r="N5" s="430"/>
      <c r="O5" s="431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00000000000001" customHeight="1" x14ac:dyDescent="0.25">
      <c r="B6" s="425"/>
      <c r="C6" s="425"/>
      <c r="D6" s="75" t="s">
        <v>0</v>
      </c>
      <c r="E6" s="76" t="s">
        <v>195</v>
      </c>
      <c r="F6" s="75" t="s">
        <v>196</v>
      </c>
      <c r="G6" s="76" t="s">
        <v>197</v>
      </c>
      <c r="H6" s="75" t="s">
        <v>0</v>
      </c>
      <c r="I6" s="76" t="s">
        <v>198</v>
      </c>
      <c r="J6" s="75" t="s">
        <v>199</v>
      </c>
      <c r="K6" s="76" t="s">
        <v>200</v>
      </c>
      <c r="L6" s="75" t="s">
        <v>0</v>
      </c>
      <c r="M6" s="76" t="str">
        <f>E6</f>
        <v>jul.25</v>
      </c>
      <c r="N6" s="76" t="str">
        <f t="shared" ref="N6:O6" si="0">F6</f>
        <v>ago.25</v>
      </c>
      <c r="O6" s="76" t="str">
        <f t="shared" si="0"/>
        <v>set.25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35" customHeight="1" x14ac:dyDescent="0.2">
      <c r="B7" s="134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2">
      <c r="B8" s="134" t="s">
        <v>1</v>
      </c>
      <c r="C8" s="140" t="s">
        <v>165</v>
      </c>
      <c r="D8" s="88">
        <f>SUM(D9:D11)</f>
        <v>62496.483229696612</v>
      </c>
      <c r="E8" s="88">
        <f t="shared" ref="E8:K8" si="1">SUM(E9:E11)</f>
        <v>21442.57394148011</v>
      </c>
      <c r="F8" s="88">
        <f t="shared" si="1"/>
        <v>19291.181219979335</v>
      </c>
      <c r="G8" s="88">
        <f t="shared" si="1"/>
        <v>21762.728068237178</v>
      </c>
      <c r="H8" s="95">
        <f t="shared" si="1"/>
        <v>54681.67971505288</v>
      </c>
      <c r="I8" s="88">
        <f t="shared" si="1"/>
        <v>18774.524854312938</v>
      </c>
      <c r="J8" s="88">
        <f t="shared" si="1"/>
        <v>17016.689309539699</v>
      </c>
      <c r="K8" s="88">
        <f t="shared" si="1"/>
        <v>18890.465551200246</v>
      </c>
      <c r="L8" s="119">
        <f t="shared" ref="L8:L16" si="2">(D8-H8)/H8*100</f>
        <v>14.291447437911199</v>
      </c>
      <c r="M8" s="116">
        <f t="shared" ref="M8:O11" si="3">(E8-I8)/I8*100</f>
        <v>14.211007244501635</v>
      </c>
      <c r="N8" s="116">
        <f t="shared" si="3"/>
        <v>13.366242217071781</v>
      </c>
      <c r="O8" s="116">
        <f t="shared" si="3"/>
        <v>15.204826526122522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25">
      <c r="B9" s="89" t="s">
        <v>87</v>
      </c>
      <c r="C9" s="140" t="s">
        <v>165</v>
      </c>
      <c r="D9" s="90">
        <f>SUM(E9:G9)</f>
        <v>52342.779729695278</v>
      </c>
      <c r="E9" s="90">
        <v>18114.216441480112</v>
      </c>
      <c r="F9" s="90">
        <v>15937.874469977991</v>
      </c>
      <c r="G9" s="90">
        <v>18290.68881823718</v>
      </c>
      <c r="H9" s="97">
        <f>SUM(I9:K9)</f>
        <v>49619.433465044742</v>
      </c>
      <c r="I9" s="90">
        <v>17152.083604308911</v>
      </c>
      <c r="J9" s="90">
        <v>15439.801559538359</v>
      </c>
      <c r="K9" s="90">
        <v>17027.548301197472</v>
      </c>
      <c r="L9" s="120">
        <f t="shared" si="2"/>
        <v>5.4884670671805313</v>
      </c>
      <c r="M9" s="117">
        <f t="shared" si="3"/>
        <v>5.609422501470875</v>
      </c>
      <c r="N9" s="117">
        <f t="shared" si="3"/>
        <v>3.2259022793718111</v>
      </c>
      <c r="O9" s="117">
        <f t="shared" si="3"/>
        <v>7.418217201303591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25">
      <c r="B10" s="89" t="s">
        <v>88</v>
      </c>
      <c r="C10" s="140" t="s">
        <v>165</v>
      </c>
      <c r="D10" s="90">
        <f>SUM(E10:G10)</f>
        <v>10116.506500001336</v>
      </c>
      <c r="E10" s="90">
        <v>3314.8894999999966</v>
      </c>
      <c r="F10" s="90">
        <v>3339.726750001344</v>
      </c>
      <c r="G10" s="90">
        <v>3461.8902499999963</v>
      </c>
      <c r="H10" s="97">
        <f>SUM(I10:K10)</f>
        <v>5021.0042500081381</v>
      </c>
      <c r="I10" s="90">
        <v>1605.7542500040254</v>
      </c>
      <c r="J10" s="90">
        <v>1562.4087500013404</v>
      </c>
      <c r="K10" s="90">
        <v>1852.8412500027725</v>
      </c>
      <c r="L10" s="120">
        <f t="shared" si="2"/>
        <v>101.48372708477471</v>
      </c>
      <c r="M10" s="117">
        <f t="shared" si="3"/>
        <v>106.43815826685103</v>
      </c>
      <c r="N10" s="117">
        <f t="shared" si="3"/>
        <v>113.75499529162767</v>
      </c>
      <c r="O10" s="117">
        <f t="shared" si="3"/>
        <v>86.842248357478866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25">
      <c r="B11" s="89" t="s">
        <v>18</v>
      </c>
      <c r="C11" s="140" t="s">
        <v>165</v>
      </c>
      <c r="D11" s="90">
        <f>SUM(E11:G11)</f>
        <v>37.197000000000003</v>
      </c>
      <c r="E11" s="90">
        <v>13.468</v>
      </c>
      <c r="F11" s="90">
        <v>13.58</v>
      </c>
      <c r="G11" s="90">
        <v>10.148999999999999</v>
      </c>
      <c r="H11" s="97">
        <f>SUM(I11:K11)</f>
        <v>41.242000000000004</v>
      </c>
      <c r="I11" s="90">
        <v>16.687000000000001</v>
      </c>
      <c r="J11" s="90">
        <v>14.478999999999999</v>
      </c>
      <c r="K11" s="90">
        <v>10.076000000000001</v>
      </c>
      <c r="L11" s="120">
        <f t="shared" ref="L11" si="4">(D11-H11)/H11*100</f>
        <v>-9.8079627564133691</v>
      </c>
      <c r="M11" s="117">
        <f t="shared" ref="M11" si="5">(E11-I11)/I11*100</f>
        <v>-19.290465631929052</v>
      </c>
      <c r="N11" s="117">
        <f t="shared" si="3"/>
        <v>-6.2089923337246988</v>
      </c>
      <c r="O11" s="117">
        <f t="shared" si="3"/>
        <v>0.7244938467645754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2">
      <c r="B12" s="134" t="s">
        <v>99</v>
      </c>
      <c r="C12" s="140" t="s">
        <v>165</v>
      </c>
      <c r="D12" s="88">
        <f t="shared" ref="D12:K12" si="6">SUM(D13:D15)</f>
        <v>1827632.2166907156</v>
      </c>
      <c r="E12" s="88">
        <f t="shared" si="6"/>
        <v>610819.64300720592</v>
      </c>
      <c r="F12" s="88">
        <f t="shared" si="6"/>
        <v>578338.70486142347</v>
      </c>
      <c r="G12" s="88">
        <f t="shared" si="6"/>
        <v>638473.86882208625</v>
      </c>
      <c r="H12" s="95">
        <f t="shared" si="6"/>
        <v>1397396.161002629</v>
      </c>
      <c r="I12" s="88">
        <f t="shared" si="6"/>
        <v>469580.8873549407</v>
      </c>
      <c r="J12" s="88">
        <f t="shared" si="6"/>
        <v>443843.32644661114</v>
      </c>
      <c r="K12" s="88">
        <f t="shared" si="6"/>
        <v>483971.94720107701</v>
      </c>
      <c r="L12" s="119">
        <f t="shared" si="2"/>
        <v>30.788409736247818</v>
      </c>
      <c r="M12" s="116">
        <f t="shared" ref="M12:O16" si="7">(E12-I12)/I12*100</f>
        <v>30.077620162063262</v>
      </c>
      <c r="N12" s="116">
        <f t="shared" si="7"/>
        <v>30.302444669288153</v>
      </c>
      <c r="O12" s="116">
        <f t="shared" si="7"/>
        <v>31.923734942599463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25">
      <c r="B13" s="89" t="s">
        <v>87</v>
      </c>
      <c r="C13" s="140" t="s">
        <v>165</v>
      </c>
      <c r="D13" s="90">
        <f>SUM(E13:G13)</f>
        <v>917819.24126717704</v>
      </c>
      <c r="E13" s="90">
        <v>313932.27784845518</v>
      </c>
      <c r="F13" s="90">
        <v>279385.48143813532</v>
      </c>
      <c r="G13" s="90">
        <v>324501.48198058648</v>
      </c>
      <c r="H13" s="97">
        <f>SUM(I13:K13)</f>
        <v>846627.0983504632</v>
      </c>
      <c r="I13" s="90">
        <v>289255.27235262963</v>
      </c>
      <c r="J13" s="90">
        <v>263371.50334783178</v>
      </c>
      <c r="K13" s="90">
        <v>294000.32265000185</v>
      </c>
      <c r="L13" s="120">
        <f t="shared" si="2"/>
        <v>8.408913801060935</v>
      </c>
      <c r="M13" s="117">
        <f t="shared" si="7"/>
        <v>8.5312206395124708</v>
      </c>
      <c r="N13" s="117">
        <f t="shared" si="7"/>
        <v>6.0803761556367251</v>
      </c>
      <c r="O13" s="117">
        <f t="shared" si="7"/>
        <v>10.374532604474487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25">
      <c r="B14" s="89" t="s">
        <v>88</v>
      </c>
      <c r="C14" s="140" t="s">
        <v>165</v>
      </c>
      <c r="D14" s="90">
        <f>SUM(E14:G14)</f>
        <v>904485.05189553858</v>
      </c>
      <c r="E14" s="90">
        <v>294917.31181875075</v>
      </c>
      <c r="F14" s="90">
        <v>297050.4001382881</v>
      </c>
      <c r="G14" s="90">
        <v>312517.33993849979</v>
      </c>
      <c r="H14" s="97">
        <f>SUM(I14:K14)</f>
        <v>544628.11995216564</v>
      </c>
      <c r="I14" s="90">
        <v>177804.97157231107</v>
      </c>
      <c r="J14" s="90">
        <v>178306.57073177939</v>
      </c>
      <c r="K14" s="90">
        <v>188516.57764807518</v>
      </c>
      <c r="L14" s="120">
        <f t="shared" si="2"/>
        <v>66.073880279075368</v>
      </c>
      <c r="M14" s="117">
        <f t="shared" si="7"/>
        <v>65.865616248425056</v>
      </c>
      <c r="N14" s="117">
        <f t="shared" si="7"/>
        <v>66.595318904501326</v>
      </c>
      <c r="O14" s="117">
        <f t="shared" si="7"/>
        <v>65.777112993166369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25">
      <c r="B15" s="89" t="s">
        <v>18</v>
      </c>
      <c r="C15" s="140" t="s">
        <v>165</v>
      </c>
      <c r="D15" s="90">
        <f>SUM(E15:G15)</f>
        <v>5327.9235279999903</v>
      </c>
      <c r="E15" s="90">
        <v>1970.0533399999902</v>
      </c>
      <c r="F15" s="90">
        <v>1902.8232849999999</v>
      </c>
      <c r="G15" s="90">
        <v>1455.0469030000002</v>
      </c>
      <c r="H15" s="97">
        <f>SUM(I15:K15)</f>
        <v>6140.9426999999996</v>
      </c>
      <c r="I15" s="90">
        <v>2520.6434300000001</v>
      </c>
      <c r="J15" s="90">
        <v>2165.2523669999996</v>
      </c>
      <c r="K15" s="90">
        <v>1455.0469030000002</v>
      </c>
      <c r="L15" s="120">
        <f t="shared" ref="L15" si="8">(D15-H15)/H15*100</f>
        <v>-13.239321904111065</v>
      </c>
      <c r="M15" s="117">
        <f t="shared" ref="M15" si="9">(E15-I15)/I15*100</f>
        <v>-21.843235875691068</v>
      </c>
      <c r="N15" s="117">
        <f t="shared" si="7"/>
        <v>-12.12002286660009</v>
      </c>
      <c r="O15" s="117">
        <f t="shared" si="7"/>
        <v>0</v>
      </c>
      <c r="P15" s="117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" customHeight="1" x14ac:dyDescent="0.2">
      <c r="B16" s="134" t="s">
        <v>4</v>
      </c>
      <c r="C16" s="140" t="s">
        <v>5</v>
      </c>
      <c r="D16" s="95">
        <f>SUM(D17:D18)</f>
        <v>2116771.6780000017</v>
      </c>
      <c r="E16" s="88">
        <f t="shared" ref="E16:K16" si="10">SUM(E17:E18)</f>
        <v>803427.65200000058</v>
      </c>
      <c r="F16" s="88">
        <f t="shared" si="10"/>
        <v>610520.69000000088</v>
      </c>
      <c r="G16" s="96">
        <f t="shared" si="10"/>
        <v>702823.33600000024</v>
      </c>
      <c r="H16" s="95">
        <f t="shared" si="10"/>
        <v>1979326.9370000004</v>
      </c>
      <c r="I16" s="88">
        <f t="shared" si="10"/>
        <v>711703.31500000029</v>
      </c>
      <c r="J16" s="88">
        <f t="shared" si="10"/>
        <v>618527.11500000034</v>
      </c>
      <c r="K16" s="96">
        <f t="shared" si="10"/>
        <v>649096.50699999987</v>
      </c>
      <c r="L16" s="116">
        <f t="shared" si="2"/>
        <v>6.944014070172849</v>
      </c>
      <c r="M16" s="116">
        <f t="shared" si="7"/>
        <v>12.888001933783356</v>
      </c>
      <c r="N16" s="116">
        <f t="shared" si="7"/>
        <v>-1.2944339554134923</v>
      </c>
      <c r="O16" s="116">
        <f t="shared" si="7"/>
        <v>8.2771711787998257</v>
      </c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</row>
    <row r="17" spans="2:28" ht="15" customHeight="1" x14ac:dyDescent="0.25">
      <c r="B17" s="135" t="s">
        <v>17</v>
      </c>
      <c r="C17" s="140" t="s">
        <v>5</v>
      </c>
      <c r="D17" s="97">
        <f>SUM(E17:G17)</f>
        <v>1667890.0630000017</v>
      </c>
      <c r="E17" s="90">
        <v>645925.78600000055</v>
      </c>
      <c r="F17" s="90">
        <v>479166.1660000009</v>
      </c>
      <c r="G17" s="98">
        <v>542798.11100000027</v>
      </c>
      <c r="H17" s="97">
        <f>SUM(I17:K17)</f>
        <v>1583700.9900000005</v>
      </c>
      <c r="I17" s="90">
        <v>577267.65300000028</v>
      </c>
      <c r="J17" s="90">
        <v>498862.14000000036</v>
      </c>
      <c r="K17" s="98">
        <v>507571.19699999987</v>
      </c>
      <c r="L17" s="117">
        <f t="shared" ref="L17:O18" si="11">(D17-H17)/H17*100</f>
        <v>5.3159702198583094</v>
      </c>
      <c r="M17" s="117">
        <f t="shared" si="11"/>
        <v>11.893639396420543</v>
      </c>
      <c r="N17" s="117">
        <f t="shared" si="11"/>
        <v>-3.9481797516242563</v>
      </c>
      <c r="O17" s="117">
        <f t="shared" si="11"/>
        <v>6.9402901914468575</v>
      </c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</row>
    <row r="18" spans="2:28" ht="15" customHeight="1" x14ac:dyDescent="0.25">
      <c r="B18" s="135" t="s">
        <v>18</v>
      </c>
      <c r="C18" s="140" t="s">
        <v>5</v>
      </c>
      <c r="D18" s="97">
        <f>SUM(E18:G18)</f>
        <v>448881.61499999999</v>
      </c>
      <c r="E18" s="90">
        <v>157501.86600000004</v>
      </c>
      <c r="F18" s="90">
        <v>131354.52399999998</v>
      </c>
      <c r="G18" s="98">
        <v>160025.22499999998</v>
      </c>
      <c r="H18" s="97">
        <f>SUM(I18:K18)</f>
        <v>395625.94699999993</v>
      </c>
      <c r="I18" s="90">
        <v>134435.66199999998</v>
      </c>
      <c r="J18" s="90">
        <v>119664.97500000001</v>
      </c>
      <c r="K18" s="98">
        <v>141525.30999999997</v>
      </c>
      <c r="L18" s="117">
        <f t="shared" si="11"/>
        <v>13.461116088020402</v>
      </c>
      <c r="M18" s="117">
        <f t="shared" si="11"/>
        <v>17.157801476813539</v>
      </c>
      <c r="N18" s="117">
        <f t="shared" si="11"/>
        <v>9.7685634413912421</v>
      </c>
      <c r="O18" s="117">
        <f t="shared" si="11"/>
        <v>13.071806731954879</v>
      </c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</row>
    <row r="19" spans="2:28" ht="24.6" customHeight="1" x14ac:dyDescent="0.2">
      <c r="B19" s="134" t="s">
        <v>101</v>
      </c>
      <c r="C19" s="140" t="s">
        <v>166</v>
      </c>
      <c r="D19" s="95">
        <f>SUM(D20:D22)</f>
        <v>644646.33896700013</v>
      </c>
      <c r="E19" s="88">
        <f t="shared" ref="E19:K19" si="12">SUM(E20:E22)</f>
        <v>236866.76785200002</v>
      </c>
      <c r="F19" s="88">
        <f t="shared" si="12"/>
        <v>186263.59337400005</v>
      </c>
      <c r="G19" s="96">
        <f t="shared" si="12"/>
        <v>221515.97774100007</v>
      </c>
      <c r="H19" s="95">
        <f t="shared" si="12"/>
        <v>591222.80856779171</v>
      </c>
      <c r="I19" s="88">
        <f t="shared" si="12"/>
        <v>204396.01781164273</v>
      </c>
      <c r="J19" s="88">
        <f t="shared" si="12"/>
        <v>188880.33245778983</v>
      </c>
      <c r="K19" s="96">
        <f t="shared" si="12"/>
        <v>197946.45829835915</v>
      </c>
      <c r="L19" s="116">
        <f>(D19-H19)/H19*100</f>
        <v>9.0361078133342509</v>
      </c>
      <c r="M19" s="116">
        <f>(E19-I19)/I19*100</f>
        <v>15.886195038437636</v>
      </c>
      <c r="N19" s="116">
        <f>(F19-J19)/J19*100</f>
        <v>-1.3853952127993852</v>
      </c>
      <c r="O19" s="116">
        <f>(G19-K19)/K19*100</f>
        <v>11.907017506276993</v>
      </c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</row>
    <row r="20" spans="2:28" ht="16.5" customHeight="1" x14ac:dyDescent="0.25">
      <c r="B20" s="135" t="s">
        <v>17</v>
      </c>
      <c r="C20" s="140" t="s">
        <v>166</v>
      </c>
      <c r="D20" s="97">
        <f>SUM(E20:G20)</f>
        <v>419865.40840000013</v>
      </c>
      <c r="E20" s="90">
        <v>161167.01697300002</v>
      </c>
      <c r="F20" s="90">
        <v>121945.36201300005</v>
      </c>
      <c r="G20" s="98">
        <v>136753.02941400005</v>
      </c>
      <c r="H20" s="97">
        <f>SUM(I20:K20)</f>
        <v>408127.88458700001</v>
      </c>
      <c r="I20" s="90">
        <v>144437.69494899991</v>
      </c>
      <c r="J20" s="90">
        <v>133396.89885000006</v>
      </c>
      <c r="K20" s="98">
        <v>130293.29078800001</v>
      </c>
      <c r="L20" s="117">
        <f>(D20-H20)/H20*100</f>
        <v>2.8759426288350198</v>
      </c>
      <c r="M20" s="117">
        <f>(E20-I20)/I20*100</f>
        <v>11.582379537354937</v>
      </c>
      <c r="N20" s="117">
        <f t="shared" ref="L20:O21" si="13">(F20-J20)/J20*100</f>
        <v>-8.584560012805726</v>
      </c>
      <c r="O20" s="117">
        <f t="shared" si="13"/>
        <v>4.9578444039076919</v>
      </c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</row>
    <row r="21" spans="2:28" ht="16.5" customHeight="1" x14ac:dyDescent="0.25">
      <c r="B21" s="135" t="s">
        <v>18</v>
      </c>
      <c r="C21" s="140" t="s">
        <v>166</v>
      </c>
      <c r="D21" s="97">
        <f>SUM(E21:G21)</f>
        <v>224780.930567</v>
      </c>
      <c r="E21" s="90">
        <v>75699.750878999999</v>
      </c>
      <c r="F21" s="90">
        <v>64318.231360999998</v>
      </c>
      <c r="G21" s="98">
        <v>84762.94832700002</v>
      </c>
      <c r="H21" s="97">
        <f>SUM(I21:K21)</f>
        <v>183094.92398079176</v>
      </c>
      <c r="I21" s="90">
        <v>59958.322862642824</v>
      </c>
      <c r="J21" s="90">
        <v>55483.433607789782</v>
      </c>
      <c r="K21" s="98">
        <v>67653.167510359141</v>
      </c>
      <c r="L21" s="117">
        <f t="shared" si="13"/>
        <v>22.767428872349001</v>
      </c>
      <c r="M21" s="117">
        <f t="shared" si="13"/>
        <v>26.25394985183101</v>
      </c>
      <c r="N21" s="117">
        <f t="shared" si="13"/>
        <v>15.923307514929691</v>
      </c>
      <c r="O21" s="117">
        <f t="shared" si="13"/>
        <v>25.290435682883594</v>
      </c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</row>
    <row r="22" spans="2:28" ht="7.35" customHeight="1" thickBot="1" x14ac:dyDescent="0.3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pans="2:28" ht="14.1" customHeight="1" thickTop="1" x14ac:dyDescent="0.25">
      <c r="B23" s="79" t="s">
        <v>163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118</v>
      </c>
    </row>
    <row r="24" spans="2:28" ht="14.1" customHeight="1" x14ac:dyDescent="0.2">
      <c r="B24" s="130"/>
      <c r="C24" s="130"/>
      <c r="D24" s="130"/>
      <c r="E24" s="130"/>
      <c r="F24" s="130"/>
      <c r="G24" s="130"/>
      <c r="I24" s="130"/>
      <c r="J24" s="130"/>
      <c r="K24" s="130"/>
      <c r="L24" s="131"/>
      <c r="M24" s="131"/>
      <c r="N24" s="132"/>
      <c r="O24" s="132"/>
    </row>
    <row r="25" spans="2:28" ht="14.1" customHeight="1" x14ac:dyDescent="0.2">
      <c r="B25" s="130"/>
      <c r="C25" s="130"/>
      <c r="D25" s="130"/>
      <c r="E25" s="124"/>
      <c r="F25" s="124"/>
      <c r="G25" s="130"/>
      <c r="I25" s="130"/>
      <c r="J25" s="124"/>
      <c r="K25" s="124"/>
      <c r="L25" s="131"/>
      <c r="M25" s="131"/>
      <c r="N25" s="132"/>
      <c r="O25" s="132"/>
    </row>
    <row r="26" spans="2:28" x14ac:dyDescent="0.2">
      <c r="B26" s="133"/>
      <c r="C26" s="133"/>
      <c r="D26" s="133"/>
      <c r="E26" s="124"/>
      <c r="F26" s="124"/>
      <c r="G26" s="133"/>
      <c r="I26" s="133"/>
      <c r="J26" s="124"/>
      <c r="K26" s="124"/>
      <c r="L26" s="133"/>
      <c r="M26" s="133"/>
      <c r="N26" s="133"/>
      <c r="O26" s="133"/>
    </row>
    <row r="27" spans="2:28" x14ac:dyDescent="0.2">
      <c r="E27" s="124"/>
      <c r="F27" s="124"/>
      <c r="L27" s="131"/>
      <c r="M27" s="131"/>
      <c r="N27" s="132"/>
      <c r="O27" s="132"/>
    </row>
    <row r="28" spans="2:28" x14ac:dyDescent="0.2">
      <c r="E28" s="124"/>
      <c r="F28" s="124"/>
      <c r="L28" s="131"/>
      <c r="M28" s="131"/>
      <c r="N28" s="132"/>
      <c r="O28" s="132"/>
    </row>
    <row r="30" spans="2:28" x14ac:dyDescent="0.25">
      <c r="L30" s="131"/>
      <c r="M30" s="131"/>
      <c r="N30" s="131"/>
      <c r="O30" s="131"/>
    </row>
    <row r="31" spans="2:28" x14ac:dyDescent="0.25">
      <c r="L31" s="131"/>
      <c r="M31" s="131"/>
      <c r="N31" s="131"/>
      <c r="O31" s="131"/>
    </row>
    <row r="32" spans="2:28" x14ac:dyDescent="0.25">
      <c r="L32" s="131"/>
      <c r="M32" s="131"/>
      <c r="N32" s="131"/>
      <c r="O32" s="13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85" zoomScaleNormal="85" zoomScalePageLayoutView="51" workbookViewId="0">
      <selection activeCell="B2" sqref="B2"/>
    </sheetView>
  </sheetViews>
  <sheetFormatPr defaultColWidth="9.42578125" defaultRowHeight="12" x14ac:dyDescent="0.25"/>
  <cols>
    <col min="1" max="1" width="1.42578125" style="28" customWidth="1"/>
    <col min="2" max="2" width="25.5703125" style="28" customWidth="1"/>
    <col min="3" max="3" width="7.42578125" style="29" customWidth="1"/>
    <col min="4" max="8" width="11" style="6" customWidth="1"/>
    <col min="9" max="10" width="10.42578125" style="6" customWidth="1"/>
    <col min="11" max="11" width="10.5703125" style="6" customWidth="1"/>
    <col min="12" max="13" width="7.42578125" style="6" customWidth="1"/>
    <col min="14" max="15" width="7.42578125" style="14" customWidth="1"/>
    <col min="16" max="16" width="1.42578125" style="28" customWidth="1"/>
    <col min="17" max="28" width="5.5703125" style="28" customWidth="1"/>
    <col min="29" max="29" width="1.5703125" style="28" customWidth="1"/>
    <col min="30" max="39" width="5.5703125" style="28" customWidth="1"/>
    <col min="40" max="16384" width="9.42578125" style="28"/>
  </cols>
  <sheetData>
    <row r="1" spans="2:28" ht="6" customHeight="1" x14ac:dyDescent="0.25"/>
    <row r="2" spans="2:28" ht="14.1" customHeight="1" x14ac:dyDescent="0.25">
      <c r="B2" s="127" t="s">
        <v>100</v>
      </c>
      <c r="C2" s="31"/>
    </row>
    <row r="3" spans="2:28" ht="6" customHeight="1" x14ac:dyDescent="0.25">
      <c r="B3" s="30"/>
      <c r="C3" s="31"/>
    </row>
    <row r="4" spans="2:28" ht="6" customHeight="1" x14ac:dyDescent="0.25">
      <c r="K4" s="21"/>
      <c r="L4" s="21"/>
      <c r="M4" s="21"/>
      <c r="N4" s="21"/>
      <c r="O4" s="21"/>
    </row>
    <row r="5" spans="2:28" ht="30.75" customHeight="1" thickBot="1" x14ac:dyDescent="0.3">
      <c r="B5" s="425"/>
      <c r="C5" s="425" t="s">
        <v>3</v>
      </c>
      <c r="D5" s="429" t="s">
        <v>194</v>
      </c>
      <c r="E5" s="430"/>
      <c r="F5" s="430"/>
      <c r="G5" s="431"/>
      <c r="H5" s="429" t="s">
        <v>193</v>
      </c>
      <c r="I5" s="430"/>
      <c r="J5" s="430"/>
      <c r="K5" s="431"/>
      <c r="L5" s="432" t="s">
        <v>183</v>
      </c>
      <c r="M5" s="430"/>
      <c r="N5" s="430"/>
      <c r="O5" s="431"/>
    </row>
    <row r="6" spans="2:28" ht="20.100000000000001" customHeight="1" x14ac:dyDescent="0.25">
      <c r="B6" s="425"/>
      <c r="C6" s="425"/>
      <c r="D6" s="75" t="s">
        <v>0</v>
      </c>
      <c r="E6" s="76" t="s">
        <v>195</v>
      </c>
      <c r="F6" s="75" t="s">
        <v>196</v>
      </c>
      <c r="G6" s="76" t="s">
        <v>197</v>
      </c>
      <c r="H6" s="75" t="s">
        <v>0</v>
      </c>
      <c r="I6" s="76" t="s">
        <v>198</v>
      </c>
      <c r="J6" s="75" t="s">
        <v>199</v>
      </c>
      <c r="K6" s="76" t="s">
        <v>200</v>
      </c>
      <c r="L6" s="75" t="s">
        <v>0</v>
      </c>
      <c r="M6" s="76" t="str">
        <f>E6</f>
        <v>jul.25</v>
      </c>
      <c r="N6" s="76" t="str">
        <f t="shared" ref="N6:O6" si="0">F6</f>
        <v>ago.25</v>
      </c>
      <c r="O6" s="76" t="str">
        <f t="shared" si="0"/>
        <v>set.25</v>
      </c>
    </row>
    <row r="7" spans="2:28" ht="7.35" customHeight="1" x14ac:dyDescent="0.25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25">
      <c r="B8" s="83" t="s">
        <v>1</v>
      </c>
      <c r="C8" s="140" t="s">
        <v>167</v>
      </c>
      <c r="D8" s="88">
        <f t="shared" ref="D8:K8" si="1">SUM(D9:D11)</f>
        <v>69435</v>
      </c>
      <c r="E8" s="88">
        <f t="shared" si="1"/>
        <v>24324</v>
      </c>
      <c r="F8" s="88">
        <f t="shared" si="1"/>
        <v>20489</v>
      </c>
      <c r="G8" s="88">
        <f t="shared" si="1"/>
        <v>24622</v>
      </c>
      <c r="H8" s="95">
        <f t="shared" si="1"/>
        <v>68267</v>
      </c>
      <c r="I8" s="88">
        <f t="shared" si="1"/>
        <v>23556.2</v>
      </c>
      <c r="J8" s="88">
        <f t="shared" si="1"/>
        <v>20030.3</v>
      </c>
      <c r="K8" s="88">
        <f t="shared" si="1"/>
        <v>24680.5</v>
      </c>
      <c r="L8" s="119">
        <f>(D8-H8)/H8*100</f>
        <v>1.7109291458537801</v>
      </c>
      <c r="M8" s="116">
        <f t="shared" ref="M8:O9" si="2">(E8-I8)/I8*100</f>
        <v>3.25943912855214</v>
      </c>
      <c r="N8" s="116">
        <f t="shared" si="2"/>
        <v>2.290030603635496</v>
      </c>
      <c r="O8" s="116">
        <f t="shared" si="2"/>
        <v>-0.23702923360547798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2:28" ht="15.75" customHeight="1" x14ac:dyDescent="0.25">
      <c r="B9" s="89" t="s">
        <v>131</v>
      </c>
      <c r="C9" s="140" t="s">
        <v>167</v>
      </c>
      <c r="D9" s="90">
        <f>SUM(E9:G9)</f>
        <v>41383</v>
      </c>
      <c r="E9" s="90">
        <v>14568</v>
      </c>
      <c r="F9" s="90">
        <v>12171</v>
      </c>
      <c r="G9" s="90">
        <v>14644</v>
      </c>
      <c r="H9" s="97">
        <f>SUM(I9:K9)</f>
        <v>41830</v>
      </c>
      <c r="I9" s="90">
        <v>14423</v>
      </c>
      <c r="J9" s="90">
        <v>12091</v>
      </c>
      <c r="K9" s="90">
        <v>15316</v>
      </c>
      <c r="L9" s="120">
        <f>(D9-H9)/H9*100</f>
        <v>-1.0686110447047572</v>
      </c>
      <c r="M9" s="117">
        <f t="shared" si="2"/>
        <v>1.0053386951397074</v>
      </c>
      <c r="N9" s="117">
        <f t="shared" si="2"/>
        <v>0.66164916053262757</v>
      </c>
      <c r="O9" s="117">
        <f t="shared" si="2"/>
        <v>-4.3875685557586834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2:28" ht="15.6" customHeight="1" x14ac:dyDescent="0.25">
      <c r="B10" s="89" t="s">
        <v>38</v>
      </c>
      <c r="C10" s="140" t="s">
        <v>167</v>
      </c>
      <c r="D10" s="90">
        <f>SUM(E10:G10)</f>
        <v>23160</v>
      </c>
      <c r="E10" s="90">
        <v>8046</v>
      </c>
      <c r="F10" s="90">
        <v>6840</v>
      </c>
      <c r="G10" s="90">
        <v>8274</v>
      </c>
      <c r="H10" s="97">
        <f>SUM(I10:K10)</f>
        <v>21704</v>
      </c>
      <c r="I10" s="90">
        <v>7476.2</v>
      </c>
      <c r="J10" s="90">
        <v>6491.3</v>
      </c>
      <c r="K10" s="90">
        <v>7736.5</v>
      </c>
      <c r="L10" s="120">
        <f t="shared" ref="L10:L11" si="3">(D10-H10)/H10*100</f>
        <v>6.7084408403980831</v>
      </c>
      <c r="M10" s="117">
        <f t="shared" ref="M10:M11" si="4">(E10-I10)/I10*100</f>
        <v>7.6215189534790424</v>
      </c>
      <c r="N10" s="117">
        <f t="shared" ref="N10:N11" si="5">(F10-J10)/J10*100</f>
        <v>5.371805339454343</v>
      </c>
      <c r="O10" s="117">
        <f t="shared" ref="O10:O11" si="6">(G10-K10)/K10*100</f>
        <v>6.9475861177535059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2:28" ht="14.1" customHeight="1" x14ac:dyDescent="0.25">
      <c r="B11" s="89" t="s">
        <v>77</v>
      </c>
      <c r="C11" s="140" t="s">
        <v>167</v>
      </c>
      <c r="D11" s="90">
        <f>SUM(E11:G11)</f>
        <v>4892</v>
      </c>
      <c r="E11" s="90">
        <v>1710</v>
      </c>
      <c r="F11" s="90">
        <v>1478</v>
      </c>
      <c r="G11" s="90">
        <v>1704</v>
      </c>
      <c r="H11" s="97">
        <f>SUM(I11:K11)</f>
        <v>4733</v>
      </c>
      <c r="I11" s="90">
        <v>1657</v>
      </c>
      <c r="J11" s="90">
        <v>1448</v>
      </c>
      <c r="K11" s="90">
        <v>1628</v>
      </c>
      <c r="L11" s="120">
        <f t="shared" si="3"/>
        <v>3.3593915064441155</v>
      </c>
      <c r="M11" s="117">
        <f t="shared" si="4"/>
        <v>3.1985515992757994</v>
      </c>
      <c r="N11" s="117">
        <f t="shared" si="5"/>
        <v>2.0718232044198892</v>
      </c>
      <c r="O11" s="117">
        <f t="shared" si="6"/>
        <v>4.6683046683046676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2:28" ht="7.35" customHeight="1" x14ac:dyDescent="0.25">
      <c r="B12" s="85"/>
      <c r="C12" s="141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2:28" ht="15.75" customHeight="1" x14ac:dyDescent="0.25">
      <c r="B13" s="83" t="s">
        <v>102</v>
      </c>
      <c r="C13" s="140" t="s">
        <v>167</v>
      </c>
      <c r="D13" s="88">
        <f t="shared" ref="D13:K13" si="7">SUM(D14:D16)</f>
        <v>350234</v>
      </c>
      <c r="E13" s="88">
        <f t="shared" si="7"/>
        <v>123677</v>
      </c>
      <c r="F13" s="88">
        <f t="shared" si="7"/>
        <v>103784</v>
      </c>
      <c r="G13" s="88">
        <f t="shared" si="7"/>
        <v>122773</v>
      </c>
      <c r="H13" s="95">
        <f t="shared" si="7"/>
        <v>346368.3</v>
      </c>
      <c r="I13" s="88">
        <f t="shared" si="7"/>
        <v>120667.8</v>
      </c>
      <c r="J13" s="88">
        <f t="shared" si="7"/>
        <v>101943.8</v>
      </c>
      <c r="K13" s="88">
        <f t="shared" si="7"/>
        <v>123756.7</v>
      </c>
      <c r="L13" s="119">
        <f t="shared" ref="L13:O14" si="8">(D13-H13)/H13*100</f>
        <v>1.1160663374795015</v>
      </c>
      <c r="M13" s="116">
        <f t="shared" si="8"/>
        <v>2.4937887323710193</v>
      </c>
      <c r="N13" s="116">
        <f t="shared" si="8"/>
        <v>1.8051122285023682</v>
      </c>
      <c r="O13" s="116">
        <f t="shared" si="8"/>
        <v>-0.79486605573677804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2:28" ht="15.75" customHeight="1" x14ac:dyDescent="0.25">
      <c r="B14" s="89" t="s">
        <v>131</v>
      </c>
      <c r="C14" s="140" t="s">
        <v>167</v>
      </c>
      <c r="D14" s="90">
        <f>SUM(E14:G14)</f>
        <v>215828</v>
      </c>
      <c r="E14" s="90">
        <v>76072</v>
      </c>
      <c r="F14" s="90">
        <v>64235</v>
      </c>
      <c r="G14" s="90">
        <v>75521</v>
      </c>
      <c r="H14" s="97">
        <f>SUM(I14:K14)</f>
        <v>218556</v>
      </c>
      <c r="I14" s="90">
        <v>76314</v>
      </c>
      <c r="J14" s="90">
        <v>63118</v>
      </c>
      <c r="K14" s="90">
        <v>79124</v>
      </c>
      <c r="L14" s="120">
        <f t="shared" si="8"/>
        <v>-1.2481926828821903</v>
      </c>
      <c r="M14" s="117">
        <f t="shared" si="8"/>
        <v>-0.3171108839793485</v>
      </c>
      <c r="N14" s="117">
        <f t="shared" si="8"/>
        <v>1.7697011945879149</v>
      </c>
      <c r="O14" s="117">
        <f t="shared" si="8"/>
        <v>-4.5536120519690613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2:28" ht="15.75" customHeight="1" x14ac:dyDescent="0.25">
      <c r="B15" s="89" t="s">
        <v>38</v>
      </c>
      <c r="C15" s="140" t="s">
        <v>167</v>
      </c>
      <c r="D15" s="90">
        <f>SUM(E15:G15)</f>
        <v>122938</v>
      </c>
      <c r="E15" s="90">
        <v>43620</v>
      </c>
      <c r="F15" s="90">
        <v>36047</v>
      </c>
      <c r="G15" s="90">
        <v>43271</v>
      </c>
      <c r="H15" s="97">
        <f>SUM(I15:K15)</f>
        <v>116358.3</v>
      </c>
      <c r="I15" s="90">
        <v>40363.800000000003</v>
      </c>
      <c r="J15" s="90">
        <v>35278.800000000003</v>
      </c>
      <c r="K15" s="90">
        <v>40715.699999999997</v>
      </c>
      <c r="L15" s="120">
        <f t="shared" ref="L15:L16" si="9">(D15-H15)/H15*100</f>
        <v>5.6546890080037233</v>
      </c>
      <c r="M15" s="117">
        <f t="shared" ref="M15:M16" si="10">(E15-I15)/I15*100</f>
        <v>8.0671294575832722</v>
      </c>
      <c r="N15" s="117">
        <f t="shared" ref="N15:N16" si="11">(F15-J15)/J15*100</f>
        <v>2.1775117067473868</v>
      </c>
      <c r="O15" s="117">
        <f t="shared" ref="O15:O16" si="12">(G15-K15)/K15*100</f>
        <v>6.2759574316541364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2:28" ht="15.75" customHeight="1" x14ac:dyDescent="0.25">
      <c r="B16" s="89" t="s">
        <v>77</v>
      </c>
      <c r="C16" s="140" t="s">
        <v>167</v>
      </c>
      <c r="D16" s="90">
        <f>SUM(E16:G16)</f>
        <v>11468</v>
      </c>
      <c r="E16" s="90">
        <v>3985</v>
      </c>
      <c r="F16" s="90">
        <v>3502</v>
      </c>
      <c r="G16" s="90">
        <v>3981</v>
      </c>
      <c r="H16" s="97">
        <f>SUM(I16:K16)</f>
        <v>11454</v>
      </c>
      <c r="I16" s="90">
        <v>3990</v>
      </c>
      <c r="J16" s="90">
        <v>3547</v>
      </c>
      <c r="K16" s="90">
        <v>3917</v>
      </c>
      <c r="L16" s="120">
        <f t="shared" si="9"/>
        <v>0.12222804260520342</v>
      </c>
      <c r="M16" s="117">
        <f t="shared" si="10"/>
        <v>-0.12531328320802004</v>
      </c>
      <c r="N16" s="117">
        <f t="shared" si="11"/>
        <v>-1.2686777558500142</v>
      </c>
      <c r="O16" s="117">
        <f t="shared" si="12"/>
        <v>1.6339034975746747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2:28" ht="7.35" customHeight="1" x14ac:dyDescent="0.25">
      <c r="B17" s="85"/>
      <c r="C17" s="141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2:28" ht="15.75" customHeight="1" x14ac:dyDescent="0.25">
      <c r="B18" s="83" t="s">
        <v>71</v>
      </c>
      <c r="C18" s="140" t="s">
        <v>167</v>
      </c>
      <c r="D18" s="88">
        <f t="shared" ref="D18:K18" si="13">SUM(D19:D21)</f>
        <v>1574173</v>
      </c>
      <c r="E18" s="88">
        <f t="shared" si="13"/>
        <v>537155</v>
      </c>
      <c r="F18" s="88">
        <f t="shared" si="13"/>
        <v>519285</v>
      </c>
      <c r="G18" s="88">
        <f t="shared" si="13"/>
        <v>517733</v>
      </c>
      <c r="H18" s="95">
        <f t="shared" si="13"/>
        <v>1548882</v>
      </c>
      <c r="I18" s="88">
        <f t="shared" si="13"/>
        <v>524789</v>
      </c>
      <c r="J18" s="88">
        <f t="shared" si="13"/>
        <v>504339</v>
      </c>
      <c r="K18" s="88">
        <f t="shared" si="13"/>
        <v>519754</v>
      </c>
      <c r="L18" s="119">
        <f t="shared" ref="L18:O21" si="14">(D18-H18)/H18*100</f>
        <v>1.6328551819957879</v>
      </c>
      <c r="M18" s="116">
        <f t="shared" si="14"/>
        <v>2.3563756100070696</v>
      </c>
      <c r="N18" s="116">
        <f t="shared" si="14"/>
        <v>2.9634828954334287</v>
      </c>
      <c r="O18" s="116">
        <f t="shared" si="14"/>
        <v>-0.38883779634211568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2:28" ht="15.75" customHeight="1" x14ac:dyDescent="0.25">
      <c r="B19" s="89" t="s">
        <v>131</v>
      </c>
      <c r="C19" s="140" t="s">
        <v>167</v>
      </c>
      <c r="D19" s="90">
        <f>SUM(E19:G19)</f>
        <v>942396</v>
      </c>
      <c r="E19" s="90">
        <v>321351</v>
      </c>
      <c r="F19" s="90">
        <v>315528</v>
      </c>
      <c r="G19" s="90">
        <v>305517</v>
      </c>
      <c r="H19" s="97">
        <f>SUM(I19:K19)</f>
        <v>920725</v>
      </c>
      <c r="I19" s="90">
        <v>310375</v>
      </c>
      <c r="J19" s="90">
        <v>298538</v>
      </c>
      <c r="K19" s="90">
        <v>311812</v>
      </c>
      <c r="L19" s="120">
        <f t="shared" si="14"/>
        <v>2.3536886692552064</v>
      </c>
      <c r="M19" s="117">
        <f t="shared" si="14"/>
        <v>3.5363672976238423</v>
      </c>
      <c r="N19" s="117">
        <f t="shared" si="14"/>
        <v>5.6910678037636746</v>
      </c>
      <c r="O19" s="117">
        <f t="shared" si="14"/>
        <v>-2.0188446884661269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2:28" ht="15.75" customHeight="1" x14ac:dyDescent="0.25">
      <c r="B20" s="89" t="s">
        <v>38</v>
      </c>
      <c r="C20" s="140" t="s">
        <v>167</v>
      </c>
      <c r="D20" s="90">
        <f>SUM(E20:G20)</f>
        <v>556336</v>
      </c>
      <c r="E20" s="90">
        <v>189858</v>
      </c>
      <c r="F20" s="90">
        <v>180185</v>
      </c>
      <c r="G20" s="90">
        <v>186293</v>
      </c>
      <c r="H20" s="97">
        <f>SUM(I20:K20)</f>
        <v>552846</v>
      </c>
      <c r="I20" s="90">
        <v>188647</v>
      </c>
      <c r="J20" s="90">
        <v>181841</v>
      </c>
      <c r="K20" s="90">
        <v>182358</v>
      </c>
      <c r="L20" s="120">
        <f t="shared" si="14"/>
        <v>0.631278873320961</v>
      </c>
      <c r="M20" s="117">
        <f t="shared" si="14"/>
        <v>0.64193970749601104</v>
      </c>
      <c r="N20" s="117">
        <f t="shared" si="14"/>
        <v>-0.91068570894352763</v>
      </c>
      <c r="O20" s="117">
        <f t="shared" si="14"/>
        <v>2.1578433630550893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2:28" ht="15.75" customHeight="1" x14ac:dyDescent="0.25">
      <c r="B21" s="89" t="s">
        <v>77</v>
      </c>
      <c r="C21" s="140" t="s">
        <v>167</v>
      </c>
      <c r="D21" s="90">
        <f>SUM(E21:G21)</f>
        <v>75441</v>
      </c>
      <c r="E21" s="90">
        <v>25946</v>
      </c>
      <c r="F21" s="90">
        <v>23572</v>
      </c>
      <c r="G21" s="98">
        <v>25923</v>
      </c>
      <c r="H21" s="90">
        <f>SUM(I21:K21)</f>
        <v>75311</v>
      </c>
      <c r="I21" s="90">
        <v>25767</v>
      </c>
      <c r="J21" s="90">
        <v>23960</v>
      </c>
      <c r="K21" s="90">
        <v>25584</v>
      </c>
      <c r="L21" s="120">
        <f t="shared" si="14"/>
        <v>0.17261754590962808</v>
      </c>
      <c r="M21" s="117">
        <f t="shared" si="14"/>
        <v>0.69468700275546247</v>
      </c>
      <c r="N21" s="117">
        <f t="shared" si="14"/>
        <v>-1.6193656093489148</v>
      </c>
      <c r="O21" s="117">
        <f t="shared" si="14"/>
        <v>1.3250469043151971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2:28" ht="7.35" customHeight="1" x14ac:dyDescent="0.25">
      <c r="B22" s="85"/>
      <c r="C22" s="141"/>
      <c r="D22" s="86"/>
      <c r="E22" s="87"/>
      <c r="F22" s="87"/>
      <c r="G22" s="397"/>
      <c r="H22" s="86"/>
      <c r="I22" s="87"/>
      <c r="J22" s="87"/>
      <c r="K22" s="87"/>
      <c r="L22" s="118"/>
      <c r="M22" s="52"/>
      <c r="N22" s="52"/>
      <c r="O22" s="52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2:28" ht="15.75" customHeight="1" x14ac:dyDescent="0.25">
      <c r="B23" s="83" t="s">
        <v>72</v>
      </c>
      <c r="C23" s="140" t="s">
        <v>73</v>
      </c>
      <c r="D23" s="138">
        <f>ROUND(D13/D18*100,1)</f>
        <v>22.2</v>
      </c>
      <c r="E23" s="138">
        <f t="shared" ref="E23:G23" si="15">ROUND(E13/E18*100,1)</f>
        <v>23</v>
      </c>
      <c r="F23" s="138">
        <f t="shared" si="15"/>
        <v>20</v>
      </c>
      <c r="G23" s="398">
        <f t="shared" si="15"/>
        <v>23.7</v>
      </c>
      <c r="H23" s="138">
        <f>ROUND(H13/H18*100,1)</f>
        <v>22.4</v>
      </c>
      <c r="I23" s="138">
        <f t="shared" ref="I23:K23" si="16">ROUND(I13/I18*100,1)</f>
        <v>23</v>
      </c>
      <c r="J23" s="138">
        <f t="shared" si="16"/>
        <v>20.2</v>
      </c>
      <c r="K23" s="138">
        <f t="shared" si="16"/>
        <v>23.8</v>
      </c>
      <c r="L23" s="119">
        <f>D23-H23</f>
        <v>-0.19999999999999929</v>
      </c>
      <c r="M23" s="116">
        <f t="shared" ref="M23:O26" si="17">E23-I23</f>
        <v>0</v>
      </c>
      <c r="N23" s="116">
        <f t="shared" si="17"/>
        <v>-0.19999999999999929</v>
      </c>
      <c r="O23" s="116">
        <f t="shared" si="17"/>
        <v>-0.10000000000000142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2:28" ht="15.75" customHeight="1" x14ac:dyDescent="0.25">
      <c r="B24" s="89" t="s">
        <v>131</v>
      </c>
      <c r="C24" s="140" t="s">
        <v>73</v>
      </c>
      <c r="D24" s="139">
        <f>ROUND(D14/D19*100,1)</f>
        <v>22.9</v>
      </c>
      <c r="E24" s="139">
        <f t="shared" ref="E24:G24" si="18">ROUND(E14/E19*100,1)</f>
        <v>23.7</v>
      </c>
      <c r="F24" s="139">
        <f t="shared" si="18"/>
        <v>20.399999999999999</v>
      </c>
      <c r="G24" s="399">
        <f t="shared" si="18"/>
        <v>24.7</v>
      </c>
      <c r="H24" s="139">
        <f>ROUND(H14/H19*100,1)</f>
        <v>23.7</v>
      </c>
      <c r="I24" s="139">
        <f t="shared" ref="I24:K24" si="19">ROUND(I14/I19*100,1)</f>
        <v>24.6</v>
      </c>
      <c r="J24" s="139">
        <f t="shared" si="19"/>
        <v>21.1</v>
      </c>
      <c r="K24" s="139">
        <f t="shared" si="19"/>
        <v>25.4</v>
      </c>
      <c r="L24" s="120">
        <f>D24-H24</f>
        <v>-0.80000000000000071</v>
      </c>
      <c r="M24" s="117">
        <f t="shared" si="17"/>
        <v>-0.90000000000000213</v>
      </c>
      <c r="N24" s="117">
        <f t="shared" si="17"/>
        <v>-0.70000000000000284</v>
      </c>
      <c r="O24" s="117">
        <f t="shared" si="17"/>
        <v>-0.69999999999999929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2:28" ht="15.75" customHeight="1" x14ac:dyDescent="0.25">
      <c r="B25" s="89" t="s">
        <v>38</v>
      </c>
      <c r="C25" s="140" t="s">
        <v>73</v>
      </c>
      <c r="D25" s="139">
        <f t="shared" ref="D25:G25" si="20">ROUND(D15/D20*100,1)</f>
        <v>22.1</v>
      </c>
      <c r="E25" s="139">
        <f t="shared" si="20"/>
        <v>23</v>
      </c>
      <c r="F25" s="139">
        <f t="shared" si="20"/>
        <v>20</v>
      </c>
      <c r="G25" s="399">
        <f t="shared" si="20"/>
        <v>23.2</v>
      </c>
      <c r="H25" s="139">
        <f t="shared" ref="H25:K25" si="21">ROUND(H15/H20*100,1)</f>
        <v>21</v>
      </c>
      <c r="I25" s="139">
        <f t="shared" si="21"/>
        <v>21.4</v>
      </c>
      <c r="J25" s="139">
        <f t="shared" si="21"/>
        <v>19.399999999999999</v>
      </c>
      <c r="K25" s="139">
        <f t="shared" si="21"/>
        <v>22.3</v>
      </c>
      <c r="L25" s="120">
        <f>D25-H25</f>
        <v>1.1000000000000014</v>
      </c>
      <c r="M25" s="117">
        <f t="shared" si="17"/>
        <v>1.6000000000000014</v>
      </c>
      <c r="N25" s="117">
        <f t="shared" si="17"/>
        <v>0.60000000000000142</v>
      </c>
      <c r="O25" s="117">
        <f t="shared" si="17"/>
        <v>0.89999999999999858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2:28" ht="15.75" customHeight="1" x14ac:dyDescent="0.25">
      <c r="B26" s="89" t="s">
        <v>77</v>
      </c>
      <c r="C26" s="140" t="s">
        <v>73</v>
      </c>
      <c r="D26" s="139">
        <f t="shared" ref="D26:G26" si="22">ROUND(D16/D21*100,1)</f>
        <v>15.2</v>
      </c>
      <c r="E26" s="139">
        <f t="shared" si="22"/>
        <v>15.4</v>
      </c>
      <c r="F26" s="139">
        <f t="shared" si="22"/>
        <v>14.9</v>
      </c>
      <c r="G26" s="399">
        <f t="shared" si="22"/>
        <v>15.4</v>
      </c>
      <c r="H26" s="139">
        <f t="shared" ref="H26:K26" si="23">ROUND(H16/H21*100,1)</f>
        <v>15.2</v>
      </c>
      <c r="I26" s="139">
        <f t="shared" si="23"/>
        <v>15.5</v>
      </c>
      <c r="J26" s="139">
        <f t="shared" si="23"/>
        <v>14.8</v>
      </c>
      <c r="K26" s="139">
        <f t="shared" si="23"/>
        <v>15.3</v>
      </c>
      <c r="L26" s="120">
        <f>D26-H26</f>
        <v>0</v>
      </c>
      <c r="M26" s="117">
        <f t="shared" si="17"/>
        <v>-9.9999999999999645E-2</v>
      </c>
      <c r="N26" s="117">
        <f t="shared" si="17"/>
        <v>9.9999999999999645E-2</v>
      </c>
      <c r="O26" s="117">
        <f t="shared" si="17"/>
        <v>9.9999999999999645E-2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2:28" ht="7.35" customHeight="1" thickBot="1" x14ac:dyDescent="0.3"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2:28" ht="16.5" customHeight="1" thickTop="1" x14ac:dyDescent="0.25">
      <c r="B28" s="79" t="s">
        <v>164</v>
      </c>
      <c r="C28" s="78"/>
      <c r="D28" s="274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118</v>
      </c>
    </row>
    <row r="29" spans="2:28" ht="14.1" customHeight="1" x14ac:dyDescent="0.2">
      <c r="C29" s="6"/>
      <c r="D29" s="48"/>
      <c r="N29" s="6"/>
      <c r="O29" s="2"/>
    </row>
    <row r="30" spans="2:28" ht="14.1" customHeight="1" x14ac:dyDescent="0.25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5" x14ac:dyDescent="0.2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5" x14ac:dyDescent="0.2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5" x14ac:dyDescent="0.2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5" x14ac:dyDescent="0.2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28"/>
      <c r="D41"/>
      <c r="E41"/>
      <c r="F41"/>
      <c r="G41"/>
      <c r="H41"/>
      <c r="I41"/>
      <c r="J41"/>
      <c r="K41"/>
      <c r="L41" s="28"/>
      <c r="M41" s="28"/>
      <c r="N41" s="28"/>
      <c r="O41" s="28"/>
    </row>
    <row r="42" spans="2:19" ht="15" x14ac:dyDescent="0.25">
      <c r="C42" s="28"/>
      <c r="D42"/>
      <c r="E42"/>
      <c r="F42"/>
      <c r="G42"/>
      <c r="H42"/>
      <c r="I42"/>
      <c r="J42"/>
      <c r="K42"/>
      <c r="L42" s="28"/>
      <c r="M42" s="28"/>
      <c r="N42" s="28"/>
      <c r="O42" s="28"/>
    </row>
    <row r="43" spans="2:19" ht="15" x14ac:dyDescent="0.25">
      <c r="C43" s="28"/>
      <c r="D43"/>
      <c r="E43"/>
      <c r="F43"/>
      <c r="G43"/>
      <c r="H43"/>
      <c r="I43"/>
      <c r="J43"/>
      <c r="K43"/>
      <c r="L43" s="28"/>
      <c r="M43" s="28"/>
      <c r="N43" s="28"/>
      <c r="O43" s="28"/>
    </row>
    <row r="44" spans="2:19" ht="15" x14ac:dyDescent="0.25">
      <c r="C44" s="28"/>
      <c r="D44"/>
      <c r="E44"/>
      <c r="F44"/>
      <c r="G44"/>
      <c r="H44"/>
      <c r="I44"/>
      <c r="J44"/>
      <c r="K44"/>
      <c r="L44" s="28"/>
      <c r="M44" s="28"/>
      <c r="N44" s="28"/>
      <c r="O44" s="28"/>
    </row>
    <row r="45" spans="2:19" ht="15" x14ac:dyDescent="0.25">
      <c r="C45" s="28"/>
      <c r="D45"/>
      <c r="E45"/>
      <c r="F45"/>
      <c r="G45"/>
      <c r="H45"/>
      <c r="I45"/>
      <c r="J45"/>
      <c r="K45"/>
      <c r="L45" s="28"/>
      <c r="M45" s="28"/>
      <c r="N45" s="28"/>
      <c r="O45" s="28"/>
    </row>
    <row r="46" spans="2:19" ht="15" x14ac:dyDescent="0.25">
      <c r="C46" s="28"/>
      <c r="D46"/>
      <c r="E46"/>
      <c r="F46"/>
      <c r="G46"/>
      <c r="H46"/>
      <c r="I46"/>
      <c r="J46"/>
      <c r="K46"/>
      <c r="L46" s="28"/>
      <c r="M46" s="28"/>
      <c r="N46" s="28"/>
      <c r="O46" s="28"/>
    </row>
    <row r="47" spans="2:19" ht="15" x14ac:dyDescent="0.25">
      <c r="C47" s="28"/>
      <c r="D47"/>
      <c r="E47"/>
      <c r="F47"/>
      <c r="G47"/>
      <c r="H47"/>
      <c r="I47"/>
      <c r="J47"/>
      <c r="K47"/>
      <c r="L47" s="28"/>
      <c r="M47" s="28"/>
      <c r="N47" s="28"/>
      <c r="O47" s="28"/>
    </row>
    <row r="48" spans="2:19" ht="15" x14ac:dyDescent="0.25">
      <c r="C48" s="28"/>
      <c r="D48"/>
      <c r="E48"/>
      <c r="F48"/>
      <c r="G48"/>
      <c r="H48"/>
      <c r="I48"/>
      <c r="J48"/>
      <c r="K48"/>
      <c r="L48" s="28"/>
      <c r="M48" s="28"/>
      <c r="N48" s="28"/>
      <c r="O48" s="28"/>
    </row>
    <row r="49" spans="3:15" ht="15" x14ac:dyDescent="0.25">
      <c r="C49" s="28"/>
      <c r="D49"/>
      <c r="E49"/>
      <c r="F49"/>
      <c r="G49"/>
      <c r="H49"/>
      <c r="I49"/>
      <c r="J49"/>
      <c r="K49"/>
      <c r="L49" s="28"/>
      <c r="M49" s="28"/>
      <c r="N49" s="28"/>
      <c r="O49" s="28"/>
    </row>
    <row r="50" spans="3:15" ht="15" x14ac:dyDescent="0.25">
      <c r="C50" s="28"/>
      <c r="D50"/>
      <c r="E50"/>
      <c r="F50"/>
      <c r="G50"/>
      <c r="H50"/>
      <c r="I50"/>
      <c r="J50"/>
      <c r="K50"/>
      <c r="L50" s="28"/>
      <c r="M50" s="28"/>
      <c r="N50" s="28"/>
      <c r="O50" s="28"/>
    </row>
    <row r="51" spans="3:15" ht="15" x14ac:dyDescent="0.25">
      <c r="C51" s="28"/>
      <c r="D51"/>
      <c r="E51"/>
      <c r="F51"/>
      <c r="G51"/>
      <c r="H51"/>
      <c r="I51"/>
      <c r="J51"/>
      <c r="K51"/>
      <c r="L51" s="28"/>
      <c r="M51" s="28"/>
      <c r="N51" s="28"/>
      <c r="O51" s="28"/>
    </row>
    <row r="52" spans="3:15" ht="15" x14ac:dyDescent="0.25">
      <c r="C52" s="28"/>
      <c r="D52"/>
      <c r="E52"/>
      <c r="F52"/>
      <c r="G52"/>
      <c r="H52"/>
      <c r="I52"/>
      <c r="J52"/>
      <c r="K52"/>
      <c r="L52" s="28"/>
      <c r="M52" s="28"/>
      <c r="N52" s="28"/>
      <c r="O52" s="28"/>
    </row>
    <row r="53" spans="3:15" ht="15" x14ac:dyDescent="0.25">
      <c r="C53" s="28"/>
      <c r="D53"/>
      <c r="E53"/>
      <c r="F53"/>
      <c r="G53"/>
      <c r="H53"/>
      <c r="I53"/>
      <c r="J53"/>
      <c r="K53"/>
      <c r="L53" s="28"/>
      <c r="M53" s="28"/>
      <c r="N53" s="28"/>
      <c r="O53" s="28"/>
    </row>
    <row r="54" spans="3:15" ht="15" x14ac:dyDescent="0.25">
      <c r="C54" s="28"/>
      <c r="D54"/>
      <c r="E54"/>
      <c r="F54"/>
      <c r="G54"/>
      <c r="H54"/>
      <c r="I54"/>
      <c r="J54"/>
      <c r="K54"/>
      <c r="L54" s="28"/>
      <c r="M54" s="28"/>
      <c r="N54" s="28"/>
      <c r="O54" s="28"/>
    </row>
    <row r="55" spans="3:15" ht="15" x14ac:dyDescent="0.25">
      <c r="C55" s="28"/>
      <c r="D55"/>
      <c r="E55"/>
      <c r="F55"/>
      <c r="G55"/>
      <c r="H55"/>
      <c r="I55"/>
      <c r="J55"/>
      <c r="K55"/>
      <c r="L55" s="28"/>
      <c r="M55" s="28"/>
      <c r="N55" s="28"/>
      <c r="O55" s="28"/>
    </row>
    <row r="56" spans="3:15" ht="15" x14ac:dyDescent="0.25">
      <c r="C56" s="28"/>
      <c r="D56"/>
      <c r="E56"/>
      <c r="F56"/>
      <c r="G56"/>
      <c r="H56"/>
      <c r="I56"/>
      <c r="J56"/>
      <c r="K56"/>
      <c r="L56" s="28"/>
      <c r="M56" s="28"/>
      <c r="N56" s="28"/>
      <c r="O56" s="28"/>
    </row>
    <row r="57" spans="3:15" ht="15" x14ac:dyDescent="0.25">
      <c r="C57" s="28"/>
      <c r="D57"/>
      <c r="E57"/>
      <c r="F57"/>
      <c r="G57"/>
      <c r="H57"/>
      <c r="I57"/>
      <c r="J57"/>
      <c r="K57"/>
      <c r="L57" s="28"/>
      <c r="M57" s="28"/>
      <c r="N57" s="28"/>
      <c r="O57" s="28"/>
    </row>
    <row r="58" spans="3:15" ht="15" x14ac:dyDescent="0.25">
      <c r="C58" s="28"/>
      <c r="D58"/>
      <c r="E58"/>
      <c r="F58"/>
      <c r="G58"/>
      <c r="H58"/>
      <c r="I58"/>
      <c r="J58"/>
      <c r="K58"/>
      <c r="L58" s="28"/>
      <c r="M58" s="28"/>
      <c r="N58" s="28"/>
      <c r="O58" s="28"/>
    </row>
    <row r="59" spans="3:15" ht="15" x14ac:dyDescent="0.25">
      <c r="C59" s="28"/>
      <c r="D59"/>
      <c r="E59"/>
      <c r="F59"/>
      <c r="G59"/>
      <c r="H59"/>
      <c r="I59"/>
      <c r="J59"/>
      <c r="K59"/>
      <c r="L59" s="28"/>
      <c r="M59" s="28"/>
      <c r="N59" s="28"/>
      <c r="O59" s="28"/>
    </row>
    <row r="60" spans="3:15" ht="15" x14ac:dyDescent="0.25">
      <c r="C60" s="28"/>
      <c r="D60"/>
      <c r="E60"/>
      <c r="F60"/>
      <c r="G60"/>
      <c r="H60"/>
      <c r="I60"/>
      <c r="J60"/>
      <c r="K60"/>
      <c r="L60" s="28"/>
      <c r="M60" s="28"/>
      <c r="N60" s="28"/>
      <c r="O60" s="28"/>
    </row>
    <row r="61" spans="3:15" ht="15" x14ac:dyDescent="0.25">
      <c r="C61" s="28"/>
      <c r="D61"/>
      <c r="E61"/>
      <c r="F61"/>
      <c r="G61"/>
      <c r="H61"/>
      <c r="I61"/>
      <c r="J61"/>
      <c r="K61"/>
      <c r="L61" s="28"/>
      <c r="M61" s="28"/>
      <c r="N61" s="28"/>
      <c r="O61" s="28"/>
    </row>
    <row r="62" spans="3:15" ht="15" x14ac:dyDescent="0.25">
      <c r="C62" s="28"/>
      <c r="D62"/>
      <c r="E62"/>
      <c r="F62"/>
      <c r="G62"/>
      <c r="H62"/>
      <c r="I62"/>
      <c r="J62"/>
      <c r="K62"/>
      <c r="L62" s="28"/>
      <c r="M62" s="28"/>
      <c r="N62" s="28"/>
      <c r="O62" s="28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>
      <selection activeCell="B2" sqref="B2"/>
    </sheetView>
  </sheetViews>
  <sheetFormatPr defaultColWidth="9.42578125" defaultRowHeight="12" x14ac:dyDescent="0.25"/>
  <cols>
    <col min="1" max="1" width="1.42578125" style="7" customWidth="1"/>
    <col min="2" max="2" width="3.42578125" style="7" customWidth="1"/>
    <col min="3" max="3" width="2.5703125" style="7" customWidth="1"/>
    <col min="4" max="4" width="21" style="7" customWidth="1"/>
    <col min="5" max="5" width="9.5703125" style="7" customWidth="1"/>
    <col min="6" max="7" width="15.5703125" style="8" customWidth="1"/>
    <col min="8" max="9" width="16.5703125" style="8" customWidth="1"/>
    <col min="10" max="10" width="1.5703125" style="8" customWidth="1"/>
    <col min="11" max="11" width="6.42578125" style="7" customWidth="1"/>
    <col min="12" max="12" width="12.5703125" style="7" customWidth="1"/>
    <col min="13" max="18" width="6.5703125" style="7" customWidth="1"/>
    <col min="19" max="19" width="1.42578125" style="7" customWidth="1"/>
    <col min="20" max="22" width="6.5703125" style="7" customWidth="1"/>
    <col min="23" max="16384" width="9.42578125" style="7"/>
  </cols>
  <sheetData>
    <row r="1" spans="2:21" ht="6" customHeight="1" x14ac:dyDescent="0.25"/>
    <row r="2" spans="2:21" ht="14.1" customHeight="1" x14ac:dyDescent="0.25">
      <c r="B2" s="204" t="s">
        <v>103</v>
      </c>
      <c r="C2" s="9"/>
      <c r="D2" s="9"/>
      <c r="E2" s="9"/>
    </row>
    <row r="3" spans="2:21" ht="5.25" customHeight="1" x14ac:dyDescent="0.25"/>
    <row r="4" spans="2:21" ht="14.1" customHeight="1" x14ac:dyDescent="0.25">
      <c r="B4" s="7" t="s">
        <v>113</v>
      </c>
    </row>
    <row r="5" spans="2:21" ht="24" customHeight="1" thickBot="1" x14ac:dyDescent="0.3">
      <c r="B5" s="433"/>
      <c r="C5" s="433"/>
      <c r="D5" s="425"/>
      <c r="E5" s="433" t="s">
        <v>3</v>
      </c>
      <c r="F5" s="429" t="s">
        <v>28</v>
      </c>
      <c r="G5" s="431"/>
      <c r="H5" s="429" t="s">
        <v>49</v>
      </c>
      <c r="I5" s="431"/>
      <c r="J5" s="7"/>
    </row>
    <row r="6" spans="2:21" ht="21.75" customHeight="1" x14ac:dyDescent="0.25">
      <c r="B6" s="433"/>
      <c r="C6" s="433"/>
      <c r="D6" s="425"/>
      <c r="E6" s="425"/>
      <c r="F6" s="75" t="s">
        <v>202</v>
      </c>
      <c r="G6" s="76" t="s">
        <v>203</v>
      </c>
      <c r="H6" s="75" t="s">
        <v>187</v>
      </c>
      <c r="I6" s="75" t="s">
        <v>204</v>
      </c>
      <c r="J6" s="7"/>
    </row>
    <row r="7" spans="2:21" customFormat="1" ht="5.0999999999999996" customHeight="1" x14ac:dyDescent="0.25">
      <c r="N7" s="7"/>
      <c r="O7" s="7"/>
      <c r="P7" s="7"/>
    </row>
    <row r="8" spans="2:21" ht="15.75" customHeight="1" x14ac:dyDescent="0.25">
      <c r="B8" s="83" t="s">
        <v>4</v>
      </c>
      <c r="C8" s="83"/>
      <c r="D8" s="83"/>
      <c r="E8" s="352"/>
      <c r="F8" s="408"/>
      <c r="G8" s="409"/>
      <c r="H8" s="410"/>
      <c r="I8" s="410"/>
      <c r="J8" s="13"/>
      <c r="L8"/>
      <c r="M8"/>
    </row>
    <row r="9" spans="2:21" ht="20.25" customHeight="1" x14ac:dyDescent="0.25">
      <c r="B9" s="11"/>
      <c r="C9" s="83" t="s">
        <v>0</v>
      </c>
      <c r="D9" s="198"/>
      <c r="E9" s="352" t="s">
        <v>171</v>
      </c>
      <c r="F9" s="402">
        <v>28747.3436289165</v>
      </c>
      <c r="G9" s="403">
        <v>27108.8147608576</v>
      </c>
      <c r="H9" s="404">
        <v>-10.612290855012899</v>
      </c>
      <c r="I9" s="404">
        <v>-5.2836575810582094</v>
      </c>
      <c r="J9" s="13"/>
      <c r="K9" s="41"/>
      <c r="L9"/>
      <c r="M9"/>
      <c r="S9" s="41"/>
      <c r="T9" s="41"/>
      <c r="U9" s="41"/>
    </row>
    <row r="10" spans="2:21" ht="15" customHeight="1" x14ac:dyDescent="0.25">
      <c r="B10" s="10"/>
      <c r="C10" s="17"/>
      <c r="D10" s="89" t="s">
        <v>17</v>
      </c>
      <c r="E10" s="352" t="s">
        <v>171</v>
      </c>
      <c r="F10" s="405">
        <v>24152.2168095901</v>
      </c>
      <c r="G10" s="406">
        <v>23525.840248986598</v>
      </c>
      <c r="H10" s="407">
        <v>-13.630931765075699</v>
      </c>
      <c r="I10" s="407">
        <v>-5.8920614462695804</v>
      </c>
      <c r="J10" s="13"/>
      <c r="K10" s="41"/>
      <c r="L10"/>
      <c r="M10"/>
    </row>
    <row r="11" spans="2:21" ht="15" customHeight="1" x14ac:dyDescent="0.25">
      <c r="B11" s="10"/>
      <c r="C11" s="17"/>
      <c r="D11" s="89" t="s">
        <v>18</v>
      </c>
      <c r="E11" s="352" t="s">
        <v>171</v>
      </c>
      <c r="F11" s="405">
        <v>4595.1268193264104</v>
      </c>
      <c r="G11" s="406">
        <v>3582.9745118708302</v>
      </c>
      <c r="H11" s="407">
        <v>9.5037045462320506</v>
      </c>
      <c r="I11" s="407">
        <v>-1.08480991204016</v>
      </c>
      <c r="J11" s="13"/>
      <c r="K11" s="41"/>
      <c r="L11"/>
      <c r="M11"/>
    </row>
    <row r="12" spans="2:21" ht="7.5" customHeight="1" x14ac:dyDescent="0.25">
      <c r="B12" s="10"/>
      <c r="C12" s="17"/>
      <c r="D12" s="10"/>
      <c r="E12" s="352"/>
      <c r="F12" s="411"/>
      <c r="G12" s="412"/>
      <c r="H12" s="407"/>
      <c r="I12" s="407"/>
      <c r="J12" s="13"/>
      <c r="K12" s="41"/>
      <c r="L12"/>
      <c r="M12"/>
    </row>
    <row r="13" spans="2:21" ht="14.1" customHeight="1" x14ac:dyDescent="0.25">
      <c r="B13" s="10"/>
      <c r="C13" s="17"/>
      <c r="D13" s="10"/>
      <c r="E13" s="352"/>
      <c r="F13" s="411"/>
      <c r="G13" s="412"/>
      <c r="H13" s="407"/>
      <c r="I13" s="407"/>
      <c r="J13" s="18"/>
      <c r="K13" s="41"/>
      <c r="L13"/>
      <c r="M13"/>
    </row>
    <row r="14" spans="2:21" ht="14.1" customHeight="1" x14ac:dyDescent="0.25">
      <c r="B14" s="83" t="s">
        <v>51</v>
      </c>
      <c r="D14" s="198"/>
      <c r="E14" s="352"/>
      <c r="F14" s="411"/>
      <c r="G14" s="412"/>
      <c r="H14" s="407"/>
      <c r="I14" s="407"/>
      <c r="K14" s="41"/>
      <c r="L14"/>
      <c r="M14"/>
    </row>
    <row r="15" spans="2:21" ht="24" customHeight="1" x14ac:dyDescent="0.25">
      <c r="B15" s="11"/>
      <c r="C15" s="83" t="s">
        <v>0</v>
      </c>
      <c r="D15" s="198"/>
      <c r="E15" s="352" t="s">
        <v>172</v>
      </c>
      <c r="F15" s="402">
        <v>6344.9949027195998</v>
      </c>
      <c r="G15" s="403">
        <v>5394.8213205888796</v>
      </c>
      <c r="H15" s="404">
        <v>-0.45088687727423105</v>
      </c>
      <c r="I15" s="404">
        <v>-0.92950130979402301</v>
      </c>
      <c r="K15" s="41"/>
      <c r="L15"/>
      <c r="M15"/>
    </row>
    <row r="16" spans="2:21" ht="15" customHeight="1" x14ac:dyDescent="0.25">
      <c r="B16" s="10"/>
      <c r="C16" s="17"/>
      <c r="D16" s="89" t="s">
        <v>17</v>
      </c>
      <c r="E16" s="352" t="s">
        <v>172</v>
      </c>
      <c r="F16" s="405">
        <v>1765.9402212647899</v>
      </c>
      <c r="G16" s="406">
        <v>1824.2926354732799</v>
      </c>
      <c r="H16" s="407">
        <v>-14.8032875462586</v>
      </c>
      <c r="I16" s="407">
        <v>-9.334943007057241</v>
      </c>
      <c r="K16" s="41"/>
      <c r="L16"/>
      <c r="M16"/>
      <c r="R16" s="41"/>
    </row>
    <row r="17" spans="2:18" ht="15" customHeight="1" x14ac:dyDescent="0.25">
      <c r="B17" s="10"/>
      <c r="C17" s="10"/>
      <c r="D17" s="89" t="s">
        <v>18</v>
      </c>
      <c r="E17" s="352" t="s">
        <v>172</v>
      </c>
      <c r="F17" s="405">
        <v>4579.0546814547997</v>
      </c>
      <c r="G17" s="406">
        <v>3570.5286851156202</v>
      </c>
      <c r="H17" s="407">
        <v>6.4660365580913108</v>
      </c>
      <c r="I17" s="407">
        <v>3.9965807273814402</v>
      </c>
      <c r="K17" s="41"/>
      <c r="L17"/>
      <c r="M17"/>
      <c r="R17" s="41"/>
    </row>
    <row r="18" spans="2:18" ht="7.5" customHeight="1" thickBot="1" x14ac:dyDescent="0.3">
      <c r="B18" s="356"/>
      <c r="C18" s="356"/>
      <c r="D18" s="356"/>
      <c r="E18" s="357"/>
      <c r="F18" s="358"/>
      <c r="G18" s="358"/>
      <c r="H18" s="359"/>
      <c r="I18" s="359"/>
      <c r="K18" s="41"/>
      <c r="L18"/>
      <c r="M18"/>
      <c r="R18" s="41"/>
    </row>
    <row r="19" spans="2:18" ht="14.1" customHeight="1" thickTop="1" x14ac:dyDescent="0.25">
      <c r="B19" s="353" t="s">
        <v>170</v>
      </c>
      <c r="C19" s="200"/>
      <c r="D19" s="200"/>
      <c r="E19" s="200"/>
      <c r="F19" s="354"/>
      <c r="G19" s="354"/>
      <c r="H19" s="355"/>
      <c r="I19" s="60" t="s">
        <v>118</v>
      </c>
      <c r="M19" s="41"/>
    </row>
    <row r="20" spans="2:18" ht="14.1" customHeight="1" x14ac:dyDescent="0.25">
      <c r="B20" s="200"/>
      <c r="C20" s="12"/>
      <c r="D20" s="201"/>
      <c r="E20" s="12"/>
      <c r="F20" s="202"/>
      <c r="G20" s="202"/>
      <c r="H20" s="203"/>
      <c r="I20" s="60" t="s">
        <v>188</v>
      </c>
      <c r="M20" s="41"/>
    </row>
    <row r="21" spans="2:18" x14ac:dyDescent="0.25">
      <c r="B21" s="19"/>
    </row>
    <row r="22" spans="2:18" x14ac:dyDescent="0.25">
      <c r="B22" s="19"/>
      <c r="G22" s="334"/>
      <c r="I22" s="7"/>
      <c r="J22" s="7"/>
    </row>
    <row r="23" spans="2:18" x14ac:dyDescent="0.25">
      <c r="I23" s="7"/>
      <c r="J23" s="7"/>
    </row>
    <row r="24" spans="2:18" x14ac:dyDescent="0.25">
      <c r="I24" s="7"/>
      <c r="J24" s="7"/>
    </row>
    <row r="25" spans="2:18" x14ac:dyDescent="0.25">
      <c r="I25" s="7"/>
      <c r="J25" s="7"/>
    </row>
    <row r="26" spans="2:18" x14ac:dyDescent="0.25">
      <c r="I26" s="7"/>
      <c r="J26" s="7"/>
    </row>
    <row r="27" spans="2:18" x14ac:dyDescent="0.25">
      <c r="I27" s="7"/>
      <c r="J27" s="7"/>
    </row>
    <row r="28" spans="2:18" x14ac:dyDescent="0.25">
      <c r="I28" s="7"/>
      <c r="J28" s="7"/>
    </row>
    <row r="29" spans="2:18" x14ac:dyDescent="0.25">
      <c r="I29" s="7"/>
      <c r="J29" s="7"/>
    </row>
    <row r="30" spans="2:18" x14ac:dyDescent="0.25">
      <c r="I30" s="7"/>
      <c r="J30" s="7"/>
    </row>
    <row r="31" spans="2:18" x14ac:dyDescent="0.25">
      <c r="I31" s="7"/>
      <c r="J31" s="7"/>
    </row>
    <row r="32" spans="2:18" x14ac:dyDescent="0.25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U39"/>
  <sheetViews>
    <sheetView showGridLines="0" zoomScale="85" zoomScaleNormal="85" workbookViewId="0">
      <selection activeCell="D2" sqref="D2"/>
    </sheetView>
  </sheetViews>
  <sheetFormatPr defaultColWidth="9.42578125" defaultRowHeight="15" x14ac:dyDescent="0.25"/>
  <cols>
    <col min="1" max="2" width="2.42578125" style="7" customWidth="1"/>
    <col min="3" max="3" width="1.5703125" style="7" customWidth="1"/>
    <col min="4" max="4" width="24.42578125" style="7" customWidth="1"/>
    <col min="5" max="8" width="12.42578125" style="8" customWidth="1"/>
    <col min="9" max="10" width="14.42578125" style="8" customWidth="1"/>
    <col min="11" max="11" width="1.5703125" customWidth="1"/>
    <col min="12" max="12" width="6.42578125" style="7" customWidth="1"/>
    <col min="13" max="13" width="7.5703125" style="7" customWidth="1"/>
    <col min="14" max="20" width="6.42578125" style="7" customWidth="1"/>
    <col min="21" max="16384" width="9.42578125" style="7"/>
  </cols>
  <sheetData>
    <row r="1" spans="2:21" ht="14.1" customHeight="1" x14ac:dyDescent="0.25"/>
    <row r="2" spans="2:21" ht="14.1" customHeight="1" x14ac:dyDescent="0.25">
      <c r="B2" s="213" t="s">
        <v>120</v>
      </c>
      <c r="C2" s="9"/>
      <c r="D2" s="9"/>
    </row>
    <row r="3" spans="2:21" ht="14.1" customHeight="1" x14ac:dyDescent="0.25"/>
    <row r="4" spans="2:21" ht="23.1" customHeight="1" thickBot="1" x14ac:dyDescent="0.3">
      <c r="B4" s="433"/>
      <c r="C4" s="433"/>
      <c r="D4" s="425"/>
      <c r="E4" s="429" t="s">
        <v>205</v>
      </c>
      <c r="F4" s="431"/>
      <c r="G4" s="429" t="s">
        <v>206</v>
      </c>
      <c r="H4" s="431"/>
      <c r="I4" s="429" t="s">
        <v>49</v>
      </c>
      <c r="J4" s="431"/>
    </row>
    <row r="5" spans="2:21" ht="16.5" customHeight="1" x14ac:dyDescent="0.25">
      <c r="B5" s="433"/>
      <c r="C5" s="433"/>
      <c r="D5" s="425"/>
      <c r="E5" s="75" t="s">
        <v>181</v>
      </c>
      <c r="F5" s="76" t="s">
        <v>34</v>
      </c>
      <c r="G5" s="75" t="s">
        <v>181</v>
      </c>
      <c r="H5" s="75" t="s">
        <v>34</v>
      </c>
      <c r="I5" s="434" t="s">
        <v>181</v>
      </c>
      <c r="J5" s="434" t="s">
        <v>34</v>
      </c>
    </row>
    <row r="6" spans="2:21" ht="23.1" customHeight="1" x14ac:dyDescent="0.25">
      <c r="B6" s="360" t="s">
        <v>119</v>
      </c>
      <c r="C6" s="361"/>
      <c r="D6" s="362"/>
      <c r="E6" s="284" t="s">
        <v>178</v>
      </c>
      <c r="F6" s="284" t="s">
        <v>179</v>
      </c>
      <c r="G6" s="285" t="s">
        <v>178</v>
      </c>
      <c r="H6" s="285" t="s">
        <v>179</v>
      </c>
      <c r="I6" s="427"/>
      <c r="J6" s="427"/>
    </row>
    <row r="7" spans="2:21" s="40" customFormat="1" ht="6" customHeight="1" x14ac:dyDescent="0.2">
      <c r="B7" s="205"/>
      <c r="C7" s="206"/>
      <c r="D7" s="206"/>
      <c r="E7" s="317"/>
      <c r="F7" s="317"/>
      <c r="G7" s="317"/>
      <c r="H7" s="317"/>
      <c r="I7" s="317"/>
      <c r="J7" s="317"/>
      <c r="K7" s="36"/>
      <c r="L7" s="7"/>
      <c r="M7" s="7"/>
      <c r="N7" s="7"/>
      <c r="O7" s="7"/>
      <c r="P7" s="7"/>
      <c r="Q7" s="7"/>
      <c r="R7" s="7"/>
      <c r="S7" s="7"/>
      <c r="T7" s="7"/>
      <c r="U7" s="7"/>
    </row>
    <row r="8" spans="2:21" s="9" customFormat="1" ht="15.75" customHeight="1" x14ac:dyDescent="0.25">
      <c r="B8" s="207" t="s">
        <v>54</v>
      </c>
      <c r="C8" s="207"/>
      <c r="D8" s="208"/>
      <c r="E8" s="363">
        <v>27108.8147608576</v>
      </c>
      <c r="F8" s="364">
        <v>5394.8213205888796</v>
      </c>
      <c r="G8" s="363">
        <v>28621.053208486501</v>
      </c>
      <c r="H8" s="364">
        <v>5445.4367262836904</v>
      </c>
      <c r="I8" s="209">
        <v>-5.2836575810582094</v>
      </c>
      <c r="J8" s="116">
        <v>-0.92950130979402301</v>
      </c>
      <c r="L8" s="7"/>
      <c r="M8" s="7"/>
      <c r="N8"/>
      <c r="O8"/>
      <c r="P8"/>
      <c r="Q8"/>
      <c r="R8" s="7"/>
      <c r="S8" s="7"/>
      <c r="T8" s="7"/>
      <c r="U8" s="7"/>
    </row>
    <row r="9" spans="2:21" s="9" customFormat="1" ht="6.75" customHeight="1" x14ac:dyDescent="0.25">
      <c r="B9" s="207"/>
      <c r="C9" s="207"/>
      <c r="D9" s="208"/>
      <c r="E9" s="365"/>
      <c r="F9" s="366"/>
      <c r="G9" s="365"/>
      <c r="H9" s="366"/>
      <c r="I9" s="209"/>
      <c r="J9" s="209"/>
      <c r="L9" s="7"/>
      <c r="M9" s="7"/>
      <c r="N9"/>
      <c r="O9"/>
      <c r="P9"/>
      <c r="Q9"/>
      <c r="R9" s="7"/>
      <c r="S9" s="7"/>
      <c r="T9" s="7"/>
      <c r="U9" s="7"/>
    </row>
    <row r="10" spans="2:21" ht="15" customHeight="1" x14ac:dyDescent="0.25">
      <c r="B10" s="207"/>
      <c r="C10" s="210" t="s">
        <v>19</v>
      </c>
      <c r="D10" s="211"/>
      <c r="E10" s="363">
        <v>23525.840248986598</v>
      </c>
      <c r="F10" s="364">
        <v>1824.2926354732799</v>
      </c>
      <c r="G10" s="363">
        <v>24998.783960775701</v>
      </c>
      <c r="H10" s="364">
        <v>2012.12318833625</v>
      </c>
      <c r="I10" s="209">
        <v>-5.8920614462695804</v>
      </c>
      <c r="J10" s="209">
        <v>-9.334943007057241</v>
      </c>
      <c r="N10"/>
      <c r="O10"/>
      <c r="P10"/>
      <c r="Q10"/>
    </row>
    <row r="11" spans="2:21" ht="15" customHeight="1" x14ac:dyDescent="0.25">
      <c r="B11" s="207"/>
      <c r="C11" s="210" t="s">
        <v>2</v>
      </c>
      <c r="D11" s="211"/>
      <c r="E11" s="363">
        <v>3582.9745118708302</v>
      </c>
      <c r="F11" s="364">
        <v>3570.5286851156202</v>
      </c>
      <c r="G11" s="363">
        <v>3622.2692477107798</v>
      </c>
      <c r="H11" s="364">
        <v>3433.3135379474302</v>
      </c>
      <c r="I11" s="209">
        <v>-1.08480991204016</v>
      </c>
      <c r="J11" s="209">
        <v>3.9965807273814402</v>
      </c>
      <c r="N11"/>
      <c r="O11"/>
      <c r="P11"/>
      <c r="Q11"/>
    </row>
    <row r="12" spans="2:21" ht="15" customHeight="1" x14ac:dyDescent="0.25">
      <c r="B12" s="207"/>
      <c r="C12" s="211"/>
      <c r="D12" s="211" t="s">
        <v>20</v>
      </c>
      <c r="E12" s="365">
        <v>1322.5096565461699</v>
      </c>
      <c r="F12" s="366">
        <v>1293.91923363621</v>
      </c>
      <c r="G12" s="365">
        <v>1342.4257229054199</v>
      </c>
      <c r="H12" s="366">
        <v>1228.5721536393501</v>
      </c>
      <c r="I12" s="212">
        <v>-1.4835879571903099</v>
      </c>
      <c r="J12" s="212">
        <v>5.31894523274695</v>
      </c>
      <c r="N12"/>
      <c r="O12"/>
      <c r="P12"/>
      <c r="Q12"/>
    </row>
    <row r="13" spans="2:21" ht="15" customHeight="1" x14ac:dyDescent="0.25">
      <c r="B13" s="207"/>
      <c r="C13" s="211"/>
      <c r="D13" s="211" t="s">
        <v>21</v>
      </c>
      <c r="E13" s="365">
        <v>1296.7561798254801</v>
      </c>
      <c r="F13" s="366">
        <v>1175.5356507090801</v>
      </c>
      <c r="G13" s="365">
        <v>1220.86459778792</v>
      </c>
      <c r="H13" s="366">
        <v>1116.8807275286799</v>
      </c>
      <c r="I13" s="212">
        <v>6.2162161287227198</v>
      </c>
      <c r="J13" s="212">
        <v>5.2516729615509901</v>
      </c>
      <c r="N13"/>
      <c r="O13"/>
      <c r="P13"/>
      <c r="Q13"/>
    </row>
    <row r="14" spans="2:21" ht="15" customHeight="1" x14ac:dyDescent="0.25">
      <c r="B14" s="207"/>
      <c r="C14" s="211"/>
      <c r="D14" s="211" t="s">
        <v>22</v>
      </c>
      <c r="E14" s="365">
        <v>589.30314874282703</v>
      </c>
      <c r="F14" s="366">
        <v>937.95691568525501</v>
      </c>
      <c r="G14" s="365">
        <v>654.50038148430895</v>
      </c>
      <c r="H14" s="366">
        <v>915.25540635872005</v>
      </c>
      <c r="I14" s="212">
        <v>-9.9613742918872994</v>
      </c>
      <c r="J14" s="212">
        <v>2.4803469248929</v>
      </c>
      <c r="N14"/>
      <c r="O14"/>
      <c r="P14"/>
      <c r="Q14"/>
    </row>
    <row r="15" spans="2:21" ht="15" customHeight="1" x14ac:dyDescent="0.25">
      <c r="B15" s="211"/>
      <c r="C15" s="211"/>
      <c r="D15" s="211" t="s">
        <v>23</v>
      </c>
      <c r="E15" s="365">
        <v>374.40552675636502</v>
      </c>
      <c r="F15" s="366">
        <v>163.11688508507299</v>
      </c>
      <c r="G15" s="365">
        <v>404.478545533128</v>
      </c>
      <c r="H15" s="366">
        <v>172.605250420673</v>
      </c>
      <c r="I15" s="212">
        <v>-7.4350096213693302</v>
      </c>
      <c r="J15" s="212">
        <v>-5.4971475737121702</v>
      </c>
    </row>
    <row r="16" spans="2:21" ht="6.6" customHeight="1" thickBot="1" x14ac:dyDescent="0.3">
      <c r="B16" s="367"/>
      <c r="C16" s="367"/>
      <c r="D16" s="367"/>
      <c r="E16" s="368"/>
      <c r="F16" s="368"/>
      <c r="G16" s="368"/>
      <c r="H16" s="368"/>
      <c r="I16" s="369"/>
      <c r="J16" s="369"/>
    </row>
    <row r="17" spans="2:12" ht="14.1" customHeight="1" thickTop="1" x14ac:dyDescent="0.25">
      <c r="B17" s="79" t="s">
        <v>170</v>
      </c>
      <c r="C17" s="218"/>
      <c r="D17" s="218"/>
      <c r="E17" s="218"/>
      <c r="F17" s="218"/>
      <c r="G17" s="355"/>
      <c r="H17" s="355"/>
      <c r="I17" s="355"/>
      <c r="J17" s="60" t="s">
        <v>118</v>
      </c>
      <c r="K17" s="8"/>
      <c r="L17" s="8"/>
    </row>
    <row r="18" spans="2:12" ht="14.1" customHeight="1" x14ac:dyDescent="0.25">
      <c r="C18" s="12"/>
      <c r="D18" s="10"/>
      <c r="E18" s="5"/>
      <c r="F18" s="10"/>
      <c r="G18" s="13"/>
      <c r="H18" s="13"/>
      <c r="I18" s="13"/>
      <c r="J18" s="60"/>
      <c r="K18" s="44"/>
      <c r="L18" s="13"/>
    </row>
    <row r="19" spans="2:12" x14ac:dyDescent="0.25">
      <c r="D19" s="336"/>
      <c r="E19" s="335"/>
      <c r="F19" s="10"/>
      <c r="G19" s="335"/>
      <c r="H19" s="10"/>
      <c r="I19" s="10"/>
      <c r="J19" s="44"/>
    </row>
    <row r="20" spans="2:12" ht="12" x14ac:dyDescent="0.25">
      <c r="E20" s="7"/>
      <c r="F20" s="7"/>
      <c r="G20" s="7"/>
      <c r="H20" s="7"/>
      <c r="I20" s="7"/>
      <c r="J20" s="7"/>
      <c r="K20" s="7"/>
    </row>
    <row r="21" spans="2:12" ht="12" x14ac:dyDescent="0.25">
      <c r="E21" s="7"/>
      <c r="F21" s="7"/>
      <c r="G21" s="7"/>
      <c r="H21" s="7"/>
      <c r="I21" s="7"/>
      <c r="J21" s="7"/>
      <c r="K21" s="7"/>
    </row>
    <row r="22" spans="2:12" ht="12" x14ac:dyDescent="0.25">
      <c r="E22" s="7"/>
      <c r="F22" s="7"/>
      <c r="G22" s="7"/>
      <c r="H22" s="7"/>
      <c r="I22" s="7"/>
      <c r="J22" s="7"/>
      <c r="K22" s="7"/>
    </row>
    <row r="23" spans="2:12" ht="12" x14ac:dyDescent="0.25">
      <c r="E23" s="7"/>
      <c r="F23" s="7"/>
      <c r="G23" s="7"/>
      <c r="H23" s="7"/>
      <c r="I23" s="7"/>
      <c r="J23" s="7"/>
      <c r="K23" s="7"/>
    </row>
    <row r="24" spans="2:12" ht="12" x14ac:dyDescent="0.25">
      <c r="E24" s="7"/>
      <c r="F24" s="7"/>
      <c r="G24" s="7"/>
      <c r="H24" s="7"/>
      <c r="I24" s="7"/>
      <c r="J24" s="7"/>
      <c r="K24" s="7"/>
    </row>
    <row r="25" spans="2:12" ht="12" x14ac:dyDescent="0.25">
      <c r="E25" s="7"/>
      <c r="F25" s="7"/>
      <c r="G25" s="7"/>
      <c r="H25" s="7"/>
      <c r="I25" s="7"/>
      <c r="J25" s="7"/>
      <c r="K25" s="7"/>
    </row>
    <row r="26" spans="2:12" ht="12" x14ac:dyDescent="0.25">
      <c r="E26" s="7"/>
      <c r="F26" s="7"/>
      <c r="G26" s="7"/>
      <c r="H26" s="7"/>
      <c r="I26" s="7"/>
      <c r="J26" s="7"/>
      <c r="K26" s="7"/>
    </row>
    <row r="27" spans="2:12" ht="12" x14ac:dyDescent="0.25">
      <c r="E27" s="7"/>
      <c r="F27" s="7"/>
      <c r="G27" s="7"/>
      <c r="H27" s="7"/>
      <c r="I27" s="7"/>
      <c r="J27" s="7"/>
      <c r="K27" s="7"/>
    </row>
    <row r="28" spans="2:12" ht="12" x14ac:dyDescent="0.25">
      <c r="E28" s="7"/>
      <c r="F28" s="7"/>
      <c r="G28" s="7"/>
      <c r="H28" s="7"/>
      <c r="I28" s="7"/>
      <c r="J28" s="7"/>
      <c r="K28" s="7"/>
    </row>
    <row r="29" spans="2:12" x14ac:dyDescent="0.25">
      <c r="E29" s="5"/>
      <c r="F29" s="10"/>
      <c r="G29" s="10"/>
      <c r="H29" s="10"/>
      <c r="I29" s="10"/>
      <c r="J29" s="44"/>
    </row>
    <row r="30" spans="2:12" ht="12" x14ac:dyDescent="0.25">
      <c r="E30" s="7"/>
      <c r="F30" s="7"/>
      <c r="G30" s="7"/>
      <c r="H30" s="7"/>
      <c r="I30" s="7"/>
      <c r="J30" s="7"/>
      <c r="K30" s="7"/>
    </row>
    <row r="31" spans="2:12" ht="12" x14ac:dyDescent="0.25">
      <c r="E31" s="7"/>
      <c r="F31" s="7"/>
      <c r="G31" s="7"/>
      <c r="H31" s="7"/>
      <c r="I31" s="7"/>
      <c r="J31" s="7"/>
      <c r="K31" s="7"/>
    </row>
    <row r="32" spans="2:12" ht="12" x14ac:dyDescent="0.25">
      <c r="E32" s="7"/>
      <c r="F32" s="7"/>
      <c r="G32" s="7"/>
      <c r="H32" s="7"/>
      <c r="I32" s="7"/>
      <c r="J32" s="7"/>
      <c r="K32" s="7"/>
    </row>
    <row r="33" spans="5:11" ht="12" x14ac:dyDescent="0.25">
      <c r="E33" s="7"/>
      <c r="F33" s="7"/>
      <c r="G33" s="7"/>
      <c r="H33" s="7"/>
      <c r="I33" s="7"/>
      <c r="J33" s="7"/>
      <c r="K33" s="7"/>
    </row>
    <row r="34" spans="5:11" ht="12" x14ac:dyDescent="0.25">
      <c r="E34" s="7"/>
      <c r="F34" s="7"/>
      <c r="G34" s="7"/>
      <c r="H34" s="7"/>
      <c r="I34" s="7"/>
      <c r="J34" s="7"/>
      <c r="K34" s="7"/>
    </row>
    <row r="35" spans="5:11" x14ac:dyDescent="0.25">
      <c r="E35" s="7"/>
      <c r="F35" s="7"/>
      <c r="G35" s="7"/>
      <c r="H35" s="7"/>
    </row>
    <row r="36" spans="5:11" x14ac:dyDescent="0.25">
      <c r="E36" s="7"/>
      <c r="F36" s="7"/>
      <c r="G36" s="7"/>
      <c r="H36" s="7"/>
    </row>
    <row r="37" spans="5:11" x14ac:dyDescent="0.25">
      <c r="E37" s="7"/>
      <c r="F37" s="7"/>
      <c r="G37" s="7"/>
      <c r="H37" s="7"/>
    </row>
    <row r="38" spans="5:11" x14ac:dyDescent="0.25">
      <c r="E38" s="7"/>
      <c r="F38" s="7"/>
      <c r="G38" s="7"/>
    </row>
    <row r="39" spans="5:11" x14ac:dyDescent="0.25">
      <c r="E39" s="13"/>
      <c r="F39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T42"/>
  <sheetViews>
    <sheetView showGridLines="0" zoomScale="85" zoomScaleNormal="85" workbookViewId="0">
      <selection activeCell="C2" sqref="C2"/>
    </sheetView>
  </sheetViews>
  <sheetFormatPr defaultColWidth="9.42578125" defaultRowHeight="15" x14ac:dyDescent="0.25"/>
  <cols>
    <col min="1" max="2" width="1.5703125" style="14" customWidth="1"/>
    <col min="3" max="3" width="60" style="14" customWidth="1"/>
    <col min="4" max="6" width="12.42578125" style="6" customWidth="1"/>
    <col min="7" max="7" width="12.42578125" style="14" customWidth="1"/>
    <col min="8" max="8" width="14.42578125" style="14" customWidth="1"/>
    <col min="9" max="9" width="14" style="14" customWidth="1"/>
    <col min="10" max="10" width="1.5703125" style="16" customWidth="1"/>
    <col min="11" max="16" width="6.42578125" style="14" customWidth="1"/>
    <col min="17" max="16384" width="9.42578125" style="14"/>
  </cols>
  <sheetData>
    <row r="1" spans="2:19" ht="9.75" customHeight="1" x14ac:dyDescent="0.25">
      <c r="J1" s="14"/>
    </row>
    <row r="2" spans="2:19" ht="14.1" customHeight="1" x14ac:dyDescent="0.25">
      <c r="B2" s="83" t="s">
        <v>121</v>
      </c>
      <c r="C2" s="15"/>
      <c r="J2" s="14"/>
    </row>
    <row r="3" spans="2:19" ht="5.0999999999999996" customHeight="1" x14ac:dyDescent="0.25">
      <c r="B3" s="15"/>
      <c r="C3" s="15"/>
      <c r="J3" s="14"/>
    </row>
    <row r="4" spans="2:19" ht="11.25" customHeight="1" x14ac:dyDescent="0.25">
      <c r="J4" s="14"/>
    </row>
    <row r="5" spans="2:19" ht="23.25" customHeight="1" thickBot="1" x14ac:dyDescent="0.3">
      <c r="B5" s="370"/>
      <c r="C5" s="371"/>
      <c r="D5" s="429" t="s">
        <v>207</v>
      </c>
      <c r="E5" s="431"/>
      <c r="F5" s="429" t="s">
        <v>206</v>
      </c>
      <c r="G5" s="431"/>
      <c r="H5" s="429" t="s">
        <v>49</v>
      </c>
      <c r="I5" s="431"/>
      <c r="J5" s="14"/>
    </row>
    <row r="6" spans="2:19" ht="14.1" customHeight="1" x14ac:dyDescent="0.25">
      <c r="B6" s="372"/>
      <c r="C6" s="373"/>
      <c r="D6" s="75" t="s">
        <v>181</v>
      </c>
      <c r="E6" s="76" t="s">
        <v>34</v>
      </c>
      <c r="F6" s="75" t="s">
        <v>181</v>
      </c>
      <c r="G6" s="75" t="s">
        <v>34</v>
      </c>
      <c r="H6" s="434" t="s">
        <v>181</v>
      </c>
      <c r="I6" s="434" t="s">
        <v>34</v>
      </c>
      <c r="J6" s="14"/>
    </row>
    <row r="7" spans="2:19" ht="17.25" customHeight="1" x14ac:dyDescent="0.25">
      <c r="B7" s="374" t="s">
        <v>175</v>
      </c>
      <c r="C7" s="362"/>
      <c r="D7" s="284" t="s">
        <v>173</v>
      </c>
      <c r="E7" s="284" t="s">
        <v>174</v>
      </c>
      <c r="F7" s="285" t="s">
        <v>173</v>
      </c>
      <c r="G7" s="285" t="s">
        <v>174</v>
      </c>
      <c r="H7" s="427"/>
      <c r="I7" s="427"/>
      <c r="J7" s="14"/>
    </row>
    <row r="8" spans="2:19" customFormat="1" ht="5.0999999999999996" customHeight="1" x14ac:dyDescent="0.25">
      <c r="L8" s="14"/>
      <c r="M8" s="14"/>
    </row>
    <row r="9" spans="2:19" ht="22.5" customHeight="1" x14ac:dyDescent="0.25">
      <c r="B9" s="214" t="s">
        <v>0</v>
      </c>
      <c r="C9" s="215"/>
      <c r="D9" s="378">
        <v>23525.840248986598</v>
      </c>
      <c r="E9" s="379">
        <v>1824.2926354732799</v>
      </c>
      <c r="F9" s="378">
        <v>24998.783961000001</v>
      </c>
      <c r="G9" s="379">
        <v>2012.1231883</v>
      </c>
      <c r="H9" s="209">
        <v>-5.8920614471139601</v>
      </c>
      <c r="I9" s="209">
        <v>-9.33494300542384</v>
      </c>
      <c r="J9" s="14"/>
    </row>
    <row r="10" spans="2:19" ht="27" customHeight="1" x14ac:dyDescent="0.25">
      <c r="B10" s="216"/>
      <c r="C10" s="217" t="s">
        <v>29</v>
      </c>
      <c r="D10" s="380">
        <v>2613.76320790728</v>
      </c>
      <c r="E10" s="381">
        <v>204.310746765141</v>
      </c>
      <c r="F10" s="380">
        <v>3216.9764301</v>
      </c>
      <c r="G10" s="381">
        <v>325.64634371</v>
      </c>
      <c r="H10" s="212">
        <v>-18.750936952745</v>
      </c>
      <c r="I10" s="212">
        <v>-37.2599291496768</v>
      </c>
      <c r="J10" s="14"/>
      <c r="O10"/>
      <c r="P10"/>
      <c r="Q10"/>
      <c r="R10"/>
      <c r="S10"/>
    </row>
    <row r="11" spans="2:19" ht="27" customHeight="1" x14ac:dyDescent="0.25">
      <c r="B11" s="216"/>
      <c r="C11" s="217" t="s">
        <v>76</v>
      </c>
      <c r="D11" s="380">
        <v>7408.7394663464502</v>
      </c>
      <c r="E11" s="381">
        <v>319.77976660831598</v>
      </c>
      <c r="F11" s="380">
        <v>6015.8265267999996</v>
      </c>
      <c r="G11" s="381">
        <v>328.05060773999998</v>
      </c>
      <c r="H11" s="212">
        <v>23.1541407209988</v>
      </c>
      <c r="I11" s="212">
        <v>-2.5212089039138399</v>
      </c>
      <c r="J11" s="14"/>
    </row>
    <row r="12" spans="2:19" ht="27" customHeight="1" x14ac:dyDescent="0.25">
      <c r="B12" s="216"/>
      <c r="C12" s="217" t="s">
        <v>30</v>
      </c>
      <c r="D12" s="382">
        <v>2600.09852718313</v>
      </c>
      <c r="E12" s="383">
        <v>355.91688196016702</v>
      </c>
      <c r="F12" s="382">
        <v>2096.1680629000002</v>
      </c>
      <c r="G12" s="383">
        <v>221.69404852</v>
      </c>
      <c r="H12" s="212">
        <v>24.040556346706097</v>
      </c>
      <c r="I12" s="212">
        <v>60.544175333627905</v>
      </c>
      <c r="J12" s="14"/>
      <c r="N12"/>
      <c r="O12"/>
      <c r="P12"/>
      <c r="Q12"/>
      <c r="R12"/>
      <c r="S12"/>
    </row>
    <row r="13" spans="2:19" ht="38.25" x14ac:dyDescent="0.25">
      <c r="B13" s="216"/>
      <c r="C13" s="217" t="s">
        <v>104</v>
      </c>
      <c r="D13" s="382">
        <v>871.00611591219604</v>
      </c>
      <c r="E13" s="383">
        <v>90.7692746673562</v>
      </c>
      <c r="F13" s="382">
        <v>979.74338871999998</v>
      </c>
      <c r="G13" s="383">
        <v>107.77137155</v>
      </c>
      <c r="H13" s="212">
        <v>-11.098546217276899</v>
      </c>
      <c r="I13" s="212">
        <v>-15.776079155451599</v>
      </c>
      <c r="J13" s="14"/>
    </row>
    <row r="14" spans="2:19" ht="27" customHeight="1" x14ac:dyDescent="0.25">
      <c r="B14" s="216"/>
      <c r="C14" s="217" t="s">
        <v>78</v>
      </c>
      <c r="D14" s="382">
        <v>465.48399767095998</v>
      </c>
      <c r="E14" s="383">
        <v>45.727466346331902</v>
      </c>
      <c r="F14" s="382">
        <v>367.40341654999997</v>
      </c>
      <c r="G14" s="383">
        <v>44.592446938999998</v>
      </c>
      <c r="H14" s="212">
        <v>26.695609431713702</v>
      </c>
      <c r="I14" s="212">
        <v>2.5453176159733699</v>
      </c>
      <c r="J14" s="14"/>
      <c r="N14"/>
      <c r="O14"/>
      <c r="P14"/>
      <c r="Q14"/>
      <c r="R14"/>
      <c r="S14"/>
    </row>
    <row r="15" spans="2:19" ht="27" customHeight="1" x14ac:dyDescent="0.25">
      <c r="B15" s="216"/>
      <c r="C15" s="217" t="s">
        <v>31</v>
      </c>
      <c r="D15" s="382">
        <v>2563.6498907063001</v>
      </c>
      <c r="E15" s="383">
        <v>129.90131613531599</v>
      </c>
      <c r="F15" s="382">
        <v>4244.6187959999997</v>
      </c>
      <c r="G15" s="383">
        <v>269.73731822000002</v>
      </c>
      <c r="H15" s="212">
        <v>-39.602352674821901</v>
      </c>
      <c r="I15" s="212">
        <v>-51.841548291301997</v>
      </c>
      <c r="J15" s="14"/>
    </row>
    <row r="16" spans="2:19" ht="27" customHeight="1" x14ac:dyDescent="0.25">
      <c r="B16" s="216"/>
      <c r="C16" s="217" t="s">
        <v>79</v>
      </c>
      <c r="D16" s="382">
        <v>645.60958077298005</v>
      </c>
      <c r="E16" s="383">
        <v>58.084876167593599</v>
      </c>
      <c r="F16" s="382">
        <v>567.58542242999999</v>
      </c>
      <c r="G16" s="383">
        <v>45.055259962000001</v>
      </c>
      <c r="H16" s="212">
        <v>13.746681161918501</v>
      </c>
      <c r="I16" s="212">
        <v>28.919189938273298</v>
      </c>
      <c r="J16" s="14"/>
      <c r="N16"/>
      <c r="O16"/>
      <c r="P16"/>
      <c r="Q16"/>
      <c r="R16"/>
      <c r="S16"/>
    </row>
    <row r="17" spans="1:20" ht="27" customHeight="1" x14ac:dyDescent="0.25">
      <c r="B17" s="216"/>
      <c r="C17" s="217" t="s">
        <v>132</v>
      </c>
      <c r="D17" s="382">
        <v>1319.81921185023</v>
      </c>
      <c r="E17" s="383">
        <v>84.631323528989796</v>
      </c>
      <c r="F17" s="382">
        <v>1950.1195416</v>
      </c>
      <c r="G17" s="383">
        <v>104.20665757</v>
      </c>
      <c r="H17" s="212">
        <v>-32.3211124397342</v>
      </c>
      <c r="I17" s="212">
        <v>-18.7851088380419</v>
      </c>
      <c r="J17" s="14"/>
    </row>
    <row r="18" spans="1:20" ht="27" customHeight="1" x14ac:dyDescent="0.25">
      <c r="B18" s="216"/>
      <c r="C18" s="375" t="s">
        <v>15</v>
      </c>
      <c r="D18" s="382">
        <v>5037.6702506369102</v>
      </c>
      <c r="E18" s="383">
        <v>535.17098329406201</v>
      </c>
      <c r="F18" s="382">
        <v>5560.3423757</v>
      </c>
      <c r="G18" s="383">
        <v>565.36913412000001</v>
      </c>
      <c r="H18" s="212">
        <v>-9.3999989523539309</v>
      </c>
      <c r="I18" s="212">
        <v>-5.3413157888327305</v>
      </c>
      <c r="J18" s="14"/>
      <c r="N18"/>
      <c r="O18"/>
      <c r="P18"/>
      <c r="Q18"/>
      <c r="R18"/>
      <c r="S18"/>
    </row>
    <row r="19" spans="1:20" ht="6" customHeight="1" thickBot="1" x14ac:dyDescent="0.3">
      <c r="B19" s="384"/>
      <c r="C19" s="385"/>
      <c r="D19" s="386"/>
      <c r="E19" s="386"/>
      <c r="F19" s="386"/>
      <c r="G19" s="386"/>
      <c r="H19" s="369"/>
      <c r="I19" s="369"/>
      <c r="J19" s="14"/>
      <c r="N19"/>
      <c r="O19"/>
      <c r="P19"/>
      <c r="Q19"/>
      <c r="R19"/>
      <c r="S19"/>
      <c r="T19"/>
    </row>
    <row r="20" spans="1:20" s="7" customFormat="1" ht="14.1" customHeight="1" thickTop="1" x14ac:dyDescent="0.25">
      <c r="B20" s="79" t="s">
        <v>170</v>
      </c>
      <c r="C20" s="218"/>
      <c r="D20" s="219"/>
      <c r="E20" s="219"/>
      <c r="F20" s="219"/>
      <c r="G20" s="219"/>
      <c r="H20" s="220"/>
      <c r="I20" s="60" t="s">
        <v>118</v>
      </c>
      <c r="J20" s="8"/>
      <c r="K20" s="8"/>
      <c r="L20" s="8"/>
      <c r="M20" s="14"/>
      <c r="N20" s="14"/>
      <c r="O20" s="14"/>
      <c r="P20" s="14"/>
      <c r="Q20" s="14"/>
      <c r="R20" s="14"/>
      <c r="S20" s="14"/>
      <c r="T20" s="14"/>
    </row>
    <row r="21" spans="1:20" s="7" customFormat="1" ht="14.1" customHeight="1" x14ac:dyDescent="0.25">
      <c r="C21" s="12"/>
      <c r="D21" s="10"/>
      <c r="E21" s="10"/>
      <c r="F21" s="10"/>
      <c r="G21" s="10"/>
      <c r="H21" s="13"/>
      <c r="I21" s="60"/>
      <c r="J21" s="13"/>
      <c r="K21" s="13"/>
      <c r="L21" s="13"/>
      <c r="M21" s="14"/>
      <c r="N21"/>
      <c r="O21"/>
      <c r="P21"/>
      <c r="Q21"/>
      <c r="R21"/>
      <c r="S21"/>
      <c r="T21"/>
    </row>
    <row r="22" spans="1:20" ht="12" x14ac:dyDescent="0.25">
      <c r="J22" s="14"/>
    </row>
    <row r="23" spans="1:20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12" x14ac:dyDescent="0.25">
      <c r="D24" s="14"/>
      <c r="E24" s="14"/>
      <c r="F24" s="14"/>
      <c r="J24" s="14"/>
    </row>
    <row r="25" spans="1:20" ht="12" x14ac:dyDescent="0.25">
      <c r="D25" s="14"/>
      <c r="E25" s="14"/>
      <c r="F25" s="14"/>
      <c r="J25" s="14"/>
    </row>
    <row r="26" spans="1:20" ht="12" x14ac:dyDescent="0.25">
      <c r="D26" s="14"/>
      <c r="E26" s="14"/>
      <c r="F26" s="14"/>
      <c r="J26" s="14"/>
    </row>
    <row r="27" spans="1:20" ht="12" x14ac:dyDescent="0.25">
      <c r="D27" s="14"/>
      <c r="E27" s="14"/>
      <c r="F27" s="14"/>
      <c r="J27" s="14"/>
    </row>
    <row r="28" spans="1:20" ht="12" x14ac:dyDescent="0.25">
      <c r="D28" s="14"/>
      <c r="E28" s="14"/>
      <c r="F28" s="14"/>
      <c r="J28" s="14"/>
    </row>
    <row r="29" spans="1:20" ht="12" x14ac:dyDescent="0.25">
      <c r="D29" s="14"/>
      <c r="E29" s="14"/>
      <c r="F29" s="14"/>
      <c r="J29" s="14"/>
    </row>
    <row r="30" spans="1:20" ht="12" x14ac:dyDescent="0.25">
      <c r="D30" s="14"/>
      <c r="E30" s="14"/>
      <c r="F30" s="14"/>
      <c r="J30" s="14"/>
    </row>
    <row r="31" spans="1:20" ht="12" x14ac:dyDescent="0.25">
      <c r="D31" s="14"/>
      <c r="E31" s="14"/>
      <c r="F31" s="14"/>
      <c r="J31" s="14"/>
    </row>
    <row r="32" spans="1:20" ht="12" x14ac:dyDescent="0.25">
      <c r="D32" s="14"/>
      <c r="E32" s="14"/>
      <c r="F32" s="14"/>
      <c r="J32" s="14"/>
    </row>
    <row r="33" spans="4:10" ht="12" x14ac:dyDescent="0.25">
      <c r="D33" s="14"/>
      <c r="E33" s="14"/>
      <c r="F33" s="14"/>
      <c r="J33" s="14"/>
    </row>
    <row r="34" spans="4:10" ht="12" x14ac:dyDescent="0.25">
      <c r="D34" s="14"/>
      <c r="E34" s="14"/>
      <c r="F34" s="14"/>
      <c r="J34" s="14"/>
    </row>
    <row r="35" spans="4:10" ht="12" x14ac:dyDescent="0.25">
      <c r="D35" s="14"/>
      <c r="E35" s="14"/>
      <c r="F35" s="14"/>
      <c r="J35" s="14"/>
    </row>
    <row r="36" spans="4:10" ht="12" x14ac:dyDescent="0.25">
      <c r="D36" s="14"/>
      <c r="E36" s="14"/>
      <c r="F36" s="14"/>
      <c r="J36" s="14"/>
    </row>
    <row r="37" spans="4:10" ht="12" x14ac:dyDescent="0.25">
      <c r="J37" s="14"/>
    </row>
    <row r="38" spans="4:10" ht="12" x14ac:dyDescent="0.25">
      <c r="J38" s="14"/>
    </row>
    <row r="39" spans="4:10" ht="12" x14ac:dyDescent="0.25">
      <c r="D39" s="14"/>
      <c r="E39" s="14"/>
      <c r="J39" s="14"/>
    </row>
    <row r="40" spans="4:10" ht="12" x14ac:dyDescent="0.25">
      <c r="D40" s="14"/>
      <c r="E40" s="14"/>
      <c r="J40" s="14"/>
    </row>
    <row r="41" spans="4:10" ht="12" x14ac:dyDescent="0.25">
      <c r="D41" s="14"/>
      <c r="E41" s="14"/>
      <c r="J41" s="14"/>
    </row>
    <row r="42" spans="4:10" x14ac:dyDescent="0.25">
      <c r="E42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1"/>
  <sheetViews>
    <sheetView showGridLines="0" zoomScale="85" zoomScaleNormal="85" workbookViewId="0">
      <selection activeCell="B2" sqref="B2"/>
    </sheetView>
  </sheetViews>
  <sheetFormatPr defaultColWidth="9.42578125" defaultRowHeight="12" x14ac:dyDescent="0.25"/>
  <cols>
    <col min="1" max="1" width="2.42578125" style="14" customWidth="1"/>
    <col min="2" max="2" width="2.5703125" style="14" customWidth="1"/>
    <col min="3" max="3" width="3.42578125" style="14" customWidth="1"/>
    <col min="4" max="4" width="22" style="14" customWidth="1"/>
    <col min="5" max="5" width="13.42578125" style="6" customWidth="1"/>
    <col min="6" max="6" width="14.28515625" style="6" customWidth="1"/>
    <col min="7" max="7" width="13.5703125" style="6" customWidth="1"/>
    <col min="8" max="8" width="13.42578125" style="14" customWidth="1"/>
    <col min="9" max="9" width="14.28515625" style="14" customWidth="1"/>
    <col min="10" max="10" width="13.5703125" style="14" customWidth="1"/>
    <col min="11" max="11" width="1.5703125" style="14" customWidth="1"/>
    <col min="12" max="20" width="6.5703125" style="14" customWidth="1"/>
    <col min="21" max="16384" width="9.42578125" style="14"/>
  </cols>
  <sheetData>
    <row r="1" spans="2:20" ht="12" customHeight="1" x14ac:dyDescent="0.25"/>
    <row r="2" spans="2:20" ht="14.1" customHeight="1" x14ac:dyDescent="0.25">
      <c r="B2" s="83" t="s">
        <v>180</v>
      </c>
      <c r="C2" s="15"/>
      <c r="D2" s="15"/>
    </row>
    <row r="3" spans="2:20" ht="5.0999999999999996" customHeight="1" x14ac:dyDescent="0.25"/>
    <row r="4" spans="2:20" ht="14.1" customHeight="1" x14ac:dyDescent="0.25">
      <c r="I4" s="426" t="s">
        <v>169</v>
      </c>
      <c r="J4" s="426"/>
    </row>
    <row r="5" spans="2:20" ht="23.1" customHeight="1" thickBot="1" x14ac:dyDescent="0.3">
      <c r="B5" s="387"/>
      <c r="C5" s="387"/>
      <c r="D5" s="373"/>
      <c r="E5" s="430" t="s">
        <v>208</v>
      </c>
      <c r="F5" s="430"/>
      <c r="G5" s="431"/>
      <c r="H5" s="429" t="s">
        <v>206</v>
      </c>
      <c r="I5" s="430"/>
      <c r="J5" s="430"/>
    </row>
    <row r="6" spans="2:20" ht="51" customHeight="1" x14ac:dyDescent="0.2">
      <c r="B6" s="388" t="s">
        <v>24</v>
      </c>
      <c r="C6" s="387"/>
      <c r="D6" s="373"/>
      <c r="E6" s="221" t="s">
        <v>33</v>
      </c>
      <c r="F6" s="221" t="s">
        <v>32</v>
      </c>
      <c r="G6" s="221" t="s">
        <v>74</v>
      </c>
      <c r="H6" s="221" t="s">
        <v>33</v>
      </c>
      <c r="I6" s="221" t="s">
        <v>32</v>
      </c>
      <c r="J6" s="221" t="s">
        <v>74</v>
      </c>
    </row>
    <row r="7" spans="2:20" ht="6" customHeight="1" x14ac:dyDescent="0.2">
      <c r="B7" s="222"/>
      <c r="C7" s="216"/>
      <c r="D7" s="216"/>
      <c r="E7" s="318"/>
      <c r="F7" s="318"/>
      <c r="G7" s="318"/>
      <c r="H7" s="318"/>
      <c r="I7" s="318"/>
      <c r="J7" s="318"/>
    </row>
    <row r="8" spans="2:20" ht="15.75" customHeight="1" x14ac:dyDescent="0.25">
      <c r="B8" s="223" t="s">
        <v>0</v>
      </c>
      <c r="C8" s="216"/>
      <c r="D8" s="224"/>
      <c r="E8" s="390">
        <v>1322.5096565461699</v>
      </c>
      <c r="F8" s="389">
        <v>1296.7561798254801</v>
      </c>
      <c r="G8" s="391">
        <v>1.0198599221051401</v>
      </c>
      <c r="H8" s="390">
        <v>1342.4257229</v>
      </c>
      <c r="I8" s="389">
        <v>1220.8645978</v>
      </c>
      <c r="J8" s="391">
        <v>1.0995697028</v>
      </c>
      <c r="O8" s="39"/>
      <c r="R8" s="39"/>
      <c r="S8" s="39"/>
      <c r="T8" s="39"/>
    </row>
    <row r="9" spans="2:20" ht="15.75" customHeight="1" x14ac:dyDescent="0.25">
      <c r="B9" s="225" t="s">
        <v>68</v>
      </c>
      <c r="C9" s="216"/>
      <c r="D9" s="224"/>
      <c r="E9" s="390"/>
      <c r="F9" s="389"/>
      <c r="G9" s="391"/>
      <c r="H9" s="390"/>
      <c r="I9" s="389"/>
      <c r="J9" s="391"/>
      <c r="O9" s="39"/>
    </row>
    <row r="10" spans="2:20" ht="15.75" customHeight="1" x14ac:dyDescent="0.25">
      <c r="B10" s="216"/>
      <c r="C10" s="226" t="s">
        <v>153</v>
      </c>
      <c r="D10" s="224"/>
      <c r="E10" s="380">
        <v>1273.0654329241599</v>
      </c>
      <c r="F10" s="376">
        <v>1283.7875806158399</v>
      </c>
      <c r="G10" s="392">
        <v>0.99164803597295104</v>
      </c>
      <c r="H10" s="380">
        <v>1317.4454920999999</v>
      </c>
      <c r="I10" s="376">
        <v>1220.8645978</v>
      </c>
      <c r="J10" s="392">
        <v>1.0791086042</v>
      </c>
      <c r="O10" s="39"/>
    </row>
    <row r="11" spans="2:20" ht="15.75" customHeight="1" x14ac:dyDescent="0.25">
      <c r="B11" s="216"/>
      <c r="C11" s="216"/>
      <c r="D11" s="225" t="s">
        <v>25</v>
      </c>
      <c r="E11" s="382">
        <v>899.46155803070906</v>
      </c>
      <c r="F11" s="377">
        <v>948.42405089903298</v>
      </c>
      <c r="G11" s="392">
        <v>0.94837489325380098</v>
      </c>
      <c r="H11" s="382">
        <v>940.86268873999995</v>
      </c>
      <c r="I11" s="377">
        <v>879.30314921000002</v>
      </c>
      <c r="J11" s="392">
        <v>1.0700094609999999</v>
      </c>
      <c r="O11" s="39"/>
    </row>
    <row r="12" spans="2:20" ht="15.75" customHeight="1" x14ac:dyDescent="0.25">
      <c r="B12" s="216"/>
      <c r="C12" s="216"/>
      <c r="D12" s="225" t="s">
        <v>26</v>
      </c>
      <c r="E12" s="380">
        <v>221.91654597793499</v>
      </c>
      <c r="F12" s="376">
        <v>156.84141495159</v>
      </c>
      <c r="G12" s="392">
        <v>1.4149103796751099</v>
      </c>
      <c r="H12" s="380">
        <v>242.27112095999999</v>
      </c>
      <c r="I12" s="376">
        <v>207.97721769</v>
      </c>
      <c r="J12" s="392">
        <v>1.1648925956</v>
      </c>
      <c r="O12" s="39"/>
    </row>
    <row r="13" spans="2:20" ht="15.75" customHeight="1" x14ac:dyDescent="0.25">
      <c r="B13" s="216"/>
      <c r="C13" s="216"/>
      <c r="D13" s="225" t="s">
        <v>27</v>
      </c>
      <c r="E13" s="380">
        <v>87.529271569271998</v>
      </c>
      <c r="F13" s="376">
        <v>89.56014413538</v>
      </c>
      <c r="G13" s="392">
        <v>0.97732392476905705</v>
      </c>
      <c r="H13" s="380">
        <v>55.241958574000002</v>
      </c>
      <c r="I13" s="376">
        <v>41.292239449999997</v>
      </c>
      <c r="J13" s="392">
        <v>1.3378290766000001</v>
      </c>
      <c r="O13" s="39"/>
    </row>
    <row r="14" spans="2:20" ht="15.75" customHeight="1" x14ac:dyDescent="0.25">
      <c r="B14" s="216"/>
      <c r="C14" s="216"/>
      <c r="D14" s="225" t="s">
        <v>69</v>
      </c>
      <c r="E14" s="382">
        <v>64.158057346244405</v>
      </c>
      <c r="F14" s="377">
        <v>88.961970629832805</v>
      </c>
      <c r="G14" s="392">
        <v>0.72118520860113999</v>
      </c>
      <c r="H14" s="382">
        <v>79.069723823000004</v>
      </c>
      <c r="I14" s="377">
        <v>92.291991429000007</v>
      </c>
      <c r="J14" s="392">
        <v>0.85673439915000005</v>
      </c>
      <c r="M14" s="39"/>
      <c r="N14" s="39"/>
      <c r="O14" s="39"/>
    </row>
    <row r="15" spans="2:20" ht="6.6" customHeight="1" thickBot="1" x14ac:dyDescent="0.3">
      <c r="B15" s="384"/>
      <c r="C15" s="384"/>
      <c r="D15" s="393"/>
      <c r="E15" s="386"/>
      <c r="F15" s="386"/>
      <c r="G15" s="394"/>
      <c r="H15" s="386"/>
      <c r="I15" s="386"/>
      <c r="J15" s="394"/>
      <c r="M15" s="39"/>
      <c r="N15" s="39"/>
      <c r="O15" s="39"/>
    </row>
    <row r="16" spans="2:20" ht="12" customHeight="1" thickTop="1" x14ac:dyDescent="0.2">
      <c r="B16" s="227" t="s">
        <v>122</v>
      </c>
      <c r="C16" s="79"/>
      <c r="D16" s="79"/>
      <c r="E16" s="78"/>
      <c r="F16" s="78"/>
      <c r="G16" s="77"/>
      <c r="H16" s="77"/>
      <c r="I16" s="77"/>
      <c r="J16" s="60" t="s">
        <v>118</v>
      </c>
    </row>
    <row r="17" spans="2:17" s="7" customFormat="1" ht="14.1" customHeight="1" x14ac:dyDescent="0.25">
      <c r="B17" s="79" t="s">
        <v>170</v>
      </c>
      <c r="C17" s="218"/>
      <c r="D17" s="219"/>
      <c r="E17" s="219"/>
      <c r="F17" s="219"/>
      <c r="G17" s="220"/>
      <c r="H17" s="220"/>
      <c r="I17" s="199"/>
      <c r="J17" s="60"/>
      <c r="K17" s="8"/>
      <c r="L17" s="8"/>
      <c r="M17" s="8"/>
      <c r="N17" s="8"/>
      <c r="P17" s="14"/>
      <c r="Q17" s="14"/>
    </row>
    <row r="18" spans="2:17" s="7" customFormat="1" ht="14.1" customHeight="1" x14ac:dyDescent="0.25">
      <c r="C18" s="12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8"/>
      <c r="P18" s="14"/>
      <c r="Q18" s="14"/>
    </row>
    <row r="19" spans="2:17" x14ac:dyDescent="0.25">
      <c r="B19" s="7"/>
      <c r="C19" s="12"/>
      <c r="D19" s="10"/>
      <c r="E19" s="10"/>
      <c r="F19" s="14"/>
      <c r="G19" s="14"/>
      <c r="M19" s="6"/>
    </row>
    <row r="20" spans="2:17" x14ac:dyDescent="0.25">
      <c r="B20" s="7"/>
      <c r="C20" s="12"/>
      <c r="D20" s="10"/>
      <c r="E20" s="10"/>
      <c r="F20" s="14"/>
      <c r="G20" s="14"/>
      <c r="M20" s="6"/>
    </row>
    <row r="21" spans="2:17" x14ac:dyDescent="0.25">
      <c r="B21" s="7"/>
      <c r="C21" s="12"/>
      <c r="D21" s="10"/>
      <c r="E21" s="10"/>
      <c r="F21" s="10"/>
      <c r="G21" s="10"/>
      <c r="H21" s="10"/>
      <c r="I21" s="10"/>
      <c r="J21" s="10"/>
      <c r="K21" s="10"/>
      <c r="L21" s="10"/>
      <c r="M21" s="6"/>
    </row>
    <row r="22" spans="2:17" x14ac:dyDescent="0.25">
      <c r="B22" s="7"/>
      <c r="C22" s="12"/>
      <c r="D22" s="10"/>
      <c r="E22" s="10"/>
      <c r="F22" s="10"/>
      <c r="G22" s="10"/>
      <c r="H22" s="10"/>
      <c r="I22" s="10"/>
      <c r="J22" s="10"/>
      <c r="K22" s="10"/>
      <c r="L22" s="10"/>
      <c r="M22" s="6"/>
    </row>
    <row r="23" spans="2:17" x14ac:dyDescent="0.25">
      <c r="B23" s="7"/>
      <c r="C23" s="12"/>
      <c r="D23" s="10"/>
      <c r="E23" s="10"/>
      <c r="F23" s="10"/>
      <c r="G23" s="10"/>
      <c r="H23" s="10"/>
      <c r="I23" s="10"/>
      <c r="J23" s="10"/>
      <c r="K23" s="10"/>
      <c r="L23" s="10"/>
      <c r="M23" s="6"/>
    </row>
    <row r="24" spans="2:17" x14ac:dyDescent="0.25">
      <c r="B24" s="7"/>
      <c r="C24" s="12"/>
      <c r="D24" s="10"/>
      <c r="E24" s="10"/>
      <c r="F24" s="10"/>
      <c r="G24" s="10"/>
      <c r="H24" s="10"/>
      <c r="I24" s="10"/>
      <c r="J24" s="10"/>
      <c r="K24" s="10"/>
      <c r="L24" s="10"/>
      <c r="M24" s="6"/>
    </row>
    <row r="25" spans="2:17" x14ac:dyDescent="0.25">
      <c r="B25" s="7"/>
      <c r="C25" s="12"/>
      <c r="D25" s="10"/>
      <c r="E25" s="10"/>
      <c r="F25" s="10"/>
      <c r="G25" s="10"/>
      <c r="H25" s="10"/>
      <c r="I25" s="10"/>
      <c r="J25" s="10"/>
      <c r="K25" s="10"/>
      <c r="L25" s="10"/>
      <c r="M25" s="6"/>
    </row>
    <row r="26" spans="2:17" x14ac:dyDescent="0.25">
      <c r="D26" s="10"/>
      <c r="E26" s="10"/>
      <c r="F26" s="10"/>
      <c r="G26" s="10"/>
      <c r="H26" s="10"/>
      <c r="I26" s="10"/>
      <c r="J26" s="10"/>
      <c r="K26" s="10"/>
      <c r="L26" s="10"/>
    </row>
    <row r="27" spans="2:17" x14ac:dyDescent="0.25">
      <c r="D27" s="10"/>
      <c r="E27" s="10"/>
      <c r="F27" s="14"/>
      <c r="G27" s="14"/>
    </row>
    <row r="28" spans="2:17" x14ac:dyDescent="0.25">
      <c r="D28" s="10"/>
      <c r="E28" s="10"/>
      <c r="F28" s="14"/>
      <c r="G28" s="14"/>
      <c r="M28" s="6"/>
    </row>
    <row r="29" spans="2:17" x14ac:dyDescent="0.25">
      <c r="D29" s="10"/>
      <c r="E29" s="10"/>
      <c r="F29" s="14"/>
      <c r="G29" s="14"/>
      <c r="M29" s="6"/>
    </row>
    <row r="30" spans="2:17" x14ac:dyDescent="0.25">
      <c r="D30" s="10"/>
      <c r="E30" s="10"/>
      <c r="F30" s="14"/>
      <c r="G30" s="14"/>
      <c r="M30" s="6"/>
    </row>
    <row r="31" spans="2:17" x14ac:dyDescent="0.25">
      <c r="D31" s="10"/>
      <c r="E31" s="10"/>
      <c r="F31" s="14"/>
      <c r="G31" s="14"/>
      <c r="M31" s="6"/>
    </row>
    <row r="32" spans="2:17" x14ac:dyDescent="0.25">
      <c r="D32" s="10"/>
      <c r="E32" s="10"/>
      <c r="F32" s="14"/>
      <c r="G32" s="14"/>
      <c r="M32" s="6"/>
    </row>
    <row r="33" spans="4:13" x14ac:dyDescent="0.25">
      <c r="D33" s="10"/>
      <c r="E33" s="10"/>
      <c r="F33" s="14"/>
      <c r="G33" s="14"/>
      <c r="M33" s="6"/>
    </row>
    <row r="34" spans="4:13" x14ac:dyDescent="0.25">
      <c r="D34" s="10"/>
      <c r="E34" s="10"/>
      <c r="F34" s="14"/>
      <c r="G34" s="14"/>
      <c r="M34" s="6"/>
    </row>
    <row r="35" spans="4:13" x14ac:dyDescent="0.25">
      <c r="D35" s="10"/>
      <c r="E35" s="10"/>
      <c r="F35" s="14"/>
      <c r="G35" s="14"/>
      <c r="M35" s="6"/>
    </row>
    <row r="36" spans="4:13" x14ac:dyDescent="0.25">
      <c r="F36" s="14"/>
      <c r="G36" s="14"/>
    </row>
    <row r="37" spans="4:13" x14ac:dyDescent="0.25">
      <c r="F37" s="14"/>
      <c r="G37" s="14"/>
    </row>
    <row r="38" spans="4:13" x14ac:dyDescent="0.25">
      <c r="F38" s="14"/>
      <c r="G38" s="14"/>
    </row>
    <row r="39" spans="4:13" x14ac:dyDescent="0.25">
      <c r="F39" s="14"/>
      <c r="G39" s="14"/>
    </row>
    <row r="40" spans="4:13" x14ac:dyDescent="0.25">
      <c r="F40" s="14"/>
      <c r="G40" s="14"/>
    </row>
    <row r="41" spans="4:13" x14ac:dyDescent="0.25">
      <c r="F41" s="14"/>
      <c r="G41" s="14"/>
    </row>
  </sheetData>
  <mergeCells count="3">
    <mergeCell ref="I4:J4"/>
    <mergeCell ref="E5:G5"/>
    <mergeCell ref="H5:J5"/>
  </mergeCells>
  <conditionalFormatting sqref="R8:T8 O8:O15 M14:N15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6">
    <pageSetUpPr fitToPage="1"/>
  </sheetPr>
  <dimension ref="A1:J27"/>
  <sheetViews>
    <sheetView showGridLines="0" zoomScale="85" zoomScaleNormal="85" workbookViewId="0">
      <selection activeCell="B2" sqref="B2"/>
    </sheetView>
  </sheetViews>
  <sheetFormatPr defaultColWidth="9.42578125" defaultRowHeight="15" x14ac:dyDescent="0.25"/>
  <cols>
    <col min="1" max="1" width="2.42578125" style="53" customWidth="1"/>
    <col min="2" max="2" width="34.42578125" style="53" customWidth="1"/>
    <col min="3" max="5" width="17.5703125" style="54" customWidth="1"/>
  </cols>
  <sheetData>
    <row r="1" spans="1:10" ht="7.35" customHeight="1" x14ac:dyDescent="0.25"/>
    <row r="2" spans="1:10" x14ac:dyDescent="0.25">
      <c r="B2" s="63" t="s">
        <v>151</v>
      </c>
    </row>
    <row r="3" spans="1:10" ht="7.35" customHeight="1" x14ac:dyDescent="0.25"/>
    <row r="4" spans="1:10" x14ac:dyDescent="0.25">
      <c r="E4" s="74" t="s">
        <v>134</v>
      </c>
    </row>
    <row r="5" spans="1:10" ht="34.5" customHeight="1" thickBot="1" x14ac:dyDescent="0.3">
      <c r="B5" s="73" t="s">
        <v>155</v>
      </c>
      <c r="C5" s="69" t="s">
        <v>192</v>
      </c>
      <c r="D5" s="69" t="s">
        <v>193</v>
      </c>
      <c r="E5" s="70" t="s">
        <v>49</v>
      </c>
    </row>
    <row r="6" spans="1:10" ht="7.35" customHeight="1" x14ac:dyDescent="0.25">
      <c r="B6" s="319"/>
      <c r="C6" s="320"/>
      <c r="D6" s="320"/>
      <c r="E6" s="320"/>
    </row>
    <row r="7" spans="1:10" x14ac:dyDescent="0.25">
      <c r="A7" s="55"/>
      <c r="B7" s="64" t="s">
        <v>143</v>
      </c>
      <c r="C7" s="264">
        <v>11483.660698</v>
      </c>
      <c r="D7" s="264">
        <v>13350.417276</v>
      </c>
      <c r="E7" s="265">
        <v>-13.982758286932821</v>
      </c>
      <c r="H7" s="262"/>
      <c r="I7" s="262"/>
      <c r="J7" s="261"/>
    </row>
    <row r="8" spans="1:10" ht="7.35" customHeight="1" x14ac:dyDescent="0.25">
      <c r="B8" s="65"/>
      <c r="C8" s="266"/>
      <c r="D8" s="267"/>
      <c r="E8" s="265"/>
      <c r="H8" s="262"/>
      <c r="I8" s="262"/>
      <c r="J8" s="261"/>
    </row>
    <row r="9" spans="1:10" x14ac:dyDescent="0.25">
      <c r="B9" s="66" t="s">
        <v>135</v>
      </c>
      <c r="C9" s="266">
        <v>158.235209</v>
      </c>
      <c r="D9" s="266">
        <v>0</v>
      </c>
      <c r="E9" s="268" t="s">
        <v>133</v>
      </c>
      <c r="H9" s="262"/>
      <c r="I9" s="262"/>
      <c r="J9" s="261"/>
    </row>
    <row r="10" spans="1:10" x14ac:dyDescent="0.25">
      <c r="B10" s="66" t="s">
        <v>137</v>
      </c>
      <c r="C10" s="266">
        <v>0</v>
      </c>
      <c r="D10" s="266">
        <v>0</v>
      </c>
      <c r="E10" s="268" t="s">
        <v>133</v>
      </c>
      <c r="H10" s="262"/>
      <c r="I10" s="262"/>
      <c r="J10" s="261"/>
    </row>
    <row r="11" spans="1:10" x14ac:dyDescent="0.25">
      <c r="B11" s="66" t="s">
        <v>12</v>
      </c>
      <c r="C11" s="266">
        <v>11016.215831</v>
      </c>
      <c r="D11" s="266">
        <v>12690.324222000001</v>
      </c>
      <c r="E11" s="268">
        <v>-13.192006458729878</v>
      </c>
      <c r="H11" s="262"/>
      <c r="I11" s="262"/>
      <c r="J11" s="261"/>
    </row>
    <row r="12" spans="1:10" x14ac:dyDescent="0.25">
      <c r="B12" s="66" t="s">
        <v>136</v>
      </c>
      <c r="C12" s="266">
        <v>0</v>
      </c>
      <c r="D12" s="266">
        <v>0</v>
      </c>
      <c r="E12" s="269" t="s">
        <v>133</v>
      </c>
      <c r="H12" s="262"/>
      <c r="I12" s="262"/>
      <c r="J12" s="261"/>
    </row>
    <row r="13" spans="1:10" x14ac:dyDescent="0.25">
      <c r="B13" s="66" t="s">
        <v>138</v>
      </c>
      <c r="C13" s="266">
        <v>309.20965799999999</v>
      </c>
      <c r="D13" s="266">
        <v>660.09305399999994</v>
      </c>
      <c r="E13" s="268">
        <v>-53.156656303794406</v>
      </c>
      <c r="H13" s="262"/>
      <c r="I13" s="262"/>
      <c r="J13" s="261"/>
    </row>
    <row r="14" spans="1:10" ht="7.35" customHeight="1" x14ac:dyDescent="0.25">
      <c r="B14" s="67"/>
      <c r="C14" s="267"/>
      <c r="D14" s="267"/>
      <c r="E14" s="268"/>
      <c r="H14" s="262"/>
      <c r="I14" s="262"/>
      <c r="J14" s="261"/>
    </row>
    <row r="15" spans="1:10" x14ac:dyDescent="0.25">
      <c r="A15" s="55"/>
      <c r="B15" s="64" t="s">
        <v>144</v>
      </c>
      <c r="C15" s="264">
        <v>11485.269680999998</v>
      </c>
      <c r="D15" s="264">
        <v>13318.458896</v>
      </c>
      <c r="E15" s="265">
        <v>-13.764274300163763</v>
      </c>
      <c r="H15" s="262"/>
      <c r="I15" s="262"/>
      <c r="J15" s="261"/>
    </row>
    <row r="16" spans="1:10" ht="7.35" customHeight="1" x14ac:dyDescent="0.25">
      <c r="B16" s="68"/>
      <c r="C16" s="266"/>
      <c r="D16" s="267"/>
      <c r="E16" s="270"/>
      <c r="H16" s="262"/>
      <c r="I16" s="262"/>
      <c r="J16" s="261"/>
    </row>
    <row r="17" spans="2:10" x14ac:dyDescent="0.25">
      <c r="B17" s="66" t="s">
        <v>141</v>
      </c>
      <c r="C17" s="266">
        <v>675.14154200000007</v>
      </c>
      <c r="D17" s="266">
        <v>3787.7214410000001</v>
      </c>
      <c r="E17" s="268">
        <v>-82.175522869977598</v>
      </c>
      <c r="H17" s="262"/>
      <c r="I17" s="262"/>
      <c r="J17" s="261"/>
    </row>
    <row r="18" spans="2:10" x14ac:dyDescent="0.25">
      <c r="B18" s="66" t="s">
        <v>142</v>
      </c>
      <c r="C18" s="266">
        <v>10.222613000000001</v>
      </c>
      <c r="D18" s="266">
        <v>0</v>
      </c>
      <c r="E18" s="269" t="s">
        <v>133</v>
      </c>
      <c r="H18" s="262"/>
      <c r="I18" s="262"/>
      <c r="J18" s="261"/>
    </row>
    <row r="19" spans="2:10" x14ac:dyDescent="0.25">
      <c r="B19" s="66" t="s">
        <v>139</v>
      </c>
      <c r="C19" s="266">
        <v>3952.7572019999998</v>
      </c>
      <c r="D19" s="266">
        <v>1592.8520570000001</v>
      </c>
      <c r="E19" s="268">
        <v>148.15595300449172</v>
      </c>
      <c r="H19" s="262"/>
      <c r="I19" s="262"/>
      <c r="J19" s="261"/>
    </row>
    <row r="20" spans="2:10" x14ac:dyDescent="0.25">
      <c r="B20" s="66" t="s">
        <v>140</v>
      </c>
      <c r="C20" s="266">
        <v>6556.4618249999994</v>
      </c>
      <c r="D20" s="266">
        <v>7255.7991459999994</v>
      </c>
      <c r="E20" s="268">
        <v>-9.6383224911281218</v>
      </c>
      <c r="H20" s="262"/>
      <c r="I20" s="262"/>
      <c r="J20" s="261"/>
    </row>
    <row r="21" spans="2:10" x14ac:dyDescent="0.25">
      <c r="B21" s="66" t="s">
        <v>136</v>
      </c>
      <c r="C21" s="266">
        <v>0</v>
      </c>
      <c r="D21" s="266">
        <v>0</v>
      </c>
      <c r="E21" s="269" t="s">
        <v>133</v>
      </c>
      <c r="H21" s="262"/>
      <c r="I21" s="262"/>
      <c r="J21" s="261"/>
    </row>
    <row r="22" spans="2:10" x14ac:dyDescent="0.25">
      <c r="B22" s="66" t="s">
        <v>138</v>
      </c>
      <c r="C22" s="266">
        <v>290.68649899999997</v>
      </c>
      <c r="D22" s="266">
        <v>682.08625200000006</v>
      </c>
      <c r="E22" s="268">
        <v>-57.382735959322645</v>
      </c>
      <c r="H22" s="262"/>
      <c r="I22" s="262"/>
      <c r="J22" s="261"/>
    </row>
    <row r="23" spans="2:10" ht="7.35" customHeight="1" thickBot="1" x14ac:dyDescent="0.3">
      <c r="B23" s="71"/>
      <c r="C23" s="321"/>
      <c r="D23" s="321"/>
      <c r="E23" s="72"/>
    </row>
    <row r="24" spans="2:10" ht="15.75" thickTop="1" x14ac:dyDescent="0.25">
      <c r="B24" s="57" t="s">
        <v>154</v>
      </c>
      <c r="C24" s="58"/>
      <c r="D24" s="59"/>
      <c r="E24" s="60" t="s">
        <v>118</v>
      </c>
    </row>
    <row r="25" spans="2:10" x14ac:dyDescent="0.25">
      <c r="C25" s="61"/>
      <c r="D25" s="61"/>
      <c r="E25" s="60"/>
    </row>
    <row r="27" spans="2:10" x14ac:dyDescent="0.25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7">
    <pageSetUpPr fitToPage="1"/>
  </sheetPr>
  <dimension ref="A1:E19"/>
  <sheetViews>
    <sheetView showGridLines="0" zoomScale="85" zoomScaleNormal="85" workbookViewId="0">
      <selection activeCell="B2" sqref="B2"/>
    </sheetView>
  </sheetViews>
  <sheetFormatPr defaultColWidth="9.42578125" defaultRowHeight="15" x14ac:dyDescent="0.25"/>
  <cols>
    <col min="1" max="1" width="2.42578125" style="53" customWidth="1"/>
    <col min="2" max="2" width="34.42578125" style="53" customWidth="1"/>
    <col min="3" max="5" width="17.5703125" style="54" customWidth="1"/>
  </cols>
  <sheetData>
    <row r="1" spans="1:5" ht="7.35" customHeight="1" x14ac:dyDescent="0.25"/>
    <row r="2" spans="1:5" x14ac:dyDescent="0.25">
      <c r="B2" s="63" t="s">
        <v>152</v>
      </c>
    </row>
    <row r="3" spans="1:5" ht="7.35" customHeight="1" x14ac:dyDescent="0.25"/>
    <row r="4" spans="1:5" x14ac:dyDescent="0.25">
      <c r="E4" s="74" t="s">
        <v>158</v>
      </c>
    </row>
    <row r="5" spans="1:5" ht="36" customHeight="1" x14ac:dyDescent="0.25">
      <c r="B5" s="76" t="s">
        <v>159</v>
      </c>
      <c r="C5" s="75" t="s">
        <v>192</v>
      </c>
      <c r="D5" s="75" t="s">
        <v>193</v>
      </c>
      <c r="E5" s="263" t="s">
        <v>49</v>
      </c>
    </row>
    <row r="6" spans="1:5" ht="7.35" customHeight="1" x14ac:dyDescent="0.25">
      <c r="B6" s="56"/>
      <c r="C6" s="56"/>
      <c r="D6" s="56"/>
      <c r="E6" s="56"/>
    </row>
    <row r="7" spans="1:5" x14ac:dyDescent="0.25">
      <c r="A7" s="55"/>
      <c r="B7" s="64" t="s">
        <v>0</v>
      </c>
      <c r="C7" s="395">
        <v>893.01257999999984</v>
      </c>
      <c r="D7" s="395">
        <v>831.00072</v>
      </c>
      <c r="E7" s="184">
        <v>7.4623112239902554</v>
      </c>
    </row>
    <row r="8" spans="1:5" ht="7.35" customHeight="1" x14ac:dyDescent="0.25">
      <c r="B8" s="65"/>
      <c r="C8" s="396"/>
      <c r="D8" s="396"/>
      <c r="E8" s="184"/>
    </row>
    <row r="9" spans="1:5" x14ac:dyDescent="0.25">
      <c r="B9" s="66" t="s">
        <v>145</v>
      </c>
      <c r="C9" s="396">
        <v>29.070777999999997</v>
      </c>
      <c r="D9" s="396">
        <v>26.904152000000003</v>
      </c>
      <c r="E9" s="158">
        <v>8.0531287512797007</v>
      </c>
    </row>
    <row r="10" spans="1:5" x14ac:dyDescent="0.25">
      <c r="B10" s="66" t="s">
        <v>146</v>
      </c>
      <c r="C10" s="396">
        <v>10.556421</v>
      </c>
      <c r="D10" s="396">
        <v>10.890846000000002</v>
      </c>
      <c r="E10" s="158">
        <v>-3.0706980890189897</v>
      </c>
    </row>
    <row r="11" spans="1:5" x14ac:dyDescent="0.25">
      <c r="B11" s="66" t="s">
        <v>147</v>
      </c>
      <c r="C11" s="396">
        <v>97.215745999999996</v>
      </c>
      <c r="D11" s="396">
        <v>101.764473</v>
      </c>
      <c r="E11" s="158">
        <v>-4.469857570038215</v>
      </c>
    </row>
    <row r="12" spans="1:5" x14ac:dyDescent="0.25">
      <c r="B12" s="66" t="s">
        <v>148</v>
      </c>
      <c r="C12" s="396">
        <v>9.012315000000001</v>
      </c>
      <c r="D12" s="396">
        <v>10.048744000000001</v>
      </c>
      <c r="E12" s="158">
        <v>-10.314015363512098</v>
      </c>
    </row>
    <row r="13" spans="1:5" x14ac:dyDescent="0.25">
      <c r="B13" s="66" t="s">
        <v>149</v>
      </c>
      <c r="C13" s="396">
        <v>343.85896399999996</v>
      </c>
      <c r="D13" s="396">
        <v>329.942995</v>
      </c>
      <c r="E13" s="158">
        <v>4.2176888768315877</v>
      </c>
    </row>
    <row r="14" spans="1:5" x14ac:dyDescent="0.25">
      <c r="B14" s="66" t="s">
        <v>150</v>
      </c>
      <c r="C14" s="396">
        <v>403.29835599999996</v>
      </c>
      <c r="D14" s="396">
        <v>351.44951000000003</v>
      </c>
      <c r="E14" s="158">
        <v>14.752857672215811</v>
      </c>
    </row>
    <row r="15" spans="1:5" ht="7.35" customHeight="1" thickBot="1" x14ac:dyDescent="0.3">
      <c r="B15" s="71"/>
      <c r="C15" s="71"/>
      <c r="D15" s="71"/>
      <c r="E15" s="71"/>
    </row>
    <row r="16" spans="1:5" ht="15.75" thickTop="1" x14ac:dyDescent="0.25">
      <c r="B16" s="57" t="s">
        <v>156</v>
      </c>
      <c r="E16" s="60" t="s">
        <v>118</v>
      </c>
    </row>
    <row r="17" spans="2:5" x14ac:dyDescent="0.25">
      <c r="B17" s="57" t="s">
        <v>157</v>
      </c>
      <c r="E17" s="60"/>
    </row>
    <row r="19" spans="2:5" x14ac:dyDescent="0.25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85" zoomScaleNormal="85" workbookViewId="0">
      <selection activeCell="B2" sqref="B2"/>
    </sheetView>
  </sheetViews>
  <sheetFormatPr defaultColWidth="9.42578125" defaultRowHeight="15" x14ac:dyDescent="0.25"/>
  <cols>
    <col min="1" max="1" width="2.42578125" style="1" customWidth="1"/>
    <col min="2" max="2" width="32.42578125" style="1" customWidth="1"/>
    <col min="3" max="3" width="8.5703125" style="1" customWidth="1"/>
    <col min="4" max="11" width="9.5703125" style="2" customWidth="1"/>
    <col min="12" max="15" width="9" style="2" customWidth="1"/>
    <col min="16" max="16" width="1.42578125" customWidth="1"/>
    <col min="17" max="27" width="6" style="49" customWidth="1"/>
    <col min="28" max="16384" width="9.42578125" style="14"/>
  </cols>
  <sheetData>
    <row r="1" spans="1:27" ht="13.5" customHeight="1" x14ac:dyDescent="0.25">
      <c r="A1" s="178"/>
      <c r="B1" s="178"/>
      <c r="C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27" ht="14.1" customHeight="1" x14ac:dyDescent="0.25">
      <c r="A2" s="178"/>
      <c r="B2" s="180" t="s">
        <v>50</v>
      </c>
      <c r="C2" s="180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1:27" ht="5.25" customHeight="1" x14ac:dyDescent="0.25">
      <c r="A3" s="178"/>
      <c r="B3" s="178"/>
      <c r="C3" s="178"/>
      <c r="D3" s="179"/>
      <c r="E3" s="179"/>
      <c r="F3" s="179"/>
      <c r="G3" s="179"/>
      <c r="H3" s="179"/>
      <c r="I3" s="181"/>
      <c r="J3" s="181"/>
      <c r="K3" s="179"/>
      <c r="L3" s="178"/>
      <c r="M3" s="178"/>
      <c r="N3" s="179"/>
      <c r="O3" s="179"/>
    </row>
    <row r="4" spans="1:27" ht="14.1" customHeight="1" thickBot="1" x14ac:dyDescent="0.3">
      <c r="A4" s="178"/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182"/>
      <c r="B5" s="418"/>
      <c r="C5" s="414" t="s">
        <v>3</v>
      </c>
      <c r="D5" s="416" t="s">
        <v>201</v>
      </c>
      <c r="E5" s="416"/>
      <c r="F5" s="416"/>
      <c r="G5" s="416"/>
      <c r="H5" s="416" t="s">
        <v>193</v>
      </c>
      <c r="I5" s="416"/>
      <c r="J5" s="416"/>
      <c r="K5" s="417"/>
      <c r="L5" s="416" t="s">
        <v>49</v>
      </c>
      <c r="M5" s="416"/>
      <c r="N5" s="416"/>
      <c r="O5" s="416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">
      <c r="A6" s="182"/>
      <c r="B6" s="418"/>
      <c r="C6" s="415"/>
      <c r="D6" s="123" t="s">
        <v>0</v>
      </c>
      <c r="E6" s="143" t="s">
        <v>195</v>
      </c>
      <c r="F6" s="143" t="s">
        <v>196</v>
      </c>
      <c r="G6" s="143" t="s">
        <v>197</v>
      </c>
      <c r="H6" s="323" t="s">
        <v>0</v>
      </c>
      <c r="I6" s="330" t="s">
        <v>198</v>
      </c>
      <c r="J6" s="330" t="s">
        <v>199</v>
      </c>
      <c r="K6" s="330" t="s">
        <v>200</v>
      </c>
      <c r="L6" s="123" t="str">
        <f>D6</f>
        <v>Total</v>
      </c>
      <c r="M6" s="143" t="str">
        <f>E6</f>
        <v>jul.25</v>
      </c>
      <c r="N6" s="143" t="str">
        <f>F6</f>
        <v>ago.25</v>
      </c>
      <c r="O6" s="143" t="str">
        <f>G6</f>
        <v>set.25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2">
      <c r="A7" s="178"/>
      <c r="B7" s="178"/>
      <c r="C7" s="341"/>
      <c r="D7" s="325"/>
      <c r="E7" s="324"/>
      <c r="F7" s="324"/>
      <c r="G7" s="324"/>
      <c r="H7" s="344"/>
      <c r="I7" s="324"/>
      <c r="J7" s="324"/>
      <c r="K7" s="345"/>
      <c r="L7" s="325"/>
      <c r="M7" s="325"/>
      <c r="N7" s="324"/>
      <c r="O7" s="324"/>
      <c r="P7" s="178"/>
      <c r="Q7" s="178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25">
      <c r="A8" s="180"/>
      <c r="B8" s="63" t="s">
        <v>66</v>
      </c>
      <c r="C8" s="342" t="s">
        <v>16</v>
      </c>
      <c r="D8" s="246">
        <f t="shared" ref="D8:K8" si="0">SUM(D10:D20)</f>
        <v>3447</v>
      </c>
      <c r="E8" s="246">
        <f t="shared" si="0"/>
        <v>1160</v>
      </c>
      <c r="F8" s="246">
        <f t="shared" si="0"/>
        <v>1140</v>
      </c>
      <c r="G8" s="246">
        <f t="shared" si="0"/>
        <v>1147</v>
      </c>
      <c r="H8" s="346">
        <f t="shared" si="0"/>
        <v>3400</v>
      </c>
      <c r="I8" s="246">
        <f t="shared" si="0"/>
        <v>1162</v>
      </c>
      <c r="J8" s="246">
        <f t="shared" si="0"/>
        <v>1157</v>
      </c>
      <c r="K8" s="347">
        <f t="shared" si="0"/>
        <v>1081</v>
      </c>
      <c r="L8" s="184">
        <f>(D8-H8)/H8*100</f>
        <v>1.3823529411764706</v>
      </c>
      <c r="M8" s="184">
        <f>(E8-I8)/I8*100</f>
        <v>-0.17211703958691912</v>
      </c>
      <c r="N8" s="184">
        <f>(F8-J8)/J8*100</f>
        <v>-1.4693171996542784</v>
      </c>
      <c r="O8" s="184">
        <f>(G8-K8)/K8*100</f>
        <v>6.1054579093432011</v>
      </c>
      <c r="P8"/>
    </row>
    <row r="9" spans="1:27" ht="7.35" customHeight="1" x14ac:dyDescent="0.25">
      <c r="A9" s="178"/>
      <c r="B9" s="63"/>
      <c r="C9" s="342"/>
      <c r="D9" s="142"/>
      <c r="E9" s="142"/>
      <c r="F9" s="142"/>
      <c r="G9" s="142"/>
      <c r="H9" s="348"/>
      <c r="I9" s="142"/>
      <c r="J9" s="142"/>
      <c r="K9" s="349"/>
      <c r="L9" s="276"/>
      <c r="M9" s="276"/>
      <c r="N9" s="276"/>
      <c r="O9" s="276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25">
      <c r="A10" s="178"/>
      <c r="B10" s="298" t="s">
        <v>9</v>
      </c>
      <c r="C10" s="342" t="s">
        <v>16</v>
      </c>
      <c r="D10" s="150">
        <f t="shared" ref="D10:D20" si="1">SUM(E10:G10)</f>
        <v>558</v>
      </c>
      <c r="E10" s="287">
        <v>197</v>
      </c>
      <c r="F10" s="287">
        <v>175</v>
      </c>
      <c r="G10" s="287">
        <v>186</v>
      </c>
      <c r="H10" s="348">
        <f t="shared" ref="H10:H20" si="2">SUM(I10:K10)</f>
        <v>568</v>
      </c>
      <c r="I10" s="153">
        <v>198</v>
      </c>
      <c r="J10" s="153">
        <v>190</v>
      </c>
      <c r="K10" s="350">
        <v>180</v>
      </c>
      <c r="L10" s="278">
        <f t="shared" ref="L10:O20" si="3">(D10-H10)/H10*100</f>
        <v>-1.7605633802816902</v>
      </c>
      <c r="M10" s="278">
        <f t="shared" si="3"/>
        <v>-0.50505050505050508</v>
      </c>
      <c r="N10" s="278">
        <f t="shared" si="3"/>
        <v>-7.8947368421052628</v>
      </c>
      <c r="O10" s="278">
        <f t="shared" si="3"/>
        <v>3.3333333333333335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25">
      <c r="A11" s="178"/>
      <c r="B11" s="298" t="s">
        <v>10</v>
      </c>
      <c r="C11" s="342" t="s">
        <v>16</v>
      </c>
      <c r="D11" s="150">
        <f t="shared" si="1"/>
        <v>257</v>
      </c>
      <c r="E11" s="287">
        <v>86</v>
      </c>
      <c r="F11" s="287">
        <v>89</v>
      </c>
      <c r="G11" s="287">
        <v>82</v>
      </c>
      <c r="H11" s="348">
        <f t="shared" si="2"/>
        <v>235</v>
      </c>
      <c r="I11" s="153">
        <v>75</v>
      </c>
      <c r="J11" s="153">
        <v>73</v>
      </c>
      <c r="K11" s="350">
        <v>87</v>
      </c>
      <c r="L11" s="278">
        <f t="shared" si="3"/>
        <v>9.3617021276595747</v>
      </c>
      <c r="M11" s="278">
        <f t="shared" si="3"/>
        <v>14.666666666666666</v>
      </c>
      <c r="N11" s="278">
        <f t="shared" si="3"/>
        <v>21.917808219178081</v>
      </c>
      <c r="O11" s="278">
        <f t="shared" si="3"/>
        <v>-5.7471264367816088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25">
      <c r="A12" s="178"/>
      <c r="B12" s="298" t="s">
        <v>11</v>
      </c>
      <c r="C12" s="342" t="s">
        <v>16</v>
      </c>
      <c r="D12" s="150">
        <f t="shared" si="1"/>
        <v>119</v>
      </c>
      <c r="E12" s="287">
        <v>42</v>
      </c>
      <c r="F12" s="287">
        <v>44</v>
      </c>
      <c r="G12" s="287">
        <v>33</v>
      </c>
      <c r="H12" s="348">
        <f t="shared" si="2"/>
        <v>100</v>
      </c>
      <c r="I12" s="153">
        <v>38</v>
      </c>
      <c r="J12" s="153">
        <v>35</v>
      </c>
      <c r="K12" s="350">
        <v>27</v>
      </c>
      <c r="L12" s="278">
        <f t="shared" si="3"/>
        <v>19</v>
      </c>
      <c r="M12" s="278">
        <f t="shared" si="3"/>
        <v>10.526315789473683</v>
      </c>
      <c r="N12" s="278">
        <f t="shared" si="3"/>
        <v>25.714285714285712</v>
      </c>
      <c r="O12" s="278">
        <f t="shared" si="3"/>
        <v>22.222222222222221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25">
      <c r="A13" s="178"/>
      <c r="B13" s="298" t="s">
        <v>6</v>
      </c>
      <c r="C13" s="342" t="s">
        <v>16</v>
      </c>
      <c r="D13" s="150">
        <f t="shared" si="1"/>
        <v>561</v>
      </c>
      <c r="E13" s="287">
        <v>181</v>
      </c>
      <c r="F13" s="287">
        <v>182</v>
      </c>
      <c r="G13" s="287">
        <v>198</v>
      </c>
      <c r="H13" s="348">
        <f t="shared" si="2"/>
        <v>544</v>
      </c>
      <c r="I13" s="153">
        <v>184</v>
      </c>
      <c r="J13" s="153">
        <v>179</v>
      </c>
      <c r="K13" s="350">
        <v>181</v>
      </c>
      <c r="L13" s="278">
        <f t="shared" si="3"/>
        <v>3.125</v>
      </c>
      <c r="M13" s="278">
        <f t="shared" si="3"/>
        <v>-1.6304347826086956</v>
      </c>
      <c r="N13" s="278">
        <f t="shared" si="3"/>
        <v>1.6759776536312849</v>
      </c>
      <c r="O13" s="278">
        <f t="shared" si="3"/>
        <v>9.3922651933701662</v>
      </c>
    </row>
    <row r="14" spans="1:27" ht="14.1" customHeight="1" x14ac:dyDescent="0.25">
      <c r="A14" s="178"/>
      <c r="B14" s="298" t="s">
        <v>127</v>
      </c>
      <c r="C14" s="342" t="s">
        <v>16</v>
      </c>
      <c r="D14" s="150">
        <f t="shared" si="1"/>
        <v>389</v>
      </c>
      <c r="E14" s="287">
        <v>127</v>
      </c>
      <c r="F14" s="287">
        <v>131</v>
      </c>
      <c r="G14" s="287">
        <v>131</v>
      </c>
      <c r="H14" s="348">
        <f t="shared" si="2"/>
        <v>389</v>
      </c>
      <c r="I14" s="153">
        <v>132</v>
      </c>
      <c r="J14" s="153">
        <v>132</v>
      </c>
      <c r="K14" s="350">
        <v>125</v>
      </c>
      <c r="L14" s="278">
        <f t="shared" si="3"/>
        <v>0</v>
      </c>
      <c r="M14" s="278">
        <f t="shared" si="3"/>
        <v>-3.7878787878787881</v>
      </c>
      <c r="N14" s="278">
        <f t="shared" si="3"/>
        <v>-0.75757575757575757</v>
      </c>
      <c r="O14" s="278">
        <f t="shared" si="3"/>
        <v>4.8</v>
      </c>
    </row>
    <row r="15" spans="1:27" ht="14.1" customHeight="1" x14ac:dyDescent="0.25">
      <c r="A15" s="178"/>
      <c r="B15" s="298" t="s">
        <v>12</v>
      </c>
      <c r="C15" s="342" t="s">
        <v>16</v>
      </c>
      <c r="D15" s="150">
        <f t="shared" si="1"/>
        <v>453</v>
      </c>
      <c r="E15" s="287">
        <v>157</v>
      </c>
      <c r="F15" s="287">
        <v>147</v>
      </c>
      <c r="G15" s="287">
        <v>149</v>
      </c>
      <c r="H15" s="348">
        <f t="shared" si="2"/>
        <v>453</v>
      </c>
      <c r="I15" s="153">
        <v>151</v>
      </c>
      <c r="J15" s="153">
        <v>159</v>
      </c>
      <c r="K15" s="350">
        <v>143</v>
      </c>
      <c r="L15" s="278">
        <f t="shared" si="3"/>
        <v>0</v>
      </c>
      <c r="M15" s="278">
        <f t="shared" si="3"/>
        <v>3.9735099337748347</v>
      </c>
      <c r="N15" s="278">
        <f t="shared" si="3"/>
        <v>-7.5471698113207548</v>
      </c>
      <c r="O15" s="278">
        <f t="shared" si="3"/>
        <v>4.1958041958041958</v>
      </c>
    </row>
    <row r="16" spans="1:27" ht="14.1" customHeight="1" x14ac:dyDescent="0.25">
      <c r="A16" s="178"/>
      <c r="B16" s="298" t="s">
        <v>14</v>
      </c>
      <c r="C16" s="342" t="s">
        <v>16</v>
      </c>
      <c r="D16" s="150">
        <f t="shared" si="1"/>
        <v>200</v>
      </c>
      <c r="E16" s="287">
        <v>66</v>
      </c>
      <c r="F16" s="287">
        <v>66</v>
      </c>
      <c r="G16" s="287">
        <v>68</v>
      </c>
      <c r="H16" s="348">
        <f t="shared" si="2"/>
        <v>190</v>
      </c>
      <c r="I16" s="153">
        <v>69</v>
      </c>
      <c r="J16" s="153">
        <v>66</v>
      </c>
      <c r="K16" s="350">
        <v>55</v>
      </c>
      <c r="L16" s="278">
        <f t="shared" si="3"/>
        <v>5.2631578947368416</v>
      </c>
      <c r="M16" s="278">
        <f t="shared" si="3"/>
        <v>-4.3478260869565215</v>
      </c>
      <c r="N16" s="278">
        <f t="shared" si="3"/>
        <v>0</v>
      </c>
      <c r="O16" s="278">
        <f t="shared" si="3"/>
        <v>23.636363636363637</v>
      </c>
    </row>
    <row r="17" spans="1:15" ht="14.1" customHeight="1" x14ac:dyDescent="0.25">
      <c r="A17" s="178"/>
      <c r="B17" s="298" t="s">
        <v>65</v>
      </c>
      <c r="C17" s="342" t="s">
        <v>16</v>
      </c>
      <c r="D17" s="150">
        <f t="shared" si="1"/>
        <v>137</v>
      </c>
      <c r="E17" s="287">
        <v>50</v>
      </c>
      <c r="F17" s="287">
        <v>44</v>
      </c>
      <c r="G17" s="287">
        <v>43</v>
      </c>
      <c r="H17" s="348">
        <f t="shared" si="2"/>
        <v>142</v>
      </c>
      <c r="I17" s="153">
        <v>46</v>
      </c>
      <c r="J17" s="153">
        <v>52</v>
      </c>
      <c r="K17" s="350">
        <v>44</v>
      </c>
      <c r="L17" s="278">
        <f t="shared" si="3"/>
        <v>-3.5211267605633805</v>
      </c>
      <c r="M17" s="278">
        <f t="shared" si="3"/>
        <v>8.695652173913043</v>
      </c>
      <c r="N17" s="278">
        <f t="shared" si="3"/>
        <v>-15.384615384615385</v>
      </c>
      <c r="O17" s="278">
        <f t="shared" si="3"/>
        <v>-2.2727272727272729</v>
      </c>
    </row>
    <row r="18" spans="1:15" ht="14.1" customHeight="1" x14ac:dyDescent="0.25">
      <c r="A18" s="178"/>
      <c r="B18" s="298" t="s">
        <v>13</v>
      </c>
      <c r="C18" s="342" t="s">
        <v>16</v>
      </c>
      <c r="D18" s="150">
        <f t="shared" si="1"/>
        <v>79</v>
      </c>
      <c r="E18" s="287">
        <v>27</v>
      </c>
      <c r="F18" s="287">
        <v>26</v>
      </c>
      <c r="G18" s="287">
        <v>26</v>
      </c>
      <c r="H18" s="348">
        <f t="shared" si="2"/>
        <v>72</v>
      </c>
      <c r="I18" s="153">
        <v>26</v>
      </c>
      <c r="J18" s="153">
        <v>25</v>
      </c>
      <c r="K18" s="350">
        <v>21</v>
      </c>
      <c r="L18" s="278">
        <f t="shared" si="3"/>
        <v>9.7222222222222232</v>
      </c>
      <c r="M18" s="278">
        <f t="shared" si="3"/>
        <v>3.8461538461538463</v>
      </c>
      <c r="N18" s="278">
        <f t="shared" si="3"/>
        <v>4</v>
      </c>
      <c r="O18" s="278">
        <f t="shared" si="3"/>
        <v>23.809523809523807</v>
      </c>
    </row>
    <row r="19" spans="1:15" ht="14.1" customHeight="1" x14ac:dyDescent="0.25">
      <c r="A19" s="178"/>
      <c r="B19" s="298" t="s">
        <v>47</v>
      </c>
      <c r="C19" s="342" t="s">
        <v>16</v>
      </c>
      <c r="D19" s="150">
        <f t="shared" si="1"/>
        <v>135</v>
      </c>
      <c r="E19" s="287">
        <v>40</v>
      </c>
      <c r="F19" s="287">
        <v>54</v>
      </c>
      <c r="G19" s="287">
        <v>41</v>
      </c>
      <c r="H19" s="348">
        <f t="shared" si="2"/>
        <v>141</v>
      </c>
      <c r="I19" s="153">
        <v>42</v>
      </c>
      <c r="J19" s="153">
        <v>52</v>
      </c>
      <c r="K19" s="350">
        <v>47</v>
      </c>
      <c r="L19" s="278">
        <f t="shared" si="3"/>
        <v>-4.2553191489361701</v>
      </c>
      <c r="M19" s="278">
        <f t="shared" si="3"/>
        <v>-4.7619047619047619</v>
      </c>
      <c r="N19" s="278">
        <f t="shared" si="3"/>
        <v>3.8461538461538463</v>
      </c>
      <c r="O19" s="278">
        <f t="shared" si="3"/>
        <v>-12.76595744680851</v>
      </c>
    </row>
    <row r="20" spans="1:15" ht="14.1" customHeight="1" x14ac:dyDescent="0.25">
      <c r="A20" s="178"/>
      <c r="B20" s="298" t="s">
        <v>128</v>
      </c>
      <c r="C20" s="342" t="s">
        <v>16</v>
      </c>
      <c r="D20" s="150">
        <f t="shared" si="1"/>
        <v>559</v>
      </c>
      <c r="E20" s="153">
        <v>187</v>
      </c>
      <c r="F20" s="153">
        <v>182</v>
      </c>
      <c r="G20" s="153">
        <v>190</v>
      </c>
      <c r="H20" s="348">
        <f t="shared" si="2"/>
        <v>566</v>
      </c>
      <c r="I20" s="153">
        <v>201</v>
      </c>
      <c r="J20" s="153">
        <v>194</v>
      </c>
      <c r="K20" s="350">
        <v>171</v>
      </c>
      <c r="L20" s="278">
        <f t="shared" si="3"/>
        <v>-1.2367491166077738</v>
      </c>
      <c r="M20" s="278">
        <f t="shared" si="3"/>
        <v>-6.9651741293532341</v>
      </c>
      <c r="N20" s="278">
        <f t="shared" si="3"/>
        <v>-6.1855670103092786</v>
      </c>
      <c r="O20" s="278">
        <f t="shared" si="3"/>
        <v>11.111111111111111</v>
      </c>
    </row>
    <row r="21" spans="1:15" ht="7.35" customHeight="1" x14ac:dyDescent="0.25">
      <c r="A21" s="178"/>
      <c r="B21" s="296"/>
      <c r="C21" s="342"/>
      <c r="D21" s="150"/>
      <c r="E21" s="153"/>
      <c r="F21" s="153"/>
      <c r="G21" s="153"/>
      <c r="H21" s="348"/>
      <c r="I21" s="153"/>
      <c r="J21" s="153"/>
      <c r="K21" s="350"/>
      <c r="L21" s="278"/>
      <c r="M21" s="278"/>
      <c r="N21" s="278"/>
      <c r="O21" s="278"/>
    </row>
    <row r="22" spans="1:15" ht="14.1" customHeight="1" x14ac:dyDescent="0.25">
      <c r="A22" s="180"/>
      <c r="B22" s="340" t="s">
        <v>67</v>
      </c>
      <c r="C22" s="342" t="s">
        <v>168</v>
      </c>
      <c r="D22" s="246">
        <f t="shared" ref="D22:K22" si="4">SUM(D24:D34)</f>
        <v>64742.400000000001</v>
      </c>
      <c r="E22" s="246">
        <f>SUM(E24:E34)</f>
        <v>21049.645</v>
      </c>
      <c r="F22" s="246">
        <f t="shared" si="4"/>
        <v>20906.892000000003</v>
      </c>
      <c r="G22" s="246">
        <f t="shared" si="4"/>
        <v>22785.863000000001</v>
      </c>
      <c r="H22" s="346">
        <f t="shared" ref="H22" si="5">SUM(H24:H34)</f>
        <v>62135.837999999996</v>
      </c>
      <c r="I22" s="246">
        <f t="shared" si="4"/>
        <v>19490.084999999999</v>
      </c>
      <c r="J22" s="246">
        <f t="shared" si="4"/>
        <v>20877.170999999995</v>
      </c>
      <c r="K22" s="347">
        <f t="shared" si="4"/>
        <v>21768.581999999999</v>
      </c>
      <c r="L22" s="280">
        <f>(D22-H22)/H22*100</f>
        <v>4.1949414120720565</v>
      </c>
      <c r="M22" s="280">
        <f>(E22-I22)/I22*100</f>
        <v>8.0018122034870611</v>
      </c>
      <c r="N22" s="280">
        <f>(F22-J22)/J22*100</f>
        <v>0.14236124233503022</v>
      </c>
      <c r="O22" s="280">
        <f>(G22-K22)/K22*100</f>
        <v>4.6731615316055164</v>
      </c>
    </row>
    <row r="23" spans="1:15" ht="7.35" customHeight="1" x14ac:dyDescent="0.25">
      <c r="A23" s="178"/>
      <c r="B23" s="296"/>
      <c r="C23" s="343"/>
      <c r="D23" s="288"/>
      <c r="E23" s="288"/>
      <c r="F23" s="288"/>
      <c r="G23" s="288"/>
      <c r="H23" s="348"/>
      <c r="I23" s="288"/>
      <c r="J23" s="288"/>
      <c r="K23" s="351"/>
      <c r="L23" s="278"/>
      <c r="M23" s="278"/>
      <c r="N23" s="278"/>
      <c r="O23" s="278"/>
    </row>
    <row r="24" spans="1:15" ht="14.1" customHeight="1" x14ac:dyDescent="0.25">
      <c r="A24" s="178"/>
      <c r="B24" s="298" t="s">
        <v>9</v>
      </c>
      <c r="C24" s="342" t="s">
        <v>168</v>
      </c>
      <c r="D24" s="150">
        <f t="shared" ref="D24:D34" si="6">SUM(E24:G24)</f>
        <v>9774.6779999999999</v>
      </c>
      <c r="E24" s="287">
        <v>3542.1729999999998</v>
      </c>
      <c r="F24" s="287">
        <v>2964.136</v>
      </c>
      <c r="G24" s="287">
        <v>3268.3690000000001</v>
      </c>
      <c r="H24" s="348">
        <f t="shared" ref="H24:H34" si="7">SUM(I24:K24)</f>
        <v>9664.8090000000011</v>
      </c>
      <c r="I24" s="153">
        <v>3107.3130000000001</v>
      </c>
      <c r="J24" s="153">
        <v>3002.8090000000002</v>
      </c>
      <c r="K24" s="350">
        <v>3554.6869999999999</v>
      </c>
      <c r="L24" s="278">
        <f t="shared" ref="L24:O34" si="8">(D24-H24)/H24*100</f>
        <v>1.1367943225779089</v>
      </c>
      <c r="M24" s="278">
        <f t="shared" si="8"/>
        <v>13.994727920875677</v>
      </c>
      <c r="N24" s="278">
        <f t="shared" si="8"/>
        <v>-1.2878941018226677</v>
      </c>
      <c r="O24" s="278">
        <f t="shared" si="8"/>
        <v>-8.0546613527435689</v>
      </c>
    </row>
    <row r="25" spans="1:15" ht="14.1" customHeight="1" x14ac:dyDescent="0.25">
      <c r="A25" s="178"/>
      <c r="B25" s="298" t="s">
        <v>10</v>
      </c>
      <c r="C25" s="342" t="s">
        <v>168</v>
      </c>
      <c r="D25" s="150">
        <f t="shared" si="6"/>
        <v>1773.252</v>
      </c>
      <c r="E25" s="287">
        <v>538.89700000000005</v>
      </c>
      <c r="F25" s="287">
        <v>615.65200000000004</v>
      </c>
      <c r="G25" s="287">
        <v>618.70299999999997</v>
      </c>
      <c r="H25" s="348">
        <f t="shared" si="7"/>
        <v>1588.4670000000001</v>
      </c>
      <c r="I25" s="153">
        <v>507.66500000000002</v>
      </c>
      <c r="J25" s="153">
        <v>472.721</v>
      </c>
      <c r="K25" s="350">
        <v>608.08100000000002</v>
      </c>
      <c r="L25" s="278">
        <f t="shared" si="8"/>
        <v>11.632913998213363</v>
      </c>
      <c r="M25" s="278">
        <f t="shared" si="8"/>
        <v>6.1520884835472263</v>
      </c>
      <c r="N25" s="278">
        <f t="shared" si="8"/>
        <v>30.235805052028585</v>
      </c>
      <c r="O25" s="278">
        <f t="shared" si="8"/>
        <v>1.7468067576523452</v>
      </c>
    </row>
    <row r="26" spans="1:15" ht="14.1" customHeight="1" x14ac:dyDescent="0.25">
      <c r="A26" s="178"/>
      <c r="B26" s="298" t="s">
        <v>11</v>
      </c>
      <c r="C26" s="342" t="s">
        <v>168</v>
      </c>
      <c r="D26" s="150">
        <f t="shared" si="6"/>
        <v>426.976</v>
      </c>
      <c r="E26" s="287">
        <v>146.73599999999999</v>
      </c>
      <c r="F26" s="287">
        <v>158.922</v>
      </c>
      <c r="G26" s="287">
        <v>121.318</v>
      </c>
      <c r="H26" s="348">
        <f t="shared" si="7"/>
        <v>379.26</v>
      </c>
      <c r="I26" s="153">
        <v>141.14400000000001</v>
      </c>
      <c r="J26" s="153">
        <v>126.795</v>
      </c>
      <c r="K26" s="350">
        <v>111.321</v>
      </c>
      <c r="L26" s="278">
        <f t="shared" si="8"/>
        <v>12.581342614565209</v>
      </c>
      <c r="M26" s="278">
        <f t="shared" si="8"/>
        <v>3.9619112395850933</v>
      </c>
      <c r="N26" s="278">
        <f t="shared" si="8"/>
        <v>25.337749911274098</v>
      </c>
      <c r="O26" s="278">
        <f t="shared" si="8"/>
        <v>8.9803361450220542</v>
      </c>
    </row>
    <row r="27" spans="1:15" ht="14.1" customHeight="1" x14ac:dyDescent="0.25">
      <c r="A27" s="178"/>
      <c r="B27" s="298" t="s">
        <v>6</v>
      </c>
      <c r="C27" s="342" t="s">
        <v>168</v>
      </c>
      <c r="D27" s="150">
        <f t="shared" si="6"/>
        <v>14458.029999999999</v>
      </c>
      <c r="E27" s="287">
        <v>4491.0330000000004</v>
      </c>
      <c r="F27" s="287">
        <v>4411.7879999999996</v>
      </c>
      <c r="G27" s="287">
        <v>5555.2089999999998</v>
      </c>
      <c r="H27" s="348">
        <f t="shared" si="7"/>
        <v>13443.303</v>
      </c>
      <c r="I27" s="153">
        <v>4020.5039999999999</v>
      </c>
      <c r="J27" s="153">
        <v>4271.585</v>
      </c>
      <c r="K27" s="350">
        <v>5151.2139999999999</v>
      </c>
      <c r="L27" s="278">
        <f t="shared" si="8"/>
        <v>7.5481970465145283</v>
      </c>
      <c r="M27" s="278">
        <f t="shared" si="8"/>
        <v>11.703234221381212</v>
      </c>
      <c r="N27" s="278">
        <f t="shared" si="8"/>
        <v>3.2822242797462655</v>
      </c>
      <c r="O27" s="278">
        <f t="shared" si="8"/>
        <v>7.8427143582075978</v>
      </c>
    </row>
    <row r="28" spans="1:15" ht="14.1" customHeight="1" x14ac:dyDescent="0.25">
      <c r="A28" s="178"/>
      <c r="B28" s="298" t="s">
        <v>127</v>
      </c>
      <c r="C28" s="342" t="s">
        <v>168</v>
      </c>
      <c r="D28" s="150">
        <f t="shared" si="6"/>
        <v>6396.7629999999999</v>
      </c>
      <c r="E28" s="287">
        <v>2048.201</v>
      </c>
      <c r="F28" s="287">
        <v>2095.66</v>
      </c>
      <c r="G28" s="287">
        <v>2252.902</v>
      </c>
      <c r="H28" s="348">
        <f t="shared" si="7"/>
        <v>5179.2349999999997</v>
      </c>
      <c r="I28" s="153">
        <v>1795.693</v>
      </c>
      <c r="J28" s="153">
        <v>1596.0719999999999</v>
      </c>
      <c r="K28" s="350">
        <v>1787.47</v>
      </c>
      <c r="L28" s="278">
        <f t="shared" si="8"/>
        <v>23.50787326699793</v>
      </c>
      <c r="M28" s="278">
        <f t="shared" si="8"/>
        <v>14.061869150238934</v>
      </c>
      <c r="N28" s="278">
        <f t="shared" si="8"/>
        <v>31.301094186227186</v>
      </c>
      <c r="O28" s="278">
        <f t="shared" si="8"/>
        <v>26.038590857468936</v>
      </c>
    </row>
    <row r="29" spans="1:15" ht="14.1" customHeight="1" x14ac:dyDescent="0.25">
      <c r="A29" s="178"/>
      <c r="B29" s="298" t="s">
        <v>12</v>
      </c>
      <c r="C29" s="342" t="s">
        <v>168</v>
      </c>
      <c r="D29" s="150">
        <f t="shared" si="6"/>
        <v>23059.837</v>
      </c>
      <c r="E29" s="287">
        <v>7728.2820000000002</v>
      </c>
      <c r="F29" s="287">
        <v>7529.5339999999997</v>
      </c>
      <c r="G29" s="287">
        <v>7802.0209999999997</v>
      </c>
      <c r="H29" s="348">
        <f t="shared" si="7"/>
        <v>22767.848999999998</v>
      </c>
      <c r="I29" s="153">
        <v>7440.5410000000002</v>
      </c>
      <c r="J29" s="153">
        <v>8280.9509999999991</v>
      </c>
      <c r="K29" s="350">
        <v>7046.357</v>
      </c>
      <c r="L29" s="278">
        <f t="shared" si="8"/>
        <v>1.2824575567063943</v>
      </c>
      <c r="M29" s="278">
        <f t="shared" si="8"/>
        <v>3.8672053550944745</v>
      </c>
      <c r="N29" s="278">
        <f t="shared" si="8"/>
        <v>-9.0740423412721505</v>
      </c>
      <c r="O29" s="278">
        <f t="shared" si="8"/>
        <v>10.724179884726246</v>
      </c>
    </row>
    <row r="30" spans="1:15" ht="14.1" customHeight="1" x14ac:dyDescent="0.25">
      <c r="A30" s="178"/>
      <c r="B30" s="298" t="s">
        <v>14</v>
      </c>
      <c r="C30" s="342" t="s">
        <v>168</v>
      </c>
      <c r="D30" s="150">
        <f t="shared" si="6"/>
        <v>2850.6800000000003</v>
      </c>
      <c r="E30" s="287">
        <v>838.07600000000002</v>
      </c>
      <c r="F30" s="287">
        <v>1102.8440000000001</v>
      </c>
      <c r="G30" s="287">
        <v>909.76</v>
      </c>
      <c r="H30" s="348">
        <f t="shared" si="7"/>
        <v>2368.5540000000001</v>
      </c>
      <c r="I30" s="153">
        <v>768.21</v>
      </c>
      <c r="J30" s="153">
        <v>840.95799999999997</v>
      </c>
      <c r="K30" s="350">
        <v>759.38599999999997</v>
      </c>
      <c r="L30" s="278">
        <f t="shared" si="8"/>
        <v>20.3552885009166</v>
      </c>
      <c r="M30" s="278">
        <f t="shared" si="8"/>
        <v>9.0946485986904602</v>
      </c>
      <c r="N30" s="278">
        <f t="shared" si="8"/>
        <v>31.141388749497604</v>
      </c>
      <c r="O30" s="278">
        <f t="shared" si="8"/>
        <v>19.802050604040637</v>
      </c>
    </row>
    <row r="31" spans="1:15" ht="14.1" customHeight="1" x14ac:dyDescent="0.25">
      <c r="A31" s="178"/>
      <c r="B31" s="298" t="s">
        <v>65</v>
      </c>
      <c r="C31" s="342" t="s">
        <v>168</v>
      </c>
      <c r="D31" s="150">
        <f t="shared" si="6"/>
        <v>753.87999999999988</v>
      </c>
      <c r="E31" s="287">
        <v>320.98399999999998</v>
      </c>
      <c r="F31" s="287">
        <v>180.60499999999999</v>
      </c>
      <c r="G31" s="287">
        <v>252.291</v>
      </c>
      <c r="H31" s="348">
        <f t="shared" si="7"/>
        <v>848.74500000000012</v>
      </c>
      <c r="I31" s="153">
        <v>261.26900000000001</v>
      </c>
      <c r="J31" s="153">
        <v>353.09399999999999</v>
      </c>
      <c r="K31" s="350">
        <v>234.38200000000001</v>
      </c>
      <c r="L31" s="278">
        <f t="shared" si="8"/>
        <v>-11.17709088124233</v>
      </c>
      <c r="M31" s="278">
        <f t="shared" si="8"/>
        <v>22.855754031285752</v>
      </c>
      <c r="N31" s="278">
        <f t="shared" si="8"/>
        <v>-48.850730966824699</v>
      </c>
      <c r="O31" s="278">
        <f t="shared" si="8"/>
        <v>7.6409451237722994</v>
      </c>
    </row>
    <row r="32" spans="1:15" ht="14.1" customHeight="1" x14ac:dyDescent="0.25">
      <c r="A32" s="178"/>
      <c r="B32" s="298" t="s">
        <v>13</v>
      </c>
      <c r="C32" s="342" t="s">
        <v>168</v>
      </c>
      <c r="D32" s="150">
        <f t="shared" si="6"/>
        <v>547.72199999999998</v>
      </c>
      <c r="E32" s="287">
        <v>175.78399999999999</v>
      </c>
      <c r="F32" s="287">
        <v>188.666</v>
      </c>
      <c r="G32" s="287">
        <v>183.27199999999999</v>
      </c>
      <c r="H32" s="348">
        <f t="shared" si="7"/>
        <v>504.03599999999994</v>
      </c>
      <c r="I32" s="153">
        <v>183.51900000000001</v>
      </c>
      <c r="J32" s="153">
        <v>162.102</v>
      </c>
      <c r="K32" s="350">
        <v>158.41499999999999</v>
      </c>
      <c r="L32" s="278">
        <f t="shared" si="8"/>
        <v>8.6672380544246916</v>
      </c>
      <c r="M32" s="278">
        <f t="shared" si="8"/>
        <v>-4.2148224434527286</v>
      </c>
      <c r="N32" s="278">
        <f t="shared" si="8"/>
        <v>16.387212989352378</v>
      </c>
      <c r="O32" s="278">
        <f t="shared" si="8"/>
        <v>15.691064608780733</v>
      </c>
    </row>
    <row r="33" spans="1:27" ht="14.1" customHeight="1" x14ac:dyDescent="0.25">
      <c r="A33" s="178"/>
      <c r="B33" s="298" t="s">
        <v>47</v>
      </c>
      <c r="C33" s="342" t="s">
        <v>168</v>
      </c>
      <c r="D33" s="150">
        <f t="shared" si="6"/>
        <v>2165.915</v>
      </c>
      <c r="E33" s="287">
        <v>476.90300000000002</v>
      </c>
      <c r="F33" s="287">
        <v>854.57799999999997</v>
      </c>
      <c r="G33" s="287">
        <v>834.43399999999997</v>
      </c>
      <c r="H33" s="348">
        <f t="shared" si="7"/>
        <v>3110.0920000000001</v>
      </c>
      <c r="I33" s="153">
        <v>625.41300000000001</v>
      </c>
      <c r="J33" s="153">
        <v>932.46199999999999</v>
      </c>
      <c r="K33" s="350">
        <v>1552.2170000000001</v>
      </c>
      <c r="L33" s="278">
        <f t="shared" si="8"/>
        <v>-30.358491002838505</v>
      </c>
      <c r="M33" s="278">
        <f t="shared" si="8"/>
        <v>-23.745908703528706</v>
      </c>
      <c r="N33" s="278">
        <f t="shared" si="8"/>
        <v>-8.3525119522296905</v>
      </c>
      <c r="O33" s="278">
        <f t="shared" si="8"/>
        <v>-46.242439040417679</v>
      </c>
    </row>
    <row r="34" spans="1:27" ht="14.1" customHeight="1" x14ac:dyDescent="0.25">
      <c r="A34" s="178"/>
      <c r="B34" s="298" t="s">
        <v>128</v>
      </c>
      <c r="C34" s="342" t="s">
        <v>168</v>
      </c>
      <c r="D34" s="150">
        <f t="shared" si="6"/>
        <v>2534.6670000000004</v>
      </c>
      <c r="E34" s="153">
        <v>742.57600000000002</v>
      </c>
      <c r="F34" s="153">
        <v>804.50700000000006</v>
      </c>
      <c r="G34" s="153">
        <v>987.58400000000006</v>
      </c>
      <c r="H34" s="348">
        <f t="shared" si="7"/>
        <v>2281.4879999999994</v>
      </c>
      <c r="I34" s="153">
        <v>638.81399999999996</v>
      </c>
      <c r="J34" s="153">
        <v>837.62199999999984</v>
      </c>
      <c r="K34" s="350">
        <v>805.05199999999991</v>
      </c>
      <c r="L34" s="278">
        <f t="shared" si="8"/>
        <v>11.097099787507148</v>
      </c>
      <c r="M34" s="278">
        <f t="shared" si="8"/>
        <v>16.242912647499907</v>
      </c>
      <c r="N34" s="278">
        <f t="shared" si="8"/>
        <v>-3.9534539446193855</v>
      </c>
      <c r="O34" s="278">
        <f t="shared" si="8"/>
        <v>22.673317996849914</v>
      </c>
    </row>
    <row r="35" spans="1:27" ht="7.35" customHeight="1" thickBot="1" x14ac:dyDescent="0.3">
      <c r="A35" s="178"/>
      <c r="B35" s="338"/>
      <c r="C35" s="338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</row>
    <row r="36" spans="1:27" ht="12" customHeight="1" thickTop="1" x14ac:dyDescent="0.2">
      <c r="A36" s="178"/>
      <c r="B36" s="249" t="s">
        <v>176</v>
      </c>
      <c r="C36" s="178"/>
      <c r="D36" s="179"/>
      <c r="E36" s="179"/>
      <c r="F36" s="179"/>
      <c r="G36" s="179"/>
      <c r="H36" s="179"/>
      <c r="I36" s="179"/>
      <c r="J36" s="179"/>
      <c r="K36" s="189"/>
      <c r="L36" s="179"/>
      <c r="M36" s="179"/>
      <c r="N36" s="179"/>
      <c r="O36" s="250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  <ignoredErrors>
    <ignoredError sqref="H2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4" style="34" customWidth="1"/>
    <col min="2" max="2" width="31.5703125" style="34" customWidth="1"/>
    <col min="3" max="3" width="16" style="35" bestFit="1" customWidth="1"/>
    <col min="4" max="6" width="10.42578125" style="35" customWidth="1"/>
    <col min="7" max="7" width="17.42578125" style="35" bestFit="1" customWidth="1"/>
    <col min="8" max="11" width="10.42578125" style="35" customWidth="1"/>
    <col min="12" max="12" width="11.42578125" style="35" customWidth="1"/>
    <col min="13" max="14" width="10.42578125" style="35" customWidth="1"/>
  </cols>
  <sheetData>
    <row r="1" spans="1:14" ht="18" customHeight="1" x14ac:dyDescent="0.2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25">
      <c r="A2" s="178"/>
      <c r="B2" s="180" t="s">
        <v>105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25">
      <c r="A3" s="178"/>
      <c r="B3" s="178"/>
      <c r="C3" s="190"/>
      <c r="D3" s="190"/>
      <c r="E3" s="190"/>
      <c r="F3" s="190"/>
      <c r="G3" s="190"/>
      <c r="H3" s="190"/>
      <c r="I3" s="190"/>
      <c r="J3" s="190"/>
      <c r="K3" s="179"/>
      <c r="L3" s="178"/>
      <c r="M3" s="178"/>
      <c r="N3" s="179"/>
    </row>
    <row r="4" spans="1:14" ht="15.75" thickBot="1" x14ac:dyDescent="0.3">
      <c r="A4" s="178"/>
      <c r="B4" s="178"/>
      <c r="C4" s="179"/>
      <c r="D4" s="191"/>
      <c r="E4" s="191"/>
      <c r="F4" s="191"/>
      <c r="G4" s="191"/>
      <c r="H4" s="191"/>
      <c r="I4" s="191"/>
      <c r="J4" s="191"/>
      <c r="K4" s="179"/>
      <c r="L4" s="179"/>
      <c r="M4" s="179"/>
      <c r="N4" s="192" t="s">
        <v>169</v>
      </c>
    </row>
    <row r="5" spans="1:14" ht="22.5" customHeight="1" thickBot="1" x14ac:dyDescent="0.3">
      <c r="A5" s="178"/>
      <c r="B5" s="420"/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</row>
    <row r="6" spans="1:14" ht="22.35" customHeight="1" thickBot="1" x14ac:dyDescent="0.3">
      <c r="A6" s="178"/>
      <c r="B6" s="421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1:14" ht="7.35" customHeight="1" x14ac:dyDescent="0.25">
      <c r="A7" s="178"/>
      <c r="B7" s="291"/>
      <c r="C7" s="326"/>
      <c r="D7" s="327"/>
      <c r="E7" s="327"/>
      <c r="F7" s="328"/>
      <c r="G7" s="326"/>
      <c r="H7" s="327"/>
      <c r="I7" s="327"/>
      <c r="J7" s="328"/>
      <c r="K7" s="326"/>
      <c r="L7" s="329"/>
      <c r="M7" s="327"/>
      <c r="N7" s="327"/>
    </row>
    <row r="8" spans="1:14" x14ac:dyDescent="0.25">
      <c r="A8" s="178"/>
      <c r="B8" s="180" t="s">
        <v>0</v>
      </c>
      <c r="C8" s="146">
        <f>SUM(D8:F8)</f>
        <v>21957.874</v>
      </c>
      <c r="D8" s="246">
        <f t="shared" ref="D8:J8" si="0">SUM(D10:D20)</f>
        <v>7526.1259999999984</v>
      </c>
      <c r="E8" s="246">
        <f t="shared" si="0"/>
        <v>7504.4970000000003</v>
      </c>
      <c r="F8" s="147">
        <f t="shared" si="0"/>
        <v>6927.2510000000002</v>
      </c>
      <c r="G8" s="246">
        <f t="shared" si="0"/>
        <v>21182.774000000001</v>
      </c>
      <c r="H8" s="246">
        <f t="shared" si="0"/>
        <v>7356.6949999999997</v>
      </c>
      <c r="I8" s="246">
        <f t="shared" si="0"/>
        <v>7115.8090000000011</v>
      </c>
      <c r="J8" s="246">
        <f t="shared" si="0"/>
        <v>6710.2699999999995</v>
      </c>
      <c r="K8" s="279">
        <f>(C8-G8)/G8*100</f>
        <v>3.6591052711037677</v>
      </c>
      <c r="L8" s="280">
        <f t="shared" ref="L8:N8" si="1">(D8-H8)/H8*100</f>
        <v>2.3030858286227538</v>
      </c>
      <c r="M8" s="280">
        <f t="shared" si="1"/>
        <v>5.4623163718981091</v>
      </c>
      <c r="N8" s="280">
        <f t="shared" si="1"/>
        <v>3.2335658624764827</v>
      </c>
    </row>
    <row r="9" spans="1:14" ht="7.35" customHeight="1" x14ac:dyDescent="0.25">
      <c r="A9" s="178"/>
      <c r="B9" s="293"/>
      <c r="C9" s="289"/>
      <c r="D9" s="288"/>
      <c r="E9" s="288"/>
      <c r="F9" s="301"/>
      <c r="G9" s="288"/>
      <c r="H9" s="288"/>
      <c r="I9" s="288"/>
      <c r="J9" s="288"/>
      <c r="K9" s="275"/>
      <c r="L9" s="276"/>
      <c r="M9" s="276"/>
      <c r="N9" s="276"/>
    </row>
    <row r="10" spans="1:14" x14ac:dyDescent="0.25">
      <c r="A10" s="178"/>
      <c r="B10" s="294" t="s">
        <v>9</v>
      </c>
      <c r="C10" s="149">
        <f>SUM(D10:F10)</f>
        <v>3161.42</v>
      </c>
      <c r="D10" s="287">
        <f t="shared" ref="D10:F20" si="2">+SUM(D24)+SUM(D38)</f>
        <v>1082.2529999999999</v>
      </c>
      <c r="E10" s="150">
        <f t="shared" si="2"/>
        <v>1065.6949999999999</v>
      </c>
      <c r="F10" s="151">
        <f t="shared" si="2"/>
        <v>1013.472</v>
      </c>
      <c r="G10" s="150">
        <f>SUM(H10:J10)</f>
        <v>3101.8199999999997</v>
      </c>
      <c r="H10" s="150">
        <f t="shared" ref="H10:J20" si="3">+SUM(H24)+SUM(H38)</f>
        <v>1141.5999999999999</v>
      </c>
      <c r="I10" s="150">
        <f t="shared" si="3"/>
        <v>973.72900000000004</v>
      </c>
      <c r="J10" s="150">
        <f t="shared" si="3"/>
        <v>986.4910000000001</v>
      </c>
      <c r="K10" s="277">
        <f t="shared" ref="K10:K20" si="4">(C10-G10)/G10*100</f>
        <v>1.9214525665577105</v>
      </c>
      <c r="L10" s="278">
        <f t="shared" ref="L10:L20" si="5">(D10-H10)/H10*100</f>
        <v>-5.1985809390329347</v>
      </c>
      <c r="M10" s="278">
        <f t="shared" ref="M10:M20" si="6">(E10-I10)/I10*100</f>
        <v>9.4447222995309659</v>
      </c>
      <c r="N10" s="278">
        <f t="shared" ref="N10:N20" si="7">(F10-J10)/J10*100</f>
        <v>2.735047760192427</v>
      </c>
    </row>
    <row r="11" spans="1:14" x14ac:dyDescent="0.25">
      <c r="A11" s="178"/>
      <c r="B11" s="294" t="s">
        <v>10</v>
      </c>
      <c r="C11" s="149">
        <f t="shared" ref="C11:C20" si="8">SUM(D11:F11)</f>
        <v>1586.9429999999998</v>
      </c>
      <c r="D11" s="150">
        <f t="shared" si="2"/>
        <v>454.57</v>
      </c>
      <c r="E11" s="150">
        <f t="shared" si="2"/>
        <v>579.3309999999999</v>
      </c>
      <c r="F11" s="151">
        <f t="shared" si="2"/>
        <v>553.04200000000003</v>
      </c>
      <c r="G11" s="150">
        <f t="shared" ref="G11:G20" si="9">SUM(H11:J11)</f>
        <v>1350.0030000000002</v>
      </c>
      <c r="H11" s="150">
        <f t="shared" si="3"/>
        <v>441.81300000000005</v>
      </c>
      <c r="I11" s="150">
        <f t="shared" si="3"/>
        <v>397.90499999999997</v>
      </c>
      <c r="J11" s="150">
        <f t="shared" si="3"/>
        <v>510.28499999999997</v>
      </c>
      <c r="K11" s="277">
        <f t="shared" si="4"/>
        <v>17.551072108728615</v>
      </c>
      <c r="L11" s="278">
        <f t="shared" si="5"/>
        <v>2.8874206960863411</v>
      </c>
      <c r="M11" s="278">
        <f t="shared" si="6"/>
        <v>45.59530541209584</v>
      </c>
      <c r="N11" s="278">
        <f t="shared" si="7"/>
        <v>8.379043083766927</v>
      </c>
    </row>
    <row r="12" spans="1:14" x14ac:dyDescent="0.25">
      <c r="A12" s="178"/>
      <c r="B12" s="294" t="s">
        <v>11</v>
      </c>
      <c r="C12" s="149">
        <f t="shared" si="8"/>
        <v>524.06700000000001</v>
      </c>
      <c r="D12" s="150">
        <f t="shared" si="2"/>
        <v>188.47599999999997</v>
      </c>
      <c r="E12" s="150">
        <f t="shared" si="2"/>
        <v>204.691</v>
      </c>
      <c r="F12" s="151">
        <f t="shared" si="2"/>
        <v>130.9</v>
      </c>
      <c r="G12" s="150">
        <f t="shared" si="9"/>
        <v>452.81900000000002</v>
      </c>
      <c r="H12" s="150">
        <f t="shared" si="3"/>
        <v>176.32</v>
      </c>
      <c r="I12" s="150">
        <f t="shared" si="3"/>
        <v>155.49700000000001</v>
      </c>
      <c r="J12" s="150">
        <f t="shared" si="3"/>
        <v>121.002</v>
      </c>
      <c r="K12" s="277">
        <f t="shared" si="4"/>
        <v>15.734322102208607</v>
      </c>
      <c r="L12" s="278">
        <f t="shared" si="5"/>
        <v>6.8942831215970832</v>
      </c>
      <c r="M12" s="278">
        <f t="shared" si="6"/>
        <v>31.636623214595772</v>
      </c>
      <c r="N12" s="278">
        <f t="shared" si="7"/>
        <v>8.180030082147411</v>
      </c>
    </row>
    <row r="13" spans="1:14" x14ac:dyDescent="0.25">
      <c r="A13" s="178"/>
      <c r="B13" s="294" t="s">
        <v>6</v>
      </c>
      <c r="C13" s="149">
        <f t="shared" si="8"/>
        <v>2720.1280000000002</v>
      </c>
      <c r="D13" s="150">
        <f t="shared" si="2"/>
        <v>942.82900000000006</v>
      </c>
      <c r="E13" s="150">
        <f t="shared" si="2"/>
        <v>989.73500000000001</v>
      </c>
      <c r="F13" s="151">
        <f t="shared" si="2"/>
        <v>787.56400000000008</v>
      </c>
      <c r="G13" s="150">
        <f t="shared" si="9"/>
        <v>2550.1109999999999</v>
      </c>
      <c r="H13" s="150">
        <f t="shared" si="3"/>
        <v>878.33200000000011</v>
      </c>
      <c r="I13" s="150">
        <f t="shared" si="3"/>
        <v>865.21699999999998</v>
      </c>
      <c r="J13" s="150">
        <f t="shared" si="3"/>
        <v>806.5619999999999</v>
      </c>
      <c r="K13" s="277">
        <f t="shared" si="4"/>
        <v>6.667043120868084</v>
      </c>
      <c r="L13" s="278">
        <f t="shared" si="5"/>
        <v>7.3431231015151397</v>
      </c>
      <c r="M13" s="278">
        <f t="shared" si="6"/>
        <v>14.391534146924995</v>
      </c>
      <c r="N13" s="278">
        <f t="shared" si="7"/>
        <v>-2.3554295887978633</v>
      </c>
    </row>
    <row r="14" spans="1:14" x14ac:dyDescent="0.25">
      <c r="A14" s="178"/>
      <c r="B14" s="294" t="s">
        <v>129</v>
      </c>
      <c r="C14" s="149">
        <f t="shared" si="8"/>
        <v>1522.116</v>
      </c>
      <c r="D14" s="150">
        <f t="shared" si="2"/>
        <v>497.74700000000001</v>
      </c>
      <c r="E14" s="150">
        <f t="shared" si="2"/>
        <v>581.43500000000006</v>
      </c>
      <c r="F14" s="151">
        <f t="shared" si="2"/>
        <v>442.93399999999997</v>
      </c>
      <c r="G14" s="150">
        <f t="shared" si="9"/>
        <v>1506.069</v>
      </c>
      <c r="H14" s="150">
        <f t="shared" si="3"/>
        <v>464.9</v>
      </c>
      <c r="I14" s="150">
        <f t="shared" si="3"/>
        <v>510.35599999999999</v>
      </c>
      <c r="J14" s="150">
        <f t="shared" si="3"/>
        <v>530.81299999999999</v>
      </c>
      <c r="K14" s="277">
        <f t="shared" si="4"/>
        <v>1.0654890313790422</v>
      </c>
      <c r="L14" s="278">
        <f t="shared" si="5"/>
        <v>7.0653904065390485</v>
      </c>
      <c r="M14" s="278">
        <f t="shared" si="6"/>
        <v>13.927336996136045</v>
      </c>
      <c r="N14" s="278">
        <f t="shared" si="7"/>
        <v>-16.555547810622578</v>
      </c>
    </row>
    <row r="15" spans="1:14" x14ac:dyDescent="0.25">
      <c r="A15" s="178"/>
      <c r="B15" s="294" t="s">
        <v>12</v>
      </c>
      <c r="C15" s="149">
        <f t="shared" si="8"/>
        <v>11143.611999999999</v>
      </c>
      <c r="D15" s="150">
        <f t="shared" si="2"/>
        <v>3909.3819999999996</v>
      </c>
      <c r="E15" s="150">
        <f t="shared" si="2"/>
        <v>3674.2709999999997</v>
      </c>
      <c r="F15" s="151">
        <f t="shared" si="2"/>
        <v>3559.9590000000003</v>
      </c>
      <c r="G15" s="150">
        <f t="shared" si="9"/>
        <v>10981.743</v>
      </c>
      <c r="H15" s="150">
        <f t="shared" si="3"/>
        <v>3817.1819999999998</v>
      </c>
      <c r="I15" s="150">
        <f t="shared" si="3"/>
        <v>3800.0010000000002</v>
      </c>
      <c r="J15" s="150">
        <f t="shared" si="3"/>
        <v>3364.56</v>
      </c>
      <c r="K15" s="277">
        <f t="shared" si="4"/>
        <v>1.4739827730443043</v>
      </c>
      <c r="L15" s="278">
        <f t="shared" si="5"/>
        <v>2.4153943930365336</v>
      </c>
      <c r="M15" s="278">
        <f t="shared" si="6"/>
        <v>-3.3086833398201865</v>
      </c>
      <c r="N15" s="278">
        <f t="shared" si="7"/>
        <v>5.8075647335758713</v>
      </c>
    </row>
    <row r="16" spans="1:14" x14ac:dyDescent="0.25">
      <c r="A16" s="178"/>
      <c r="B16" s="294" t="s">
        <v>14</v>
      </c>
      <c r="C16" s="149">
        <f t="shared" si="8"/>
        <v>511.74099999999999</v>
      </c>
      <c r="D16" s="150">
        <f t="shared" si="2"/>
        <v>185.64099999999999</v>
      </c>
      <c r="E16" s="150">
        <f t="shared" si="2"/>
        <v>168.101</v>
      </c>
      <c r="F16" s="151">
        <f t="shared" si="2"/>
        <v>157.99900000000002</v>
      </c>
      <c r="G16" s="150">
        <f t="shared" si="9"/>
        <v>473.774</v>
      </c>
      <c r="H16" s="150">
        <f t="shared" si="3"/>
        <v>153.876</v>
      </c>
      <c r="I16" s="150">
        <f t="shared" si="3"/>
        <v>162.328</v>
      </c>
      <c r="J16" s="150">
        <f t="shared" si="3"/>
        <v>157.57</v>
      </c>
      <c r="K16" s="277">
        <f t="shared" si="4"/>
        <v>8.0137365072798392</v>
      </c>
      <c r="L16" s="278">
        <f t="shared" si="5"/>
        <v>20.643245210429168</v>
      </c>
      <c r="M16" s="278">
        <f t="shared" si="6"/>
        <v>3.5563796757182962</v>
      </c>
      <c r="N16" s="278">
        <f t="shared" si="7"/>
        <v>0.27225994795965636</v>
      </c>
    </row>
    <row r="17" spans="1:14" x14ac:dyDescent="0.25">
      <c r="A17" s="178"/>
      <c r="B17" s="294" t="s">
        <v>65</v>
      </c>
      <c r="C17" s="149">
        <f t="shared" si="8"/>
        <v>160.67500000000001</v>
      </c>
      <c r="D17" s="150">
        <f t="shared" si="2"/>
        <v>44.643000000000001</v>
      </c>
      <c r="E17" s="150">
        <f t="shared" si="2"/>
        <v>53.417000000000002</v>
      </c>
      <c r="F17" s="151">
        <f t="shared" si="2"/>
        <v>62.614999999999995</v>
      </c>
      <c r="G17" s="150">
        <f t="shared" si="9"/>
        <v>154.63999999999999</v>
      </c>
      <c r="H17" s="150">
        <f t="shared" si="3"/>
        <v>57.734000000000002</v>
      </c>
      <c r="I17" s="150">
        <f t="shared" si="3"/>
        <v>53.668999999999997</v>
      </c>
      <c r="J17" s="150">
        <f t="shared" si="3"/>
        <v>43.236999999999995</v>
      </c>
      <c r="K17" s="277">
        <f t="shared" si="4"/>
        <v>3.9026125193999133</v>
      </c>
      <c r="L17" s="278">
        <f t="shared" si="5"/>
        <v>-22.674680430941908</v>
      </c>
      <c r="M17" s="278">
        <f t="shared" si="6"/>
        <v>-0.46954480239988705</v>
      </c>
      <c r="N17" s="278">
        <f t="shared" si="7"/>
        <v>44.818095612554067</v>
      </c>
    </row>
    <row r="18" spans="1:14" x14ac:dyDescent="0.25">
      <c r="A18" s="178"/>
      <c r="B18" s="294" t="s">
        <v>13</v>
      </c>
      <c r="C18" s="149">
        <f t="shared" si="8"/>
        <v>371.15800000000002</v>
      </c>
      <c r="D18" s="150">
        <f t="shared" si="2"/>
        <v>122.709</v>
      </c>
      <c r="E18" s="150">
        <f t="shared" si="2"/>
        <v>118.42400000000001</v>
      </c>
      <c r="F18" s="151">
        <f t="shared" si="2"/>
        <v>130.02500000000001</v>
      </c>
      <c r="G18" s="150">
        <f t="shared" si="9"/>
        <v>368.26</v>
      </c>
      <c r="H18" s="150">
        <f t="shared" si="3"/>
        <v>136.661</v>
      </c>
      <c r="I18" s="150">
        <f t="shared" si="3"/>
        <v>113.77</v>
      </c>
      <c r="J18" s="150">
        <f t="shared" si="3"/>
        <v>117.82900000000001</v>
      </c>
      <c r="K18" s="277">
        <f t="shared" si="4"/>
        <v>0.78694400695161693</v>
      </c>
      <c r="L18" s="278">
        <f t="shared" si="5"/>
        <v>-10.209203796254965</v>
      </c>
      <c r="M18" s="278">
        <f t="shared" si="6"/>
        <v>4.0907093258328304</v>
      </c>
      <c r="N18" s="278">
        <f t="shared" si="7"/>
        <v>10.350592808222082</v>
      </c>
    </row>
    <row r="19" spans="1:14" x14ac:dyDescent="0.25">
      <c r="A19" s="178"/>
      <c r="B19" s="294" t="s">
        <v>47</v>
      </c>
      <c r="C19" s="149">
        <f t="shared" si="8"/>
        <v>27.339999999999996</v>
      </c>
      <c r="D19" s="150">
        <f t="shared" si="2"/>
        <v>11.472</v>
      </c>
      <c r="E19" s="150">
        <f t="shared" si="2"/>
        <v>9.6449999999999996</v>
      </c>
      <c r="F19" s="151">
        <f t="shared" si="2"/>
        <v>6.2229999999999999</v>
      </c>
      <c r="G19" s="150">
        <f t="shared" si="9"/>
        <v>32.366999999999997</v>
      </c>
      <c r="H19" s="150">
        <f t="shared" si="3"/>
        <v>17.623000000000001</v>
      </c>
      <c r="I19" s="150">
        <f t="shared" si="3"/>
        <v>9.4209999999999994</v>
      </c>
      <c r="J19" s="150">
        <f t="shared" si="3"/>
        <v>5.3229999999999995</v>
      </c>
      <c r="K19" s="277">
        <f t="shared" si="4"/>
        <v>-15.531250965489546</v>
      </c>
      <c r="L19" s="278">
        <f t="shared" si="5"/>
        <v>-34.90325143278671</v>
      </c>
      <c r="M19" s="278">
        <f t="shared" si="6"/>
        <v>2.3776669143403057</v>
      </c>
      <c r="N19" s="278">
        <f t="shared" si="7"/>
        <v>16.907758782641377</v>
      </c>
    </row>
    <row r="20" spans="1:14" x14ac:dyDescent="0.25">
      <c r="A20" s="178"/>
      <c r="B20" s="294" t="s">
        <v>15</v>
      </c>
      <c r="C20" s="149">
        <f t="shared" si="8"/>
        <v>228.67400000000001</v>
      </c>
      <c r="D20" s="150">
        <f t="shared" si="2"/>
        <v>86.403999999999996</v>
      </c>
      <c r="E20" s="150">
        <f t="shared" si="2"/>
        <v>59.751999999999995</v>
      </c>
      <c r="F20" s="151">
        <f t="shared" si="2"/>
        <v>82.518000000000001</v>
      </c>
      <c r="G20" s="150">
        <f t="shared" si="9"/>
        <v>211.16800000000001</v>
      </c>
      <c r="H20" s="290">
        <f t="shared" si="3"/>
        <v>70.653999999999996</v>
      </c>
      <c r="I20" s="290">
        <f t="shared" si="3"/>
        <v>73.915999999999997</v>
      </c>
      <c r="J20" s="290">
        <f t="shared" si="3"/>
        <v>66.597999999999999</v>
      </c>
      <c r="K20" s="277">
        <f t="shared" si="4"/>
        <v>8.2900818305803909</v>
      </c>
      <c r="L20" s="278">
        <f t="shared" si="5"/>
        <v>22.291731536784898</v>
      </c>
      <c r="M20" s="278">
        <f t="shared" si="6"/>
        <v>-19.162292331836142</v>
      </c>
      <c r="N20" s="278">
        <f t="shared" si="7"/>
        <v>23.904621760413228</v>
      </c>
    </row>
    <row r="21" spans="1:14" ht="7.35" customHeight="1" x14ac:dyDescent="0.25">
      <c r="A21" s="178"/>
      <c r="B21" s="294"/>
      <c r="C21" s="149"/>
      <c r="D21" s="150"/>
      <c r="E21" s="150"/>
      <c r="F21" s="151"/>
      <c r="G21" s="150"/>
      <c r="H21" s="150"/>
      <c r="I21" s="150"/>
      <c r="J21" s="150"/>
      <c r="K21" s="281"/>
      <c r="L21" s="282"/>
      <c r="M21" s="282"/>
      <c r="N21" s="282"/>
    </row>
    <row r="22" spans="1:14" x14ac:dyDescent="0.25">
      <c r="A22" s="178"/>
      <c r="B22" s="295" t="s">
        <v>17</v>
      </c>
      <c r="C22" s="146">
        <f>SUM(D22:F22)</f>
        <v>3589.3669999999997</v>
      </c>
      <c r="D22" s="246">
        <f t="shared" ref="D22:J22" si="10">SUM(D24:D34)</f>
        <v>1235.0450000000001</v>
      </c>
      <c r="E22" s="246">
        <f t="shared" si="10"/>
        <v>1238.3790000000001</v>
      </c>
      <c r="F22" s="147">
        <f t="shared" si="10"/>
        <v>1115.9429999999998</v>
      </c>
      <c r="G22" s="246">
        <f t="shared" si="10"/>
        <v>3397.2449999999999</v>
      </c>
      <c r="H22" s="246">
        <f t="shared" si="10"/>
        <v>1171.9769999999999</v>
      </c>
      <c r="I22" s="246">
        <f t="shared" si="10"/>
        <v>1139.568</v>
      </c>
      <c r="J22" s="147">
        <f t="shared" si="10"/>
        <v>1085.7</v>
      </c>
      <c r="K22" s="279">
        <f>(C22-G22)/G22*100</f>
        <v>5.6552294579872768</v>
      </c>
      <c r="L22" s="280">
        <f t="shared" ref="L22" si="11">(D22-H22)/H22*100</f>
        <v>5.3813342753313602</v>
      </c>
      <c r="M22" s="280">
        <f t="shared" ref="M22" si="12">(E22-I22)/I22*100</f>
        <v>8.6709174002780145</v>
      </c>
      <c r="N22" s="280">
        <f t="shared" ref="N22" si="13">(F22-J22)/J22*100</f>
        <v>2.7855761260016312</v>
      </c>
    </row>
    <row r="23" spans="1:14" ht="7.35" customHeight="1" x14ac:dyDescent="0.25">
      <c r="A23" s="178"/>
      <c r="B23" s="296"/>
      <c r="C23" s="289"/>
      <c r="D23" s="288"/>
      <c r="E23" s="288"/>
      <c r="F23" s="301"/>
      <c r="G23" s="288"/>
      <c r="H23" s="288"/>
      <c r="I23" s="288"/>
      <c r="J23" s="301"/>
      <c r="K23" s="275"/>
      <c r="L23" s="276"/>
      <c r="M23" s="276"/>
      <c r="N23" s="276"/>
    </row>
    <row r="24" spans="1:14" x14ac:dyDescent="0.25">
      <c r="A24" s="178"/>
      <c r="B24" s="297" t="s">
        <v>9</v>
      </c>
      <c r="C24" s="149">
        <f>SUM(D24:F24)</f>
        <v>729.08899999999994</v>
      </c>
      <c r="D24" s="150">
        <v>218.99799999999999</v>
      </c>
      <c r="E24" s="150">
        <v>283.41199999999998</v>
      </c>
      <c r="F24" s="151">
        <v>226.679</v>
      </c>
      <c r="G24" s="149">
        <f>SUM(H24:J24)</f>
        <v>758.17</v>
      </c>
      <c r="H24" s="150">
        <v>272.90600000000001</v>
      </c>
      <c r="I24" s="150">
        <v>248.98099999999999</v>
      </c>
      <c r="J24" s="151">
        <v>236.28299999999999</v>
      </c>
      <c r="K24" s="277">
        <f t="shared" ref="K24:K34" si="14">(C24-G24)/G24*100</f>
        <v>-3.8356832900273052</v>
      </c>
      <c r="L24" s="278">
        <f t="shared" ref="L24:L34" si="15">(D24-H24)/H24*100</f>
        <v>-19.753321656541083</v>
      </c>
      <c r="M24" s="278">
        <f t="shared" ref="M24:M34" si="16">(E24-I24)/I24*100</f>
        <v>13.828766050421512</v>
      </c>
      <c r="N24" s="278">
        <f t="shared" ref="N24:N34" si="17">(F24-J24)/J24*100</f>
        <v>-4.0646174290998447</v>
      </c>
    </row>
    <row r="25" spans="1:14" x14ac:dyDescent="0.25">
      <c r="A25" s="178"/>
      <c r="B25" s="297" t="s">
        <v>10</v>
      </c>
      <c r="C25" s="149">
        <f t="shared" ref="C25:C34" si="18">SUM(D25:F25)</f>
        <v>160.01</v>
      </c>
      <c r="D25" s="150">
        <v>43.978000000000002</v>
      </c>
      <c r="E25" s="150">
        <v>66.823999999999998</v>
      </c>
      <c r="F25" s="151">
        <v>49.207999999999998</v>
      </c>
      <c r="G25" s="149">
        <f t="shared" ref="G25:G34" si="19">SUM(H25:J25)</f>
        <v>62.442</v>
      </c>
      <c r="H25" s="150">
        <v>20.184000000000001</v>
      </c>
      <c r="I25" s="150">
        <v>21.036000000000001</v>
      </c>
      <c r="J25" s="151">
        <v>21.222000000000001</v>
      </c>
      <c r="K25" s="277">
        <f t="shared" si="14"/>
        <v>156.25380352967551</v>
      </c>
      <c r="L25" s="278">
        <f t="shared" si="15"/>
        <v>117.88545382481172</v>
      </c>
      <c r="M25" s="278">
        <f t="shared" si="16"/>
        <v>217.66495531469857</v>
      </c>
      <c r="N25" s="278">
        <f t="shared" si="17"/>
        <v>131.87258505324661</v>
      </c>
    </row>
    <row r="26" spans="1:14" x14ac:dyDescent="0.25">
      <c r="A26" s="178"/>
      <c r="B26" s="297" t="s">
        <v>11</v>
      </c>
      <c r="C26" s="149">
        <f t="shared" si="18"/>
        <v>11.789</v>
      </c>
      <c r="D26" s="150">
        <v>3.2250000000000001</v>
      </c>
      <c r="E26" s="150">
        <v>4.3879999999999999</v>
      </c>
      <c r="F26" s="151">
        <v>4.1760000000000002</v>
      </c>
      <c r="G26" s="149">
        <f t="shared" si="19"/>
        <v>21.049999999999997</v>
      </c>
      <c r="H26" s="150">
        <v>7.1239999999999997</v>
      </c>
      <c r="I26" s="150">
        <v>8.2089999999999996</v>
      </c>
      <c r="J26" s="151">
        <v>5.7169999999999996</v>
      </c>
      <c r="K26" s="277">
        <f t="shared" si="14"/>
        <v>-43.995249406175766</v>
      </c>
      <c r="L26" s="278">
        <f t="shared" si="15"/>
        <v>-54.730488489612569</v>
      </c>
      <c r="M26" s="278">
        <f t="shared" si="16"/>
        <v>-46.546473382872456</v>
      </c>
      <c r="N26" s="278">
        <f t="shared" si="17"/>
        <v>-26.954696519153394</v>
      </c>
    </row>
    <row r="27" spans="1:14" x14ac:dyDescent="0.25">
      <c r="A27" s="178"/>
      <c r="B27" s="297" t="s">
        <v>6</v>
      </c>
      <c r="C27" s="149">
        <f t="shared" si="18"/>
        <v>533.23099999999999</v>
      </c>
      <c r="D27" s="150">
        <v>219.66800000000001</v>
      </c>
      <c r="E27" s="150">
        <v>159.56899999999999</v>
      </c>
      <c r="F27" s="151">
        <v>153.994</v>
      </c>
      <c r="G27" s="149">
        <f t="shared" si="19"/>
        <v>467.81600000000003</v>
      </c>
      <c r="H27" s="150">
        <v>138.036</v>
      </c>
      <c r="I27" s="150">
        <v>196.26900000000001</v>
      </c>
      <c r="J27" s="151">
        <v>133.511</v>
      </c>
      <c r="K27" s="277">
        <f t="shared" si="14"/>
        <v>13.983061716572317</v>
      </c>
      <c r="L27" s="278">
        <f t="shared" si="15"/>
        <v>59.138195832971107</v>
      </c>
      <c r="M27" s="278">
        <f t="shared" si="16"/>
        <v>-18.698826610417342</v>
      </c>
      <c r="N27" s="278">
        <f t="shared" si="17"/>
        <v>15.341807042116384</v>
      </c>
    </row>
    <row r="28" spans="1:14" x14ac:dyDescent="0.25">
      <c r="A28" s="178"/>
      <c r="B28" s="297" t="s">
        <v>129</v>
      </c>
      <c r="C28" s="149">
        <f t="shared" si="18"/>
        <v>154.17000000000002</v>
      </c>
      <c r="D28" s="150">
        <v>48.533000000000001</v>
      </c>
      <c r="E28" s="150">
        <v>62.32</v>
      </c>
      <c r="F28" s="151">
        <v>43.317</v>
      </c>
      <c r="G28" s="149">
        <f t="shared" si="19"/>
        <v>150.76300000000001</v>
      </c>
      <c r="H28" s="150">
        <v>58.070999999999998</v>
      </c>
      <c r="I28" s="150">
        <v>47.74</v>
      </c>
      <c r="J28" s="151">
        <v>44.951999999999998</v>
      </c>
      <c r="K28" s="277">
        <f t="shared" si="14"/>
        <v>2.2598382892354296</v>
      </c>
      <c r="L28" s="278">
        <f t="shared" si="15"/>
        <v>-16.424721461658997</v>
      </c>
      <c r="M28" s="278">
        <f t="shared" si="16"/>
        <v>30.54042731462086</v>
      </c>
      <c r="N28" s="278">
        <f t="shared" si="17"/>
        <v>-3.6372130272290399</v>
      </c>
    </row>
    <row r="29" spans="1:14" x14ac:dyDescent="0.25">
      <c r="A29" s="178"/>
      <c r="B29" s="297" t="s">
        <v>12</v>
      </c>
      <c r="C29" s="149">
        <f t="shared" si="18"/>
        <v>940.24</v>
      </c>
      <c r="D29" s="150">
        <v>316.548</v>
      </c>
      <c r="E29" s="150">
        <v>326.47699999999998</v>
      </c>
      <c r="F29" s="151">
        <v>297.21499999999997</v>
      </c>
      <c r="G29" s="149">
        <f t="shared" si="19"/>
        <v>903.52</v>
      </c>
      <c r="H29" s="150">
        <v>297.93799999999999</v>
      </c>
      <c r="I29" s="150">
        <v>309.661</v>
      </c>
      <c r="J29" s="151">
        <v>295.92099999999999</v>
      </c>
      <c r="K29" s="277">
        <f t="shared" si="14"/>
        <v>4.0641048344253621</v>
      </c>
      <c r="L29" s="278">
        <f t="shared" si="15"/>
        <v>6.2462660016513549</v>
      </c>
      <c r="M29" s="278">
        <f t="shared" si="16"/>
        <v>5.4304545938946056</v>
      </c>
      <c r="N29" s="278">
        <f t="shared" si="17"/>
        <v>0.43727886834661367</v>
      </c>
    </row>
    <row r="30" spans="1:14" x14ac:dyDescent="0.25">
      <c r="A30" s="178"/>
      <c r="B30" s="297" t="s">
        <v>14</v>
      </c>
      <c r="C30" s="149">
        <f t="shared" si="18"/>
        <v>441.51499999999999</v>
      </c>
      <c r="D30" s="150">
        <v>172.60499999999999</v>
      </c>
      <c r="E30" s="150">
        <v>132.21700000000001</v>
      </c>
      <c r="F30" s="151">
        <v>136.69300000000001</v>
      </c>
      <c r="G30" s="149">
        <f t="shared" si="19"/>
        <v>402.62200000000001</v>
      </c>
      <c r="H30" s="150">
        <v>137.50800000000001</v>
      </c>
      <c r="I30" s="150">
        <v>117.72</v>
      </c>
      <c r="J30" s="151">
        <v>147.39400000000001</v>
      </c>
      <c r="K30" s="277">
        <f t="shared" si="14"/>
        <v>9.6599291643278242</v>
      </c>
      <c r="L30" s="278">
        <f t="shared" si="15"/>
        <v>25.523605899293116</v>
      </c>
      <c r="M30" s="278">
        <f t="shared" si="16"/>
        <v>12.314814814814827</v>
      </c>
      <c r="N30" s="278">
        <f t="shared" si="17"/>
        <v>-7.2601327055375338</v>
      </c>
    </row>
    <row r="31" spans="1:14" x14ac:dyDescent="0.25">
      <c r="A31" s="178"/>
      <c r="B31" s="297" t="s">
        <v>65</v>
      </c>
      <c r="C31" s="149">
        <f t="shared" si="18"/>
        <v>117.559</v>
      </c>
      <c r="D31" s="150">
        <v>41.417999999999999</v>
      </c>
      <c r="E31" s="150">
        <v>37.323999999999998</v>
      </c>
      <c r="F31" s="151">
        <v>38.817</v>
      </c>
      <c r="G31" s="149">
        <f t="shared" si="19"/>
        <v>118.27099999999999</v>
      </c>
      <c r="H31" s="150">
        <v>49.305</v>
      </c>
      <c r="I31" s="150">
        <v>30.724</v>
      </c>
      <c r="J31" s="151">
        <v>38.241999999999997</v>
      </c>
      <c r="K31" s="277">
        <f t="shared" si="14"/>
        <v>-0.60200725452561421</v>
      </c>
      <c r="L31" s="278">
        <f t="shared" si="15"/>
        <v>-15.996349254639489</v>
      </c>
      <c r="M31" s="278">
        <f t="shared" si="16"/>
        <v>21.481577919541721</v>
      </c>
      <c r="N31" s="278">
        <f t="shared" si="17"/>
        <v>1.5035824486167118</v>
      </c>
    </row>
    <row r="32" spans="1:14" x14ac:dyDescent="0.25">
      <c r="A32" s="178"/>
      <c r="B32" s="297" t="s">
        <v>13</v>
      </c>
      <c r="C32" s="149">
        <f t="shared" si="18"/>
        <v>334.25599999999997</v>
      </c>
      <c r="D32" s="150">
        <v>106.352</v>
      </c>
      <c r="E32" s="150">
        <v>110.209</v>
      </c>
      <c r="F32" s="151">
        <v>117.69499999999999</v>
      </c>
      <c r="G32" s="149">
        <f t="shared" si="19"/>
        <v>339.31200000000001</v>
      </c>
      <c r="H32" s="150">
        <v>122.855</v>
      </c>
      <c r="I32" s="150">
        <v>103.661</v>
      </c>
      <c r="J32" s="151">
        <v>112.79600000000001</v>
      </c>
      <c r="K32" s="277">
        <f t="shared" si="14"/>
        <v>-1.4900740321592043</v>
      </c>
      <c r="L32" s="278">
        <f t="shared" si="15"/>
        <v>-13.432908713524071</v>
      </c>
      <c r="M32" s="278">
        <f t="shared" si="16"/>
        <v>6.3167440020837171</v>
      </c>
      <c r="N32" s="278">
        <f t="shared" si="17"/>
        <v>4.3432391219546673</v>
      </c>
    </row>
    <row r="33" spans="1:14" x14ac:dyDescent="0.25">
      <c r="A33" s="178"/>
      <c r="B33" s="297" t="s">
        <v>47</v>
      </c>
      <c r="C33" s="149">
        <f t="shared" si="18"/>
        <v>27.31</v>
      </c>
      <c r="D33" s="150">
        <v>11.472</v>
      </c>
      <c r="E33" s="150">
        <v>9.6259999999999994</v>
      </c>
      <c r="F33" s="151">
        <v>6.2119999999999997</v>
      </c>
      <c r="G33" s="149">
        <f t="shared" si="19"/>
        <v>32.347000000000001</v>
      </c>
      <c r="H33" s="150">
        <v>17.623000000000001</v>
      </c>
      <c r="I33" s="150">
        <v>9.4209999999999994</v>
      </c>
      <c r="J33" s="151">
        <v>5.3029999999999999</v>
      </c>
      <c r="K33" s="277">
        <f t="shared" si="14"/>
        <v>-15.57176863387641</v>
      </c>
      <c r="L33" s="278">
        <f t="shared" si="15"/>
        <v>-34.90325143278671</v>
      </c>
      <c r="M33" s="278">
        <f t="shared" si="16"/>
        <v>2.1759898099989394</v>
      </c>
      <c r="N33" s="278">
        <f t="shared" si="17"/>
        <v>17.141240807090323</v>
      </c>
    </row>
    <row r="34" spans="1:14" x14ac:dyDescent="0.25">
      <c r="A34" s="178"/>
      <c r="B34" s="297" t="s">
        <v>15</v>
      </c>
      <c r="C34" s="149">
        <f t="shared" si="18"/>
        <v>140.19799999999998</v>
      </c>
      <c r="D34" s="150">
        <v>52.247999999999998</v>
      </c>
      <c r="E34" s="150">
        <v>46.012999999999998</v>
      </c>
      <c r="F34" s="151">
        <v>41.936999999999998</v>
      </c>
      <c r="G34" s="149">
        <f t="shared" si="19"/>
        <v>140.93200000000002</v>
      </c>
      <c r="H34" s="150">
        <v>50.427</v>
      </c>
      <c r="I34" s="150">
        <v>46.146000000000001</v>
      </c>
      <c r="J34" s="151">
        <v>44.359000000000002</v>
      </c>
      <c r="K34" s="277">
        <f t="shared" si="14"/>
        <v>-0.52081855079047856</v>
      </c>
      <c r="L34" s="278">
        <f t="shared" si="15"/>
        <v>3.6111606877268088</v>
      </c>
      <c r="M34" s="278">
        <f t="shared" si="16"/>
        <v>-0.28821566332943849</v>
      </c>
      <c r="N34" s="278">
        <f t="shared" si="17"/>
        <v>-5.4599968439324691</v>
      </c>
    </row>
    <row r="35" spans="1:14" ht="7.35" customHeight="1" x14ac:dyDescent="0.25">
      <c r="A35" s="178"/>
      <c r="B35" s="296"/>
      <c r="C35" s="149"/>
      <c r="D35" s="150"/>
      <c r="E35" s="150"/>
      <c r="F35" s="151"/>
      <c r="G35" s="150"/>
      <c r="H35" s="150"/>
      <c r="I35" s="150"/>
      <c r="J35" s="150"/>
      <c r="K35" s="281"/>
      <c r="L35" s="282"/>
      <c r="M35" s="282"/>
      <c r="N35" s="282"/>
    </row>
    <row r="36" spans="1:14" x14ac:dyDescent="0.25">
      <c r="A36" s="178"/>
      <c r="B36" s="295" t="s">
        <v>108</v>
      </c>
      <c r="C36" s="146">
        <f>SUM(D36:F36)</f>
        <v>18368.506999999998</v>
      </c>
      <c r="D36" s="246">
        <f t="shared" ref="D36:J36" si="20">SUM(D38:D48)</f>
        <v>6291.0810000000001</v>
      </c>
      <c r="E36" s="246">
        <f t="shared" si="20"/>
        <v>6266.1179999999995</v>
      </c>
      <c r="F36" s="147">
        <f t="shared" si="20"/>
        <v>5811.3079999999991</v>
      </c>
      <c r="G36" s="246">
        <f t="shared" si="20"/>
        <v>17785.528999999999</v>
      </c>
      <c r="H36" s="246">
        <f t="shared" si="20"/>
        <v>6184.7179999999989</v>
      </c>
      <c r="I36" s="246">
        <f t="shared" si="20"/>
        <v>5976.2410000000009</v>
      </c>
      <c r="J36" s="246">
        <f t="shared" si="20"/>
        <v>5624.5700000000006</v>
      </c>
      <c r="K36" s="279">
        <f>(C36-G36)/G36*100</f>
        <v>3.277822099078409</v>
      </c>
      <c r="L36" s="280">
        <f t="shared" ref="L36" si="21">(D36-H36)/H36*100</f>
        <v>1.7197712167313239</v>
      </c>
      <c r="M36" s="280">
        <f t="shared" ref="M36" si="22">(E36-I36)/I36*100</f>
        <v>4.8504904671682176</v>
      </c>
      <c r="N36" s="280">
        <f t="shared" ref="N36" si="23">(F36-J36)/J36*100</f>
        <v>3.3200404653155426</v>
      </c>
    </row>
    <row r="37" spans="1:14" ht="7.35" customHeight="1" x14ac:dyDescent="0.25">
      <c r="A37" s="178"/>
      <c r="B37" s="296"/>
      <c r="C37" s="289"/>
      <c r="D37" s="288"/>
      <c r="E37" s="288"/>
      <c r="F37" s="301"/>
      <c r="G37" s="288"/>
      <c r="H37" s="288"/>
      <c r="I37" s="288"/>
      <c r="J37" s="288"/>
      <c r="K37" s="275"/>
      <c r="L37" s="276"/>
      <c r="M37" s="276"/>
      <c r="N37" s="276"/>
    </row>
    <row r="38" spans="1:14" x14ac:dyDescent="0.25">
      <c r="A38" s="178"/>
      <c r="B38" s="297" t="s">
        <v>9</v>
      </c>
      <c r="C38" s="149">
        <f>SUM(D38:F38)</f>
        <v>2432.3310000000001</v>
      </c>
      <c r="D38" s="287">
        <f t="shared" ref="D38:F48" si="24">+SUM(D52)+SUM(D66)</f>
        <v>863.255</v>
      </c>
      <c r="E38" s="150">
        <f t="shared" si="24"/>
        <v>782.28300000000002</v>
      </c>
      <c r="F38" s="151">
        <f t="shared" si="24"/>
        <v>786.79300000000001</v>
      </c>
      <c r="G38" s="150">
        <f>SUM(H38:J38)</f>
        <v>2343.65</v>
      </c>
      <c r="H38" s="150">
        <f t="shared" ref="H38:J48" si="25">+SUM(H52)+SUM(H66)</f>
        <v>868.69399999999996</v>
      </c>
      <c r="I38" s="150">
        <f t="shared" si="25"/>
        <v>724.74800000000005</v>
      </c>
      <c r="J38" s="150">
        <f t="shared" si="25"/>
        <v>750.20800000000008</v>
      </c>
      <c r="K38" s="277">
        <f t="shared" ref="K38:K48" si="26">(C38-G38)/G38*100</f>
        <v>3.7838841123887965</v>
      </c>
      <c r="L38" s="278">
        <f t="shared" ref="L38:L48" si="27">(D38-H38)/H38*100</f>
        <v>-0.62611230191528489</v>
      </c>
      <c r="M38" s="278">
        <f t="shared" ref="M38:M48" si="28">(E38-I38)/I38*100</f>
        <v>7.9386214242743645</v>
      </c>
      <c r="N38" s="278">
        <f t="shared" ref="N38:N48" si="29">(F38-J38)/J38*100</f>
        <v>4.8766475430813738</v>
      </c>
    </row>
    <row r="39" spans="1:14" x14ac:dyDescent="0.25">
      <c r="A39" s="178"/>
      <c r="B39" s="297" t="s">
        <v>10</v>
      </c>
      <c r="C39" s="149">
        <f t="shared" ref="C39:C48" si="30">SUM(D39:F39)</f>
        <v>1426.933</v>
      </c>
      <c r="D39" s="150">
        <f t="shared" si="24"/>
        <v>410.59199999999998</v>
      </c>
      <c r="E39" s="150">
        <f t="shared" si="24"/>
        <v>512.50699999999995</v>
      </c>
      <c r="F39" s="151">
        <f t="shared" si="24"/>
        <v>503.834</v>
      </c>
      <c r="G39" s="150">
        <f t="shared" ref="G39:G48" si="31">SUM(H39:J39)</f>
        <v>1287.5610000000001</v>
      </c>
      <c r="H39" s="150">
        <f t="shared" si="25"/>
        <v>421.62900000000002</v>
      </c>
      <c r="I39" s="150">
        <f t="shared" si="25"/>
        <v>376.86899999999997</v>
      </c>
      <c r="J39" s="150">
        <f t="shared" si="25"/>
        <v>489.06299999999999</v>
      </c>
      <c r="K39" s="277">
        <f t="shared" si="26"/>
        <v>10.82449685878959</v>
      </c>
      <c r="L39" s="278">
        <f t="shared" si="27"/>
        <v>-2.61770419017668</v>
      </c>
      <c r="M39" s="278">
        <f t="shared" si="28"/>
        <v>35.990755408377971</v>
      </c>
      <c r="N39" s="278">
        <f t="shared" si="29"/>
        <v>3.0202652827958802</v>
      </c>
    </row>
    <row r="40" spans="1:14" x14ac:dyDescent="0.25">
      <c r="A40" s="178"/>
      <c r="B40" s="297" t="s">
        <v>11</v>
      </c>
      <c r="C40" s="149">
        <f t="shared" si="30"/>
        <v>512.27800000000002</v>
      </c>
      <c r="D40" s="150">
        <f t="shared" si="24"/>
        <v>185.25099999999998</v>
      </c>
      <c r="E40" s="150">
        <f t="shared" si="24"/>
        <v>200.303</v>
      </c>
      <c r="F40" s="151">
        <f t="shared" si="24"/>
        <v>126.724</v>
      </c>
      <c r="G40" s="150">
        <f t="shared" si="31"/>
        <v>431.76900000000001</v>
      </c>
      <c r="H40" s="150">
        <f t="shared" si="25"/>
        <v>169.196</v>
      </c>
      <c r="I40" s="150">
        <f t="shared" si="25"/>
        <v>147.28800000000001</v>
      </c>
      <c r="J40" s="150">
        <f t="shared" si="25"/>
        <v>115.285</v>
      </c>
      <c r="K40" s="277">
        <f t="shared" si="26"/>
        <v>18.646313190618137</v>
      </c>
      <c r="L40" s="278">
        <f t="shared" si="27"/>
        <v>9.4889950117023911</v>
      </c>
      <c r="M40" s="278">
        <f t="shared" si="28"/>
        <v>35.994106783987824</v>
      </c>
      <c r="N40" s="278">
        <f t="shared" si="29"/>
        <v>9.9223663095806121</v>
      </c>
    </row>
    <row r="41" spans="1:14" x14ac:dyDescent="0.25">
      <c r="A41" s="178"/>
      <c r="B41" s="297" t="s">
        <v>6</v>
      </c>
      <c r="C41" s="149">
        <f t="shared" si="30"/>
        <v>2186.8970000000004</v>
      </c>
      <c r="D41" s="150">
        <f t="shared" si="24"/>
        <v>723.16100000000006</v>
      </c>
      <c r="E41" s="150">
        <f t="shared" si="24"/>
        <v>830.16600000000005</v>
      </c>
      <c r="F41" s="151">
        <f t="shared" si="24"/>
        <v>633.57000000000005</v>
      </c>
      <c r="G41" s="150">
        <f t="shared" si="31"/>
        <v>2082.2950000000001</v>
      </c>
      <c r="H41" s="150">
        <f t="shared" si="25"/>
        <v>740.29600000000005</v>
      </c>
      <c r="I41" s="150">
        <f t="shared" si="25"/>
        <v>668.94799999999998</v>
      </c>
      <c r="J41" s="150">
        <f t="shared" si="25"/>
        <v>673.05099999999993</v>
      </c>
      <c r="K41" s="277">
        <f t="shared" si="26"/>
        <v>5.0233996623917507</v>
      </c>
      <c r="L41" s="278">
        <f t="shared" si="27"/>
        <v>-2.3146146946626742</v>
      </c>
      <c r="M41" s="278">
        <f t="shared" si="28"/>
        <v>24.100229016306212</v>
      </c>
      <c r="N41" s="278">
        <f t="shared" si="29"/>
        <v>-5.8659744952462569</v>
      </c>
    </row>
    <row r="42" spans="1:14" x14ac:dyDescent="0.25">
      <c r="A42" s="178"/>
      <c r="B42" s="297" t="s">
        <v>129</v>
      </c>
      <c r="C42" s="149">
        <f t="shared" si="30"/>
        <v>1367.9459999999999</v>
      </c>
      <c r="D42" s="150">
        <f t="shared" si="24"/>
        <v>449.214</v>
      </c>
      <c r="E42" s="150">
        <f t="shared" si="24"/>
        <v>519.11500000000001</v>
      </c>
      <c r="F42" s="151">
        <f t="shared" si="24"/>
        <v>399.61699999999996</v>
      </c>
      <c r="G42" s="150">
        <f t="shared" si="31"/>
        <v>1355.306</v>
      </c>
      <c r="H42" s="150">
        <f t="shared" si="25"/>
        <v>406.82900000000001</v>
      </c>
      <c r="I42" s="150">
        <f t="shared" si="25"/>
        <v>462.61599999999999</v>
      </c>
      <c r="J42" s="150">
        <f t="shared" si="25"/>
        <v>485.86099999999999</v>
      </c>
      <c r="K42" s="277">
        <f t="shared" si="26"/>
        <v>0.93263071217864257</v>
      </c>
      <c r="L42" s="278">
        <f t="shared" si="27"/>
        <v>10.418382170395914</v>
      </c>
      <c r="M42" s="278">
        <f t="shared" si="28"/>
        <v>12.212936863402915</v>
      </c>
      <c r="N42" s="278">
        <f t="shared" si="29"/>
        <v>-17.750755874622584</v>
      </c>
    </row>
    <row r="43" spans="1:14" x14ac:dyDescent="0.25">
      <c r="A43" s="178"/>
      <c r="B43" s="297" t="s">
        <v>12</v>
      </c>
      <c r="C43" s="149">
        <f t="shared" si="30"/>
        <v>10203.371999999999</v>
      </c>
      <c r="D43" s="150">
        <f t="shared" si="24"/>
        <v>3592.8339999999998</v>
      </c>
      <c r="E43" s="150">
        <f t="shared" si="24"/>
        <v>3347.7939999999999</v>
      </c>
      <c r="F43" s="151">
        <f t="shared" si="24"/>
        <v>3262.7440000000001</v>
      </c>
      <c r="G43" s="150">
        <f t="shared" si="31"/>
        <v>10078.223</v>
      </c>
      <c r="H43" s="150">
        <f t="shared" si="25"/>
        <v>3519.2439999999997</v>
      </c>
      <c r="I43" s="150">
        <f t="shared" si="25"/>
        <v>3490.34</v>
      </c>
      <c r="J43" s="150">
        <f t="shared" si="25"/>
        <v>3068.6390000000001</v>
      </c>
      <c r="K43" s="277">
        <f t="shared" si="26"/>
        <v>1.2417764520590528</v>
      </c>
      <c r="L43" s="278">
        <f t="shared" si="27"/>
        <v>2.0910741056886124</v>
      </c>
      <c r="M43" s="278">
        <f t="shared" si="28"/>
        <v>-4.0840147378192455</v>
      </c>
      <c r="N43" s="278">
        <f t="shared" si="29"/>
        <v>6.3254426473755956</v>
      </c>
    </row>
    <row r="44" spans="1:14" x14ac:dyDescent="0.25">
      <c r="A44" s="178"/>
      <c r="B44" s="297" t="s">
        <v>14</v>
      </c>
      <c r="C44" s="149">
        <f t="shared" si="30"/>
        <v>70.225999999999999</v>
      </c>
      <c r="D44" s="150">
        <f t="shared" si="24"/>
        <v>13.036</v>
      </c>
      <c r="E44" s="150">
        <f t="shared" si="24"/>
        <v>35.884</v>
      </c>
      <c r="F44" s="151">
        <f t="shared" si="24"/>
        <v>21.306000000000001</v>
      </c>
      <c r="G44" s="150">
        <f t="shared" si="31"/>
        <v>71.152000000000001</v>
      </c>
      <c r="H44" s="150">
        <f t="shared" si="25"/>
        <v>16.368000000000002</v>
      </c>
      <c r="I44" s="150">
        <f t="shared" si="25"/>
        <v>44.607999999999997</v>
      </c>
      <c r="J44" s="150">
        <f t="shared" si="25"/>
        <v>10.176</v>
      </c>
      <c r="K44" s="277">
        <f t="shared" si="26"/>
        <v>-1.3014391724758292</v>
      </c>
      <c r="L44" s="278">
        <f t="shared" si="27"/>
        <v>-20.356793743890531</v>
      </c>
      <c r="M44" s="278">
        <f t="shared" si="28"/>
        <v>-19.557030129124815</v>
      </c>
      <c r="N44" s="278">
        <f t="shared" si="29"/>
        <v>109.375</v>
      </c>
    </row>
    <row r="45" spans="1:14" x14ac:dyDescent="0.25">
      <c r="A45" s="178"/>
      <c r="B45" s="297" t="s">
        <v>65</v>
      </c>
      <c r="C45" s="149">
        <f t="shared" si="30"/>
        <v>43.116</v>
      </c>
      <c r="D45" s="150">
        <f t="shared" si="24"/>
        <v>3.2250000000000001</v>
      </c>
      <c r="E45" s="150">
        <f t="shared" si="24"/>
        <v>16.093</v>
      </c>
      <c r="F45" s="151">
        <f t="shared" si="24"/>
        <v>23.797999999999998</v>
      </c>
      <c r="G45" s="150">
        <f t="shared" si="31"/>
        <v>36.369</v>
      </c>
      <c r="H45" s="150">
        <f t="shared" si="25"/>
        <v>8.4290000000000003</v>
      </c>
      <c r="I45" s="150">
        <f t="shared" si="25"/>
        <v>22.945</v>
      </c>
      <c r="J45" s="150">
        <f t="shared" si="25"/>
        <v>4.9950000000000001</v>
      </c>
      <c r="K45" s="277">
        <f t="shared" si="26"/>
        <v>18.551513651736368</v>
      </c>
      <c r="L45" s="278">
        <f t="shared" si="27"/>
        <v>-61.739233598291619</v>
      </c>
      <c r="M45" s="278">
        <f t="shared" si="28"/>
        <v>-29.862715188494228</v>
      </c>
      <c r="N45" s="278">
        <f t="shared" si="29"/>
        <v>376.43643643643634</v>
      </c>
    </row>
    <row r="46" spans="1:14" x14ac:dyDescent="0.25">
      <c r="A46" s="178"/>
      <c r="B46" s="297" t="s">
        <v>13</v>
      </c>
      <c r="C46" s="149">
        <f t="shared" si="30"/>
        <v>36.902000000000001</v>
      </c>
      <c r="D46" s="150">
        <f t="shared" si="24"/>
        <v>16.356999999999999</v>
      </c>
      <c r="E46" s="150">
        <f t="shared" si="24"/>
        <v>8.2149999999999999</v>
      </c>
      <c r="F46" s="151">
        <f t="shared" si="24"/>
        <v>12.33</v>
      </c>
      <c r="G46" s="150">
        <f t="shared" si="31"/>
        <v>28.948</v>
      </c>
      <c r="H46" s="150">
        <f t="shared" si="25"/>
        <v>13.805999999999999</v>
      </c>
      <c r="I46" s="150">
        <f t="shared" si="25"/>
        <v>10.109</v>
      </c>
      <c r="J46" s="150">
        <f t="shared" si="25"/>
        <v>5.0330000000000004</v>
      </c>
      <c r="K46" s="277">
        <f t="shared" si="26"/>
        <v>27.476855050435269</v>
      </c>
      <c r="L46" s="278">
        <f t="shared" si="27"/>
        <v>18.477473562219327</v>
      </c>
      <c r="M46" s="278">
        <f t="shared" si="28"/>
        <v>-18.735779998021567</v>
      </c>
      <c r="N46" s="278">
        <f t="shared" si="29"/>
        <v>144.98311146433537</v>
      </c>
    </row>
    <row r="47" spans="1:14" x14ac:dyDescent="0.25">
      <c r="A47" s="178"/>
      <c r="B47" s="297" t="s">
        <v>47</v>
      </c>
      <c r="C47" s="149">
        <f t="shared" si="30"/>
        <v>0.03</v>
      </c>
      <c r="D47" s="150">
        <f t="shared" si="24"/>
        <v>0</v>
      </c>
      <c r="E47" s="150">
        <f t="shared" si="24"/>
        <v>1.9E-2</v>
      </c>
      <c r="F47" s="151">
        <f t="shared" si="24"/>
        <v>1.0999999999999999E-2</v>
      </c>
      <c r="G47" s="150">
        <f t="shared" si="31"/>
        <v>0.02</v>
      </c>
      <c r="H47" s="150">
        <f t="shared" si="25"/>
        <v>0</v>
      </c>
      <c r="I47" s="150">
        <f t="shared" si="25"/>
        <v>0</v>
      </c>
      <c r="J47" s="150">
        <f t="shared" si="25"/>
        <v>0.02</v>
      </c>
      <c r="K47" s="277">
        <f t="shared" si="26"/>
        <v>49.999999999999986</v>
      </c>
      <c r="L47" s="333" t="s">
        <v>133</v>
      </c>
      <c r="M47" s="333" t="s">
        <v>133</v>
      </c>
      <c r="N47" s="278">
        <f t="shared" si="29"/>
        <v>-45.000000000000007</v>
      </c>
    </row>
    <row r="48" spans="1:14" x14ac:dyDescent="0.25">
      <c r="A48" s="178"/>
      <c r="B48" s="297" t="s">
        <v>15</v>
      </c>
      <c r="C48" s="149">
        <f t="shared" si="30"/>
        <v>88.475999999999999</v>
      </c>
      <c r="D48" s="150">
        <f t="shared" si="24"/>
        <v>34.155999999999999</v>
      </c>
      <c r="E48" s="150">
        <f t="shared" si="24"/>
        <v>13.738999999999999</v>
      </c>
      <c r="F48" s="151">
        <f t="shared" si="24"/>
        <v>40.581000000000003</v>
      </c>
      <c r="G48" s="150">
        <f t="shared" si="31"/>
        <v>70.236000000000004</v>
      </c>
      <c r="H48" s="290">
        <f t="shared" si="25"/>
        <v>20.227</v>
      </c>
      <c r="I48" s="290">
        <f t="shared" si="25"/>
        <v>27.77</v>
      </c>
      <c r="J48" s="290">
        <f t="shared" si="25"/>
        <v>22.239000000000001</v>
      </c>
      <c r="K48" s="277">
        <f t="shared" si="26"/>
        <v>25.969588245344262</v>
      </c>
      <c r="L48" s="278">
        <f t="shared" si="27"/>
        <v>68.863400405398707</v>
      </c>
      <c r="M48" s="278">
        <f t="shared" si="28"/>
        <v>-50.525747209218586</v>
      </c>
      <c r="N48" s="278">
        <f t="shared" si="29"/>
        <v>82.476730068798062</v>
      </c>
    </row>
    <row r="49" spans="1:14" ht="7.35" customHeight="1" x14ac:dyDescent="0.25">
      <c r="A49" s="178"/>
      <c r="B49" s="298"/>
      <c r="C49" s="149"/>
      <c r="D49" s="150"/>
      <c r="E49" s="150"/>
      <c r="F49" s="151"/>
      <c r="G49" s="150"/>
      <c r="H49" s="150"/>
      <c r="I49" s="150"/>
      <c r="J49" s="150"/>
      <c r="K49" s="281"/>
      <c r="L49" s="282"/>
      <c r="M49" s="282"/>
      <c r="N49" s="282"/>
    </row>
    <row r="50" spans="1:14" x14ac:dyDescent="0.25">
      <c r="A50" s="178"/>
      <c r="B50" s="419" t="s">
        <v>109</v>
      </c>
      <c r="C50" s="146">
        <f>SUM(D50:F50)</f>
        <v>6413.3239999999996</v>
      </c>
      <c r="D50" s="246">
        <f t="shared" ref="D50:J50" si="32">SUM(D52:D62)</f>
        <v>2381.0540000000001</v>
      </c>
      <c r="E50" s="246">
        <f t="shared" si="32"/>
        <v>2029.569</v>
      </c>
      <c r="F50" s="147">
        <f t="shared" si="32"/>
        <v>2002.7009999999998</v>
      </c>
      <c r="G50" s="246">
        <f t="shared" si="32"/>
        <v>6422.9770000000008</v>
      </c>
      <c r="H50" s="246">
        <f t="shared" si="32"/>
        <v>2242.5439999999999</v>
      </c>
      <c r="I50" s="246">
        <f t="shared" si="32"/>
        <v>2209.9670000000001</v>
      </c>
      <c r="J50" s="147">
        <f t="shared" si="32"/>
        <v>1970.4659999999999</v>
      </c>
      <c r="K50" s="279">
        <f>(C50-G50)/G50*100</f>
        <v>-0.15028856556704401</v>
      </c>
      <c r="L50" s="280">
        <f t="shared" ref="L50" si="33">(D50-H50)/H50*100</f>
        <v>6.176467440549672</v>
      </c>
      <c r="M50" s="280">
        <f t="shared" ref="M50" si="34">(E50-I50)/I50*100</f>
        <v>-8.1629273197292136</v>
      </c>
      <c r="N50" s="280">
        <f t="shared" ref="N50" si="35">(F50-J50)/J50*100</f>
        <v>1.635907445243912</v>
      </c>
    </row>
    <row r="51" spans="1:14" ht="7.35" customHeight="1" x14ac:dyDescent="0.25">
      <c r="A51" s="178"/>
      <c r="B51" s="419"/>
      <c r="C51" s="289"/>
      <c r="D51" s="288"/>
      <c r="E51" s="288"/>
      <c r="F51" s="301"/>
      <c r="G51" s="288"/>
      <c r="H51" s="288"/>
      <c r="I51" s="288"/>
      <c r="J51" s="301"/>
      <c r="K51" s="275"/>
      <c r="L51" s="276"/>
      <c r="M51" s="276"/>
      <c r="N51" s="276"/>
    </row>
    <row r="52" spans="1:14" x14ac:dyDescent="0.25">
      <c r="A52" s="178"/>
      <c r="B52" s="299" t="s">
        <v>9</v>
      </c>
      <c r="C52" s="149">
        <f>SUM(D52:F52)</f>
        <v>828.03000000000009</v>
      </c>
      <c r="D52" s="150">
        <v>303.18700000000001</v>
      </c>
      <c r="E52" s="150">
        <v>273.59899999999999</v>
      </c>
      <c r="F52" s="151">
        <v>251.244</v>
      </c>
      <c r="G52" s="149">
        <f>SUM(H52:J52)</f>
        <v>932.26800000000003</v>
      </c>
      <c r="H52" s="150">
        <v>347.93</v>
      </c>
      <c r="I52" s="150">
        <v>292.26900000000001</v>
      </c>
      <c r="J52" s="151">
        <v>292.06900000000002</v>
      </c>
      <c r="K52" s="277">
        <f t="shared" ref="K52:K62" si="36">(C52-G52)/G52*100</f>
        <v>-11.181119592220256</v>
      </c>
      <c r="L52" s="278">
        <f t="shared" ref="L52:L62" si="37">(D52-H52)/H52*100</f>
        <v>-12.859770643520246</v>
      </c>
      <c r="M52" s="278">
        <f t="shared" ref="M52:M62" si="38">(E52-I52)/I52*100</f>
        <v>-6.3879508261225153</v>
      </c>
      <c r="N52" s="278">
        <f t="shared" ref="N52:N62" si="39">(F52-J52)/J52*100</f>
        <v>-13.977861395766075</v>
      </c>
    </row>
    <row r="53" spans="1:14" x14ac:dyDescent="0.25">
      <c r="A53" s="178"/>
      <c r="B53" s="299" t="s">
        <v>10</v>
      </c>
      <c r="C53" s="149">
        <f t="shared" ref="C53:C62" si="40">SUM(D53:F53)</f>
        <v>283.76</v>
      </c>
      <c r="D53" s="150">
        <v>102.333</v>
      </c>
      <c r="E53" s="150">
        <v>78.861999999999995</v>
      </c>
      <c r="F53" s="151">
        <v>102.565</v>
      </c>
      <c r="G53" s="149">
        <f t="shared" ref="G53:G62" si="41">SUM(H53:J53)</f>
        <v>285.84699999999998</v>
      </c>
      <c r="H53" s="150">
        <v>108.779</v>
      </c>
      <c r="I53" s="150">
        <v>85.587000000000003</v>
      </c>
      <c r="J53" s="151">
        <v>91.480999999999995</v>
      </c>
      <c r="K53" s="277">
        <f t="shared" si="36"/>
        <v>-0.73011086350389864</v>
      </c>
      <c r="L53" s="278">
        <f t="shared" si="37"/>
        <v>-5.925776114875112</v>
      </c>
      <c r="M53" s="278">
        <f t="shared" si="38"/>
        <v>-7.8575017233925806</v>
      </c>
      <c r="N53" s="278">
        <f t="shared" si="39"/>
        <v>12.116177129677205</v>
      </c>
    </row>
    <row r="54" spans="1:14" x14ac:dyDescent="0.25">
      <c r="A54" s="178"/>
      <c r="B54" s="299" t="s">
        <v>11</v>
      </c>
      <c r="C54" s="149">
        <f t="shared" si="40"/>
        <v>302.92700000000002</v>
      </c>
      <c r="D54" s="150">
        <v>107.297</v>
      </c>
      <c r="E54" s="150">
        <v>129.733</v>
      </c>
      <c r="F54" s="151">
        <v>65.897000000000006</v>
      </c>
      <c r="G54" s="149">
        <f t="shared" si="41"/>
        <v>234.90300000000002</v>
      </c>
      <c r="H54" s="150">
        <v>86.119</v>
      </c>
      <c r="I54" s="150">
        <v>70.281999999999996</v>
      </c>
      <c r="J54" s="151">
        <v>78.501999999999995</v>
      </c>
      <c r="K54" s="277">
        <f t="shared" si="36"/>
        <v>28.958335994006035</v>
      </c>
      <c r="L54" s="278">
        <f t="shared" si="37"/>
        <v>24.591553547997535</v>
      </c>
      <c r="M54" s="278">
        <f t="shared" si="38"/>
        <v>84.589226259924317</v>
      </c>
      <c r="N54" s="278">
        <f t="shared" si="39"/>
        <v>-16.056915747369484</v>
      </c>
    </row>
    <row r="55" spans="1:14" x14ac:dyDescent="0.25">
      <c r="A55" s="178"/>
      <c r="B55" s="299" t="s">
        <v>6</v>
      </c>
      <c r="C55" s="149">
        <f t="shared" si="40"/>
        <v>840.16700000000003</v>
      </c>
      <c r="D55" s="150">
        <v>317.52800000000002</v>
      </c>
      <c r="E55" s="150">
        <v>272.57100000000003</v>
      </c>
      <c r="F55" s="151">
        <v>250.06800000000001</v>
      </c>
      <c r="G55" s="149">
        <f t="shared" si="41"/>
        <v>848.21</v>
      </c>
      <c r="H55" s="150">
        <v>258.91000000000003</v>
      </c>
      <c r="I55" s="150">
        <v>325.53199999999998</v>
      </c>
      <c r="J55" s="151">
        <v>263.76799999999997</v>
      </c>
      <c r="K55" s="277">
        <f t="shared" si="36"/>
        <v>-0.94823215948880657</v>
      </c>
      <c r="L55" s="278">
        <f t="shared" si="37"/>
        <v>22.640299718048741</v>
      </c>
      <c r="M55" s="278">
        <f t="shared" si="38"/>
        <v>-16.269061106127801</v>
      </c>
      <c r="N55" s="278">
        <f t="shared" si="39"/>
        <v>-5.1939583270146343</v>
      </c>
    </row>
    <row r="56" spans="1:14" x14ac:dyDescent="0.25">
      <c r="A56" s="178"/>
      <c r="B56" s="299" t="s">
        <v>129</v>
      </c>
      <c r="C56" s="149">
        <f t="shared" si="40"/>
        <v>572.23</v>
      </c>
      <c r="D56" s="150">
        <v>188.17099999999999</v>
      </c>
      <c r="E56" s="150">
        <v>194.61500000000001</v>
      </c>
      <c r="F56" s="151">
        <v>189.44399999999999</v>
      </c>
      <c r="G56" s="149">
        <f t="shared" si="41"/>
        <v>594.51800000000003</v>
      </c>
      <c r="H56" s="150">
        <v>197.97</v>
      </c>
      <c r="I56" s="150">
        <v>195.96199999999999</v>
      </c>
      <c r="J56" s="151">
        <v>200.58600000000001</v>
      </c>
      <c r="K56" s="277">
        <f t="shared" si="36"/>
        <v>-3.7489192926034218</v>
      </c>
      <c r="L56" s="278">
        <f t="shared" si="37"/>
        <v>-4.9497398595746862</v>
      </c>
      <c r="M56" s="278">
        <f t="shared" si="38"/>
        <v>-0.6873781651544586</v>
      </c>
      <c r="N56" s="278">
        <f t="shared" si="39"/>
        <v>-5.5547246567557176</v>
      </c>
    </row>
    <row r="57" spans="1:14" x14ac:dyDescent="0.25">
      <c r="A57" s="178"/>
      <c r="B57" s="299" t="s">
        <v>12</v>
      </c>
      <c r="C57" s="149">
        <f t="shared" si="40"/>
        <v>3527.027</v>
      </c>
      <c r="D57" s="150">
        <v>1340.1610000000001</v>
      </c>
      <c r="E57" s="150">
        <v>1067.7139999999999</v>
      </c>
      <c r="F57" s="151">
        <v>1119.152</v>
      </c>
      <c r="G57" s="149">
        <f t="shared" si="41"/>
        <v>3477.4450000000002</v>
      </c>
      <c r="H57" s="150">
        <v>1228.1869999999999</v>
      </c>
      <c r="I57" s="150">
        <v>1220.8140000000001</v>
      </c>
      <c r="J57" s="151">
        <v>1028.444</v>
      </c>
      <c r="K57" s="277">
        <f t="shared" si="36"/>
        <v>1.4258169431867327</v>
      </c>
      <c r="L57" s="278">
        <f t="shared" si="37"/>
        <v>9.11701556847615</v>
      </c>
      <c r="M57" s="278">
        <f t="shared" si="38"/>
        <v>-12.540812933010281</v>
      </c>
      <c r="N57" s="278">
        <f t="shared" si="39"/>
        <v>8.8199260241685575</v>
      </c>
    </row>
    <row r="58" spans="1:14" x14ac:dyDescent="0.25">
      <c r="A58" s="178"/>
      <c r="B58" s="299" t="s">
        <v>14</v>
      </c>
      <c r="C58" s="149">
        <f t="shared" si="40"/>
        <v>0</v>
      </c>
      <c r="D58" s="150">
        <v>0</v>
      </c>
      <c r="E58" s="150">
        <v>0</v>
      </c>
      <c r="F58" s="151">
        <v>0</v>
      </c>
      <c r="G58" s="149">
        <f t="shared" si="41"/>
        <v>0.13400000000000001</v>
      </c>
      <c r="H58" s="150">
        <v>0.10299999999999999</v>
      </c>
      <c r="I58" s="150">
        <v>0</v>
      </c>
      <c r="J58" s="151">
        <v>3.1E-2</v>
      </c>
      <c r="K58" s="277">
        <f t="shared" si="36"/>
        <v>-100</v>
      </c>
      <c r="L58" s="278">
        <f t="shared" si="37"/>
        <v>-100</v>
      </c>
      <c r="M58" s="278" t="s">
        <v>133</v>
      </c>
      <c r="N58" s="278">
        <f t="shared" si="39"/>
        <v>-100</v>
      </c>
    </row>
    <row r="59" spans="1:14" x14ac:dyDescent="0.25">
      <c r="A59" s="178"/>
      <c r="B59" s="299" t="s">
        <v>65</v>
      </c>
      <c r="C59" s="149">
        <f t="shared" si="40"/>
        <v>0.19600000000000001</v>
      </c>
      <c r="D59" s="150">
        <v>0.19600000000000001</v>
      </c>
      <c r="E59" s="150">
        <v>0</v>
      </c>
      <c r="F59" s="151">
        <v>0</v>
      </c>
      <c r="G59" s="149">
        <f t="shared" si="41"/>
        <v>0</v>
      </c>
      <c r="H59" s="150">
        <v>0</v>
      </c>
      <c r="I59" s="150">
        <v>0</v>
      </c>
      <c r="J59" s="151">
        <v>0</v>
      </c>
      <c r="K59" s="333" t="s">
        <v>133</v>
      </c>
      <c r="L59" s="333" t="s">
        <v>133</v>
      </c>
      <c r="M59" s="333" t="s">
        <v>133</v>
      </c>
      <c r="N59" s="333" t="s">
        <v>133</v>
      </c>
    </row>
    <row r="60" spans="1:14" x14ac:dyDescent="0.25">
      <c r="A60" s="178"/>
      <c r="B60" s="299" t="s">
        <v>13</v>
      </c>
      <c r="C60" s="149">
        <f t="shared" si="40"/>
        <v>0</v>
      </c>
      <c r="D60" s="150">
        <v>0</v>
      </c>
      <c r="E60" s="150">
        <v>0</v>
      </c>
      <c r="F60" s="151">
        <v>0</v>
      </c>
      <c r="G60" s="149">
        <f t="shared" si="41"/>
        <v>0</v>
      </c>
      <c r="H60" s="150">
        <v>0</v>
      </c>
      <c r="I60" s="150">
        <v>0</v>
      </c>
      <c r="J60" s="151">
        <v>0</v>
      </c>
      <c r="K60" s="277" t="s">
        <v>133</v>
      </c>
      <c r="L60" s="278" t="s">
        <v>133</v>
      </c>
      <c r="M60" s="278" t="s">
        <v>133</v>
      </c>
      <c r="N60" s="278" t="s">
        <v>133</v>
      </c>
    </row>
    <row r="61" spans="1:14" x14ac:dyDescent="0.25">
      <c r="A61" s="178"/>
      <c r="B61" s="299" t="s">
        <v>47</v>
      </c>
      <c r="C61" s="149">
        <f t="shared" si="40"/>
        <v>0</v>
      </c>
      <c r="D61" s="150">
        <v>0</v>
      </c>
      <c r="E61" s="150">
        <v>0</v>
      </c>
      <c r="F61" s="151">
        <v>0</v>
      </c>
      <c r="G61" s="149">
        <f t="shared" si="41"/>
        <v>0</v>
      </c>
      <c r="H61" s="150">
        <v>0</v>
      </c>
      <c r="I61" s="150">
        <v>0</v>
      </c>
      <c r="J61" s="151">
        <v>0</v>
      </c>
      <c r="K61" s="277" t="s">
        <v>133</v>
      </c>
      <c r="L61" s="278" t="s">
        <v>133</v>
      </c>
      <c r="M61" s="278" t="s">
        <v>133</v>
      </c>
      <c r="N61" s="278" t="s">
        <v>133</v>
      </c>
    </row>
    <row r="62" spans="1:14" x14ac:dyDescent="0.25">
      <c r="A62" s="178"/>
      <c r="B62" s="299" t="s">
        <v>15</v>
      </c>
      <c r="C62" s="149">
        <f t="shared" si="40"/>
        <v>58.986999999999995</v>
      </c>
      <c r="D62" s="150">
        <v>22.181000000000001</v>
      </c>
      <c r="E62" s="150">
        <v>12.475</v>
      </c>
      <c r="F62" s="151">
        <v>24.331</v>
      </c>
      <c r="G62" s="149">
        <f t="shared" si="41"/>
        <v>49.652000000000001</v>
      </c>
      <c r="H62" s="150">
        <v>14.545999999999999</v>
      </c>
      <c r="I62" s="150">
        <v>19.521000000000001</v>
      </c>
      <c r="J62" s="151">
        <v>15.585000000000001</v>
      </c>
      <c r="K62" s="277">
        <f t="shared" si="36"/>
        <v>18.800853943446374</v>
      </c>
      <c r="L62" s="278">
        <f t="shared" si="37"/>
        <v>52.488656675374692</v>
      </c>
      <c r="M62" s="278">
        <f t="shared" si="38"/>
        <v>-36.094462373853801</v>
      </c>
      <c r="N62" s="278">
        <f t="shared" si="39"/>
        <v>56.11806223933268</v>
      </c>
    </row>
    <row r="63" spans="1:14" ht="7.35" customHeight="1" x14ac:dyDescent="0.25">
      <c r="A63" s="178"/>
      <c r="B63" s="300"/>
      <c r="C63" s="149"/>
      <c r="D63" s="150"/>
      <c r="E63" s="150"/>
      <c r="F63" s="151"/>
      <c r="G63" s="150"/>
      <c r="H63" s="150"/>
      <c r="I63" s="150"/>
      <c r="J63" s="150"/>
      <c r="K63" s="277"/>
      <c r="L63" s="278"/>
      <c r="M63" s="278"/>
      <c r="N63" s="278"/>
    </row>
    <row r="64" spans="1:14" ht="15" customHeight="1" x14ac:dyDescent="0.25">
      <c r="A64" s="178"/>
      <c r="B64" s="419" t="s">
        <v>110</v>
      </c>
      <c r="C64" s="146">
        <f>SUM(D64:F64)</f>
        <v>11955.182999999999</v>
      </c>
      <c r="D64" s="246">
        <f t="shared" ref="D64:J64" si="42">SUM(D66:D76)</f>
        <v>3910.0269999999996</v>
      </c>
      <c r="E64" s="246">
        <f t="shared" si="42"/>
        <v>4236.549</v>
      </c>
      <c r="F64" s="147">
        <f t="shared" si="42"/>
        <v>3808.607</v>
      </c>
      <c r="G64" s="246">
        <f t="shared" si="42"/>
        <v>11362.552000000001</v>
      </c>
      <c r="H64" s="246">
        <f t="shared" si="42"/>
        <v>3942.1739999999995</v>
      </c>
      <c r="I64" s="246">
        <f t="shared" si="42"/>
        <v>3766.2739999999999</v>
      </c>
      <c r="J64" s="147">
        <f t="shared" si="42"/>
        <v>3654.1039999999994</v>
      </c>
      <c r="K64" s="279">
        <f>(C64-G64)/G64*100</f>
        <v>5.2156504982331215</v>
      </c>
      <c r="L64" s="280">
        <f t="shared" ref="L64" si="43">(D64-H64)/H64*100</f>
        <v>-0.81546375172683749</v>
      </c>
      <c r="M64" s="280">
        <f t="shared" ref="M64" si="44">(E64-I64)/I64*100</f>
        <v>12.486478678927771</v>
      </c>
      <c r="N64" s="280">
        <f t="shared" ref="N64" si="45">(F64-J64)/J64*100</f>
        <v>4.2282047801595315</v>
      </c>
    </row>
    <row r="65" spans="1:14" ht="7.35" customHeight="1" x14ac:dyDescent="0.25">
      <c r="A65" s="178"/>
      <c r="B65" s="419"/>
      <c r="C65" s="289"/>
      <c r="D65" s="288"/>
      <c r="E65" s="288"/>
      <c r="F65" s="301"/>
      <c r="G65" s="288"/>
      <c r="H65" s="288"/>
      <c r="I65" s="288"/>
      <c r="J65" s="301"/>
      <c r="K65" s="275"/>
      <c r="L65" s="276"/>
      <c r="M65" s="276"/>
      <c r="N65" s="276"/>
    </row>
    <row r="66" spans="1:14" x14ac:dyDescent="0.25">
      <c r="A66" s="178"/>
      <c r="B66" s="299" t="s">
        <v>9</v>
      </c>
      <c r="C66" s="149">
        <f>SUM(D66:F66)</f>
        <v>1604.3009999999999</v>
      </c>
      <c r="D66" s="150">
        <v>560.06799999999998</v>
      </c>
      <c r="E66" s="150">
        <v>508.68400000000003</v>
      </c>
      <c r="F66" s="151">
        <v>535.54899999999998</v>
      </c>
      <c r="G66" s="149">
        <f>SUM(H66:J66)</f>
        <v>1411.3820000000001</v>
      </c>
      <c r="H66" s="150">
        <v>520.76400000000001</v>
      </c>
      <c r="I66" s="150">
        <v>432.47899999999998</v>
      </c>
      <c r="J66" s="151">
        <v>458.13900000000001</v>
      </c>
      <c r="K66" s="277">
        <f t="shared" ref="K66:K76" si="46">(C66-G66)/G66*100</f>
        <v>13.66880121753004</v>
      </c>
      <c r="L66" s="278">
        <f t="shared" ref="L66:L76" si="47">(D66-H66)/H66*100</f>
        <v>7.5473727062546514</v>
      </c>
      <c r="M66" s="278">
        <f t="shared" ref="M66:M76" si="48">(E66-I66)/I66*100</f>
        <v>17.620508741464914</v>
      </c>
      <c r="N66" s="278">
        <f t="shared" ref="N66:N76" si="49">(F66-J66)/J66*100</f>
        <v>16.896618711788335</v>
      </c>
    </row>
    <row r="67" spans="1:14" x14ac:dyDescent="0.25">
      <c r="A67" s="178"/>
      <c r="B67" s="299" t="s">
        <v>10</v>
      </c>
      <c r="C67" s="149">
        <f t="shared" ref="C67:C76" si="50">SUM(D67:F67)</f>
        <v>1143.173</v>
      </c>
      <c r="D67" s="150">
        <v>308.25900000000001</v>
      </c>
      <c r="E67" s="150">
        <v>433.64499999999998</v>
      </c>
      <c r="F67" s="151">
        <v>401.26900000000001</v>
      </c>
      <c r="G67" s="149">
        <f t="shared" ref="G67:G76" si="51">SUM(H67:J67)</f>
        <v>1001.7140000000001</v>
      </c>
      <c r="H67" s="150">
        <v>312.85000000000002</v>
      </c>
      <c r="I67" s="150">
        <v>291.28199999999998</v>
      </c>
      <c r="J67" s="151">
        <v>397.58199999999999</v>
      </c>
      <c r="K67" s="277">
        <f t="shared" si="46"/>
        <v>14.121695414060294</v>
      </c>
      <c r="L67" s="278">
        <f t="shared" si="47"/>
        <v>-1.4674764264024318</v>
      </c>
      <c r="M67" s="278">
        <f t="shared" si="48"/>
        <v>48.874630083561641</v>
      </c>
      <c r="N67" s="278">
        <f t="shared" si="49"/>
        <v>0.92735586621124999</v>
      </c>
    </row>
    <row r="68" spans="1:14" x14ac:dyDescent="0.25">
      <c r="A68" s="178"/>
      <c r="B68" s="299" t="s">
        <v>11</v>
      </c>
      <c r="C68" s="149">
        <f t="shared" si="50"/>
        <v>209.351</v>
      </c>
      <c r="D68" s="150">
        <v>77.953999999999994</v>
      </c>
      <c r="E68" s="150">
        <v>70.569999999999993</v>
      </c>
      <c r="F68" s="151">
        <v>60.826999999999998</v>
      </c>
      <c r="G68" s="149">
        <f t="shared" si="51"/>
        <v>196.86599999999999</v>
      </c>
      <c r="H68" s="150">
        <v>83.076999999999998</v>
      </c>
      <c r="I68" s="150">
        <v>77.006</v>
      </c>
      <c r="J68" s="151">
        <v>36.783000000000001</v>
      </c>
      <c r="K68" s="277">
        <f t="shared" si="46"/>
        <v>6.3418772159743249</v>
      </c>
      <c r="L68" s="278">
        <f t="shared" si="47"/>
        <v>-6.1665683642885574</v>
      </c>
      <c r="M68" s="278">
        <f t="shared" si="48"/>
        <v>-8.3577903020543953</v>
      </c>
      <c r="N68" s="278">
        <f t="shared" si="49"/>
        <v>65.367153304515654</v>
      </c>
    </row>
    <row r="69" spans="1:14" x14ac:dyDescent="0.25">
      <c r="A69" s="178"/>
      <c r="B69" s="299" t="s">
        <v>6</v>
      </c>
      <c r="C69" s="149">
        <f t="shared" si="50"/>
        <v>1346.73</v>
      </c>
      <c r="D69" s="150">
        <v>405.63299999999998</v>
      </c>
      <c r="E69" s="150">
        <v>557.59500000000003</v>
      </c>
      <c r="F69" s="151">
        <v>383.50200000000001</v>
      </c>
      <c r="G69" s="149">
        <f t="shared" si="51"/>
        <v>1234.085</v>
      </c>
      <c r="H69" s="150">
        <v>481.38600000000002</v>
      </c>
      <c r="I69" s="150">
        <v>343.416</v>
      </c>
      <c r="J69" s="151">
        <v>409.28300000000002</v>
      </c>
      <c r="K69" s="277">
        <f t="shared" si="46"/>
        <v>9.1278153449721842</v>
      </c>
      <c r="L69" s="278">
        <f t="shared" si="47"/>
        <v>-15.736436040931817</v>
      </c>
      <c r="M69" s="278">
        <f t="shared" si="48"/>
        <v>62.367216437207361</v>
      </c>
      <c r="N69" s="278">
        <f t="shared" si="49"/>
        <v>-6.2990644615095199</v>
      </c>
    </row>
    <row r="70" spans="1:14" x14ac:dyDescent="0.25">
      <c r="A70" s="178"/>
      <c r="B70" s="299" t="s">
        <v>129</v>
      </c>
      <c r="C70" s="149">
        <f t="shared" si="50"/>
        <v>795.71600000000001</v>
      </c>
      <c r="D70" s="150">
        <v>261.04300000000001</v>
      </c>
      <c r="E70" s="150">
        <v>324.5</v>
      </c>
      <c r="F70" s="151">
        <v>210.173</v>
      </c>
      <c r="G70" s="149">
        <f t="shared" si="51"/>
        <v>760.78800000000001</v>
      </c>
      <c r="H70" s="150">
        <v>208.85900000000001</v>
      </c>
      <c r="I70" s="150">
        <v>266.654</v>
      </c>
      <c r="J70" s="151">
        <v>285.27499999999998</v>
      </c>
      <c r="K70" s="277">
        <f t="shared" si="46"/>
        <v>4.5910293011982306</v>
      </c>
      <c r="L70" s="278">
        <f t="shared" si="47"/>
        <v>24.985277148698401</v>
      </c>
      <c r="M70" s="278">
        <f t="shared" si="48"/>
        <v>21.693280430820465</v>
      </c>
      <c r="N70" s="278">
        <f t="shared" si="49"/>
        <v>-26.326176496363153</v>
      </c>
    </row>
    <row r="71" spans="1:14" x14ac:dyDescent="0.25">
      <c r="A71" s="178"/>
      <c r="B71" s="299" t="s">
        <v>12</v>
      </c>
      <c r="C71" s="149">
        <f t="shared" si="50"/>
        <v>6676.3449999999993</v>
      </c>
      <c r="D71" s="150">
        <v>2252.6729999999998</v>
      </c>
      <c r="E71" s="150">
        <v>2280.08</v>
      </c>
      <c r="F71" s="151">
        <v>2143.5920000000001</v>
      </c>
      <c r="G71" s="149">
        <f t="shared" si="51"/>
        <v>6600.7779999999993</v>
      </c>
      <c r="H71" s="150">
        <v>2291.0569999999998</v>
      </c>
      <c r="I71" s="150">
        <v>2269.5259999999998</v>
      </c>
      <c r="J71" s="151">
        <v>2040.1949999999999</v>
      </c>
      <c r="K71" s="277">
        <f t="shared" si="46"/>
        <v>1.1448195955082874</v>
      </c>
      <c r="L71" s="278">
        <f t="shared" si="47"/>
        <v>-1.6753838948572655</v>
      </c>
      <c r="M71" s="278">
        <f t="shared" si="48"/>
        <v>0.46503102409930924</v>
      </c>
      <c r="N71" s="278">
        <f t="shared" si="49"/>
        <v>5.0679959513674016</v>
      </c>
    </row>
    <row r="72" spans="1:14" x14ac:dyDescent="0.25">
      <c r="A72" s="178"/>
      <c r="B72" s="299" t="s">
        <v>14</v>
      </c>
      <c r="C72" s="149">
        <f t="shared" si="50"/>
        <v>70.225999999999999</v>
      </c>
      <c r="D72" s="150">
        <v>13.036</v>
      </c>
      <c r="E72" s="150">
        <v>35.884</v>
      </c>
      <c r="F72" s="151">
        <v>21.306000000000001</v>
      </c>
      <c r="G72" s="149">
        <f t="shared" si="51"/>
        <v>71.018000000000001</v>
      </c>
      <c r="H72" s="150">
        <v>16.265000000000001</v>
      </c>
      <c r="I72" s="150">
        <v>44.607999999999997</v>
      </c>
      <c r="J72" s="151">
        <v>10.145</v>
      </c>
      <c r="K72" s="277">
        <f t="shared" si="46"/>
        <v>-1.115210228392804</v>
      </c>
      <c r="L72" s="278">
        <f t="shared" si="47"/>
        <v>-19.852443897940368</v>
      </c>
      <c r="M72" s="278">
        <f t="shared" si="48"/>
        <v>-19.557030129124815</v>
      </c>
      <c r="N72" s="278">
        <f t="shared" si="49"/>
        <v>110.01478560867423</v>
      </c>
    </row>
    <row r="73" spans="1:14" x14ac:dyDescent="0.25">
      <c r="A73" s="178"/>
      <c r="B73" s="299" t="s">
        <v>65</v>
      </c>
      <c r="C73" s="149">
        <f t="shared" si="50"/>
        <v>42.92</v>
      </c>
      <c r="D73" s="150">
        <v>3.0289999999999999</v>
      </c>
      <c r="E73" s="150">
        <v>16.093</v>
      </c>
      <c r="F73" s="151">
        <v>23.797999999999998</v>
      </c>
      <c r="G73" s="149">
        <f t="shared" si="51"/>
        <v>36.369</v>
      </c>
      <c r="H73" s="150">
        <v>8.4290000000000003</v>
      </c>
      <c r="I73" s="150">
        <v>22.945</v>
      </c>
      <c r="J73" s="151">
        <v>4.9950000000000001</v>
      </c>
      <c r="K73" s="277">
        <f t="shared" si="46"/>
        <v>18.012593142511484</v>
      </c>
      <c r="L73" s="278">
        <f t="shared" si="47"/>
        <v>-64.064539091232646</v>
      </c>
      <c r="M73" s="278">
        <f t="shared" si="48"/>
        <v>-29.862715188494228</v>
      </c>
      <c r="N73" s="278">
        <f t="shared" si="49"/>
        <v>376.43643643643634</v>
      </c>
    </row>
    <row r="74" spans="1:14" x14ac:dyDescent="0.25">
      <c r="A74" s="178"/>
      <c r="B74" s="299" t="s">
        <v>13</v>
      </c>
      <c r="C74" s="149">
        <f t="shared" si="50"/>
        <v>36.902000000000001</v>
      </c>
      <c r="D74" s="150">
        <v>16.356999999999999</v>
      </c>
      <c r="E74" s="150">
        <v>8.2149999999999999</v>
      </c>
      <c r="F74" s="151">
        <v>12.33</v>
      </c>
      <c r="G74" s="149">
        <f t="shared" si="51"/>
        <v>28.948</v>
      </c>
      <c r="H74" s="150">
        <v>13.805999999999999</v>
      </c>
      <c r="I74" s="150">
        <v>10.109</v>
      </c>
      <c r="J74" s="151">
        <v>5.0330000000000004</v>
      </c>
      <c r="K74" s="277">
        <f t="shared" si="46"/>
        <v>27.476855050435269</v>
      </c>
      <c r="L74" s="278">
        <f t="shared" si="47"/>
        <v>18.477473562219327</v>
      </c>
      <c r="M74" s="278">
        <f t="shared" si="48"/>
        <v>-18.735779998021567</v>
      </c>
      <c r="N74" s="278">
        <f t="shared" si="49"/>
        <v>144.98311146433537</v>
      </c>
    </row>
    <row r="75" spans="1:14" x14ac:dyDescent="0.25">
      <c r="A75" s="178"/>
      <c r="B75" s="299" t="s">
        <v>47</v>
      </c>
      <c r="C75" s="149">
        <f t="shared" si="50"/>
        <v>0.03</v>
      </c>
      <c r="D75" s="150">
        <v>0</v>
      </c>
      <c r="E75" s="150">
        <v>1.9E-2</v>
      </c>
      <c r="F75" s="151">
        <v>1.0999999999999999E-2</v>
      </c>
      <c r="G75" s="149">
        <f t="shared" si="51"/>
        <v>0.02</v>
      </c>
      <c r="H75" s="150">
        <v>0</v>
      </c>
      <c r="I75" s="150">
        <v>0</v>
      </c>
      <c r="J75" s="151">
        <v>0.02</v>
      </c>
      <c r="K75" s="277">
        <f t="shared" si="46"/>
        <v>49.999999999999986</v>
      </c>
      <c r="L75" s="278" t="s">
        <v>133</v>
      </c>
      <c r="M75" s="278" t="s">
        <v>133</v>
      </c>
      <c r="N75" s="278">
        <f t="shared" si="49"/>
        <v>-45.000000000000007</v>
      </c>
    </row>
    <row r="76" spans="1:14" x14ac:dyDescent="0.25">
      <c r="A76" s="178"/>
      <c r="B76" s="299" t="s">
        <v>15</v>
      </c>
      <c r="C76" s="149">
        <f t="shared" si="50"/>
        <v>29.488999999999997</v>
      </c>
      <c r="D76" s="150">
        <v>11.975</v>
      </c>
      <c r="E76" s="150">
        <v>1.264</v>
      </c>
      <c r="F76" s="151">
        <v>16.25</v>
      </c>
      <c r="G76" s="149">
        <f t="shared" si="51"/>
        <v>20.584</v>
      </c>
      <c r="H76" s="150">
        <v>5.681</v>
      </c>
      <c r="I76" s="150">
        <v>8.2489999999999988</v>
      </c>
      <c r="J76" s="151">
        <v>6.6539999999999999</v>
      </c>
      <c r="K76" s="277">
        <f t="shared" si="46"/>
        <v>43.261756704236291</v>
      </c>
      <c r="L76" s="278">
        <f t="shared" si="47"/>
        <v>110.79035381094877</v>
      </c>
      <c r="M76" s="278">
        <f t="shared" si="48"/>
        <v>-84.676930537034792</v>
      </c>
      <c r="N76" s="278">
        <f t="shared" si="49"/>
        <v>144.21400661256388</v>
      </c>
    </row>
    <row r="77" spans="1:14" ht="7.35" customHeight="1" thickBot="1" x14ac:dyDescent="0.3">
      <c r="A77" s="178"/>
      <c r="B77" s="286"/>
      <c r="C77" s="286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</row>
    <row r="78" spans="1:14" s="14" customFormat="1" ht="12" customHeight="1" thickTop="1" x14ac:dyDescent="0.2">
      <c r="A78" s="178"/>
      <c r="B78" s="249" t="s">
        <v>176</v>
      </c>
      <c r="C78" s="178"/>
      <c r="D78" s="179"/>
      <c r="E78" s="179"/>
      <c r="F78" s="179"/>
      <c r="G78" s="179"/>
      <c r="H78" s="179"/>
      <c r="I78" s="179"/>
      <c r="J78" s="179"/>
      <c r="K78" s="189"/>
      <c r="L78" s="179"/>
      <c r="M78" s="179"/>
      <c r="N78" s="250" t="s">
        <v>118</v>
      </c>
    </row>
    <row r="79" spans="1:14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1:14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1:14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1:14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1:14" x14ac:dyDescent="0.25"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S54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3.5703125" style="34" customWidth="1"/>
    <col min="2" max="2" width="18.5703125" style="34" customWidth="1"/>
    <col min="3" max="6" width="9" style="35" customWidth="1"/>
    <col min="7" max="7" width="9.5703125" style="35" customWidth="1"/>
    <col min="8" max="14" width="9" style="35" customWidth="1"/>
    <col min="15" max="18" width="3.42578125" customWidth="1"/>
    <col min="19" max="22" width="11.42578125" customWidth="1"/>
  </cols>
  <sheetData>
    <row r="1" spans="1:19" ht="15.75" customHeight="1" x14ac:dyDescent="0.2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9" x14ac:dyDescent="0.25">
      <c r="A2" s="178"/>
      <c r="B2" s="180" t="s">
        <v>107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9" ht="7.35" customHeight="1" x14ac:dyDescent="0.25">
      <c r="A3" s="178"/>
      <c r="B3" s="178"/>
      <c r="C3" s="194"/>
      <c r="D3" s="179"/>
      <c r="E3" s="179"/>
      <c r="F3" s="179"/>
      <c r="G3" s="194"/>
      <c r="H3" s="179"/>
      <c r="I3" s="179"/>
      <c r="J3" s="179"/>
      <c r="K3" s="179"/>
      <c r="L3" s="178"/>
      <c r="M3" s="178"/>
      <c r="N3" s="179"/>
    </row>
    <row r="4" spans="1:19" ht="15.75" thickBot="1" x14ac:dyDescent="0.3">
      <c r="A4" s="178"/>
      <c r="B4" s="178"/>
      <c r="C4" s="194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9" ht="22.5" customHeight="1" thickBot="1" x14ac:dyDescent="0.3">
      <c r="A5" s="178"/>
      <c r="B5" s="420"/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</row>
    <row r="6" spans="1:19" ht="22.5" customHeight="1" thickBot="1" x14ac:dyDescent="0.3">
      <c r="A6" s="178"/>
      <c r="B6" s="421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1:19" ht="7.35" customHeight="1" x14ac:dyDescent="0.25">
      <c r="A7" s="178"/>
      <c r="B7" s="292"/>
      <c r="C7" s="326"/>
      <c r="D7" s="327"/>
      <c r="E7" s="327"/>
      <c r="F7" s="328"/>
      <c r="G7" s="326"/>
      <c r="H7" s="327"/>
      <c r="I7" s="327"/>
      <c r="J7" s="328"/>
      <c r="K7" s="326"/>
      <c r="L7" s="329"/>
      <c r="M7" s="327"/>
      <c r="N7" s="327"/>
      <c r="S7" s="227"/>
    </row>
    <row r="8" spans="1:19" x14ac:dyDescent="0.25">
      <c r="A8" s="178"/>
      <c r="B8" s="193" t="s">
        <v>0</v>
      </c>
      <c r="C8" s="305">
        <f t="shared" ref="C8:J8" si="0">SUM(C10:C20)</f>
        <v>21957.874</v>
      </c>
      <c r="D8" s="305">
        <f t="shared" si="0"/>
        <v>7526.1259999999984</v>
      </c>
      <c r="E8" s="305">
        <f t="shared" si="0"/>
        <v>7504.4970000000003</v>
      </c>
      <c r="F8" s="305">
        <f t="shared" si="0"/>
        <v>6927.2509999999993</v>
      </c>
      <c r="G8" s="306">
        <f t="shared" si="0"/>
        <v>21182.774000000001</v>
      </c>
      <c r="H8" s="305">
        <f t="shared" si="0"/>
        <v>7356.6949999999997</v>
      </c>
      <c r="I8" s="305">
        <f t="shared" si="0"/>
        <v>7115.8090000000011</v>
      </c>
      <c r="J8" s="305">
        <f t="shared" si="0"/>
        <v>6710.2699999999995</v>
      </c>
      <c r="K8" s="279">
        <f>(+C8-G8)/G8*100</f>
        <v>3.6591052711037677</v>
      </c>
      <c r="L8" s="280">
        <f>(+D8-H8)/H8*100</f>
        <v>2.3030858286227538</v>
      </c>
      <c r="M8" s="280">
        <f>(+E8-I8)/I8*100</f>
        <v>5.4623163718981091</v>
      </c>
      <c r="N8" s="280">
        <f>(+F8-J8)/J8*100</f>
        <v>3.2335658624764694</v>
      </c>
      <c r="S8" s="227"/>
    </row>
    <row r="9" spans="1:19" ht="7.35" customHeight="1" x14ac:dyDescent="0.25">
      <c r="A9" s="178"/>
      <c r="B9" s="185"/>
      <c r="C9" s="322"/>
      <c r="D9" s="142"/>
      <c r="E9" s="308"/>
      <c r="F9" s="308"/>
      <c r="G9" s="309"/>
      <c r="H9" s="308"/>
      <c r="I9" s="308"/>
      <c r="J9" s="308"/>
      <c r="K9" s="275"/>
      <c r="L9" s="276"/>
      <c r="M9" s="276"/>
      <c r="N9" s="276"/>
      <c r="S9" s="227"/>
    </row>
    <row r="10" spans="1:19" x14ac:dyDescent="0.25">
      <c r="A10" s="178"/>
      <c r="B10" s="186" t="s">
        <v>9</v>
      </c>
      <c r="C10" s="287">
        <f>SUM(D10:F10)</f>
        <v>3161.42</v>
      </c>
      <c r="D10" s="287">
        <f t="shared" ref="D10:F20" si="1">+SUM(D24)+SUM(D38)</f>
        <v>1082.2530000000002</v>
      </c>
      <c r="E10" s="287">
        <f t="shared" si="1"/>
        <v>1065.6949999999999</v>
      </c>
      <c r="F10" s="287">
        <f t="shared" si="1"/>
        <v>1013.472</v>
      </c>
      <c r="G10" s="311">
        <f t="shared" ref="G10:G20" si="2">SUM(H10:J10)</f>
        <v>3101.8199999999997</v>
      </c>
      <c r="H10" s="287">
        <f t="shared" ref="H10:J20" si="3">+SUM(H24)+SUM(H38)</f>
        <v>1141.5999999999999</v>
      </c>
      <c r="I10" s="287">
        <f t="shared" si="3"/>
        <v>973.72900000000004</v>
      </c>
      <c r="J10" s="287">
        <f t="shared" si="3"/>
        <v>986.49099999999999</v>
      </c>
      <c r="K10" s="277">
        <f t="shared" ref="K10:N20" si="4">(+C10-G10)/G10*100</f>
        <v>1.9214525665577105</v>
      </c>
      <c r="L10" s="278">
        <f t="shared" si="4"/>
        <v>-5.1985809390329152</v>
      </c>
      <c r="M10" s="278">
        <f t="shared" si="4"/>
        <v>9.4447222995309659</v>
      </c>
      <c r="N10" s="278">
        <f t="shared" si="4"/>
        <v>2.735047760192439</v>
      </c>
      <c r="S10" s="227"/>
    </row>
    <row r="11" spans="1:19" x14ac:dyDescent="0.25">
      <c r="A11" s="178"/>
      <c r="B11" s="186" t="s">
        <v>10</v>
      </c>
      <c r="C11" s="287">
        <f t="shared" ref="C11:C20" si="5">SUM(D11:F11)</f>
        <v>1586.9430000000002</v>
      </c>
      <c r="D11" s="287">
        <f t="shared" si="1"/>
        <v>454.57</v>
      </c>
      <c r="E11" s="287">
        <f t="shared" si="1"/>
        <v>579.33100000000002</v>
      </c>
      <c r="F11" s="287">
        <f t="shared" si="1"/>
        <v>553.04200000000003</v>
      </c>
      <c r="G11" s="311">
        <f t="shared" si="2"/>
        <v>1350.0029999999999</v>
      </c>
      <c r="H11" s="287">
        <f t="shared" si="3"/>
        <v>441.81299999999999</v>
      </c>
      <c r="I11" s="287">
        <f t="shared" si="3"/>
        <v>397.90499999999997</v>
      </c>
      <c r="J11" s="287">
        <f t="shared" si="3"/>
        <v>510.28499999999997</v>
      </c>
      <c r="K11" s="277">
        <f t="shared" si="4"/>
        <v>17.551072108728668</v>
      </c>
      <c r="L11" s="278">
        <f t="shared" si="4"/>
        <v>2.8874206960863544</v>
      </c>
      <c r="M11" s="278">
        <f t="shared" si="4"/>
        <v>45.595305412095868</v>
      </c>
      <c r="N11" s="278">
        <f t="shared" si="4"/>
        <v>8.379043083766927</v>
      </c>
      <c r="S11" s="227"/>
    </row>
    <row r="12" spans="1:19" x14ac:dyDescent="0.25">
      <c r="A12" s="178"/>
      <c r="B12" s="186" t="s">
        <v>11</v>
      </c>
      <c r="C12" s="287">
        <f t="shared" si="5"/>
        <v>524.06700000000001</v>
      </c>
      <c r="D12" s="287">
        <f t="shared" si="1"/>
        <v>188.476</v>
      </c>
      <c r="E12" s="287">
        <f t="shared" si="1"/>
        <v>204.691</v>
      </c>
      <c r="F12" s="287">
        <f t="shared" si="1"/>
        <v>130.89999999999998</v>
      </c>
      <c r="G12" s="311">
        <f t="shared" si="2"/>
        <v>452.81900000000002</v>
      </c>
      <c r="H12" s="287">
        <f t="shared" si="3"/>
        <v>176.32</v>
      </c>
      <c r="I12" s="287">
        <f t="shared" si="3"/>
        <v>155.49700000000001</v>
      </c>
      <c r="J12" s="287">
        <f t="shared" si="3"/>
        <v>121.002</v>
      </c>
      <c r="K12" s="277">
        <f t="shared" si="4"/>
        <v>15.734322102208607</v>
      </c>
      <c r="L12" s="278">
        <f t="shared" si="4"/>
        <v>6.8942831215971001</v>
      </c>
      <c r="M12" s="278">
        <f t="shared" si="4"/>
        <v>31.636623214595772</v>
      </c>
      <c r="N12" s="278">
        <f t="shared" si="4"/>
        <v>8.1800300821473879</v>
      </c>
      <c r="S12" s="227"/>
    </row>
    <row r="13" spans="1:19" x14ac:dyDescent="0.25">
      <c r="A13" s="178"/>
      <c r="B13" s="186" t="s">
        <v>6</v>
      </c>
      <c r="C13" s="287">
        <f t="shared" si="5"/>
        <v>2720.1279999999997</v>
      </c>
      <c r="D13" s="287">
        <f t="shared" si="1"/>
        <v>942.82899999999995</v>
      </c>
      <c r="E13" s="287">
        <f t="shared" si="1"/>
        <v>989.7349999999999</v>
      </c>
      <c r="F13" s="287">
        <f t="shared" si="1"/>
        <v>787.56399999999996</v>
      </c>
      <c r="G13" s="311">
        <f t="shared" si="2"/>
        <v>2550.1109999999999</v>
      </c>
      <c r="H13" s="287">
        <f t="shared" si="3"/>
        <v>878.33199999999999</v>
      </c>
      <c r="I13" s="287">
        <f t="shared" si="3"/>
        <v>865.21699999999998</v>
      </c>
      <c r="J13" s="287">
        <f t="shared" si="3"/>
        <v>806.5619999999999</v>
      </c>
      <c r="K13" s="277">
        <f t="shared" si="4"/>
        <v>6.6670431208680654</v>
      </c>
      <c r="L13" s="278">
        <f t="shared" si="4"/>
        <v>7.3431231015151397</v>
      </c>
      <c r="M13" s="278">
        <f t="shared" si="4"/>
        <v>14.391534146924981</v>
      </c>
      <c r="N13" s="278">
        <f t="shared" si="4"/>
        <v>-2.3554295887978771</v>
      </c>
      <c r="S13" s="227"/>
    </row>
    <row r="14" spans="1:19" x14ac:dyDescent="0.25">
      <c r="A14" s="178"/>
      <c r="B14" s="186" t="s">
        <v>129</v>
      </c>
      <c r="C14" s="287">
        <f t="shared" si="5"/>
        <v>1522.116</v>
      </c>
      <c r="D14" s="287">
        <f t="shared" si="1"/>
        <v>497.74700000000001</v>
      </c>
      <c r="E14" s="287">
        <f t="shared" si="1"/>
        <v>581.43500000000006</v>
      </c>
      <c r="F14" s="287">
        <f t="shared" si="1"/>
        <v>442.93399999999997</v>
      </c>
      <c r="G14" s="311">
        <f t="shared" si="2"/>
        <v>1506.069</v>
      </c>
      <c r="H14" s="287">
        <f t="shared" si="3"/>
        <v>464.9</v>
      </c>
      <c r="I14" s="287">
        <f t="shared" si="3"/>
        <v>510.35599999999999</v>
      </c>
      <c r="J14" s="287">
        <f t="shared" si="3"/>
        <v>530.81299999999999</v>
      </c>
      <c r="K14" s="277">
        <f t="shared" si="4"/>
        <v>1.0654890313790422</v>
      </c>
      <c r="L14" s="278">
        <f t="shared" si="4"/>
        <v>7.0653904065390485</v>
      </c>
      <c r="M14" s="278">
        <f t="shared" si="4"/>
        <v>13.927336996136045</v>
      </c>
      <c r="N14" s="278">
        <f t="shared" si="4"/>
        <v>-16.555547810622578</v>
      </c>
      <c r="S14" s="227"/>
    </row>
    <row r="15" spans="1:19" x14ac:dyDescent="0.25">
      <c r="A15" s="178"/>
      <c r="B15" s="186" t="s">
        <v>12</v>
      </c>
      <c r="C15" s="287">
        <f t="shared" si="5"/>
        <v>11143.612000000001</v>
      </c>
      <c r="D15" s="287">
        <f t="shared" si="1"/>
        <v>3909.3819999999996</v>
      </c>
      <c r="E15" s="287">
        <f t="shared" si="1"/>
        <v>3674.2710000000002</v>
      </c>
      <c r="F15" s="287">
        <f t="shared" si="1"/>
        <v>3559.9589999999998</v>
      </c>
      <c r="G15" s="311">
        <f t="shared" si="2"/>
        <v>10981.743</v>
      </c>
      <c r="H15" s="287">
        <f t="shared" si="3"/>
        <v>3817.1819999999998</v>
      </c>
      <c r="I15" s="287">
        <f t="shared" si="3"/>
        <v>3800.0010000000002</v>
      </c>
      <c r="J15" s="287">
        <f t="shared" si="3"/>
        <v>3364.56</v>
      </c>
      <c r="K15" s="277">
        <f t="shared" si="4"/>
        <v>1.4739827730443209</v>
      </c>
      <c r="L15" s="278">
        <f t="shared" si="4"/>
        <v>2.4153943930365336</v>
      </c>
      <c r="M15" s="278">
        <f t="shared" si="4"/>
        <v>-3.308683339820174</v>
      </c>
      <c r="N15" s="278">
        <f t="shared" si="4"/>
        <v>5.807564733575858</v>
      </c>
      <c r="S15" s="227"/>
    </row>
    <row r="16" spans="1:19" x14ac:dyDescent="0.25">
      <c r="A16" s="178"/>
      <c r="B16" s="186" t="s">
        <v>14</v>
      </c>
      <c r="C16" s="287">
        <f t="shared" si="5"/>
        <v>511.74099999999999</v>
      </c>
      <c r="D16" s="287">
        <f t="shared" si="1"/>
        <v>185.64099999999999</v>
      </c>
      <c r="E16" s="287">
        <f t="shared" si="1"/>
        <v>168.101</v>
      </c>
      <c r="F16" s="287">
        <f t="shared" si="1"/>
        <v>157.999</v>
      </c>
      <c r="G16" s="311">
        <f t="shared" si="2"/>
        <v>473.774</v>
      </c>
      <c r="H16" s="287">
        <f t="shared" si="3"/>
        <v>153.876</v>
      </c>
      <c r="I16" s="287">
        <f t="shared" si="3"/>
        <v>162.328</v>
      </c>
      <c r="J16" s="287">
        <f t="shared" si="3"/>
        <v>157.57</v>
      </c>
      <c r="K16" s="277">
        <f t="shared" si="4"/>
        <v>8.0137365072798392</v>
      </c>
      <c r="L16" s="278">
        <f t="shared" si="4"/>
        <v>20.643245210429168</v>
      </c>
      <c r="M16" s="278">
        <f t="shared" si="4"/>
        <v>3.5563796757182962</v>
      </c>
      <c r="N16" s="278">
        <f t="shared" si="4"/>
        <v>0.27225994795963832</v>
      </c>
      <c r="S16" s="227"/>
    </row>
    <row r="17" spans="1:19" x14ac:dyDescent="0.25">
      <c r="A17" s="178"/>
      <c r="B17" s="186" t="s">
        <v>65</v>
      </c>
      <c r="C17" s="287">
        <f t="shared" si="5"/>
        <v>160.67500000000001</v>
      </c>
      <c r="D17" s="287">
        <f t="shared" si="1"/>
        <v>44.643000000000001</v>
      </c>
      <c r="E17" s="287">
        <f t="shared" si="1"/>
        <v>53.417000000000002</v>
      </c>
      <c r="F17" s="287">
        <f t="shared" si="1"/>
        <v>62.614999999999995</v>
      </c>
      <c r="G17" s="311">
        <f t="shared" si="2"/>
        <v>154.63999999999999</v>
      </c>
      <c r="H17" s="287">
        <f t="shared" si="3"/>
        <v>57.733999999999995</v>
      </c>
      <c r="I17" s="287">
        <f t="shared" si="3"/>
        <v>53.668999999999997</v>
      </c>
      <c r="J17" s="287">
        <f t="shared" si="3"/>
        <v>43.237000000000002</v>
      </c>
      <c r="K17" s="277">
        <f t="shared" si="4"/>
        <v>3.9026125193999133</v>
      </c>
      <c r="L17" s="278">
        <f t="shared" si="4"/>
        <v>-22.674680430941898</v>
      </c>
      <c r="M17" s="278">
        <f t="shared" si="4"/>
        <v>-0.46954480239988705</v>
      </c>
      <c r="N17" s="278">
        <f t="shared" si="4"/>
        <v>44.818095612554046</v>
      </c>
      <c r="S17" s="227"/>
    </row>
    <row r="18" spans="1:19" x14ac:dyDescent="0.25">
      <c r="A18" s="178"/>
      <c r="B18" s="186" t="s">
        <v>13</v>
      </c>
      <c r="C18" s="287">
        <f t="shared" si="5"/>
        <v>371.15800000000002</v>
      </c>
      <c r="D18" s="287">
        <f t="shared" si="1"/>
        <v>122.709</v>
      </c>
      <c r="E18" s="287">
        <f t="shared" si="1"/>
        <v>118.42399999999999</v>
      </c>
      <c r="F18" s="287">
        <f t="shared" si="1"/>
        <v>130.02500000000001</v>
      </c>
      <c r="G18" s="311">
        <f t="shared" si="2"/>
        <v>368.26</v>
      </c>
      <c r="H18" s="287">
        <f t="shared" si="3"/>
        <v>136.661</v>
      </c>
      <c r="I18" s="287">
        <f t="shared" si="3"/>
        <v>113.77</v>
      </c>
      <c r="J18" s="287">
        <f t="shared" si="3"/>
        <v>117.82899999999999</v>
      </c>
      <c r="K18" s="277">
        <f t="shared" si="4"/>
        <v>0.78694400695161693</v>
      </c>
      <c r="L18" s="278">
        <f t="shared" si="4"/>
        <v>-10.209203796254965</v>
      </c>
      <c r="M18" s="278">
        <f t="shared" si="4"/>
        <v>4.090709325832818</v>
      </c>
      <c r="N18" s="278">
        <f t="shared" si="4"/>
        <v>10.350592808222094</v>
      </c>
      <c r="S18" s="227"/>
    </row>
    <row r="19" spans="1:19" x14ac:dyDescent="0.25">
      <c r="A19" s="178"/>
      <c r="B19" s="186" t="s">
        <v>47</v>
      </c>
      <c r="C19" s="287">
        <f t="shared" si="5"/>
        <v>27.34</v>
      </c>
      <c r="D19" s="287">
        <f t="shared" si="1"/>
        <v>11.472000000000001</v>
      </c>
      <c r="E19" s="287">
        <f t="shared" si="1"/>
        <v>9.6449999999999996</v>
      </c>
      <c r="F19" s="287">
        <f t="shared" si="1"/>
        <v>6.2229999999999999</v>
      </c>
      <c r="G19" s="311">
        <f t="shared" si="2"/>
        <v>32.366999999999997</v>
      </c>
      <c r="H19" s="287">
        <f t="shared" si="3"/>
        <v>17.622999999999998</v>
      </c>
      <c r="I19" s="287">
        <f t="shared" si="3"/>
        <v>9.4209999999999994</v>
      </c>
      <c r="J19" s="287">
        <f t="shared" si="3"/>
        <v>5.3230000000000004</v>
      </c>
      <c r="K19" s="277">
        <f t="shared" si="4"/>
        <v>-15.531250965489535</v>
      </c>
      <c r="L19" s="278">
        <f t="shared" si="4"/>
        <v>-34.903251432786682</v>
      </c>
      <c r="M19" s="278">
        <f t="shared" si="4"/>
        <v>2.3776669143403057</v>
      </c>
      <c r="N19" s="278">
        <f t="shared" si="4"/>
        <v>16.907758782641356</v>
      </c>
      <c r="S19" s="227"/>
    </row>
    <row r="20" spans="1:19" x14ac:dyDescent="0.25">
      <c r="A20" s="178"/>
      <c r="B20" s="186" t="s">
        <v>15</v>
      </c>
      <c r="C20" s="287">
        <f t="shared" si="5"/>
        <v>228.67400000000001</v>
      </c>
      <c r="D20" s="287">
        <f t="shared" si="1"/>
        <v>86.403999999999996</v>
      </c>
      <c r="E20" s="287">
        <f t="shared" si="1"/>
        <v>59.751999999999995</v>
      </c>
      <c r="F20" s="287">
        <f t="shared" si="1"/>
        <v>82.518000000000001</v>
      </c>
      <c r="G20" s="311">
        <f t="shared" si="2"/>
        <v>211.16800000000001</v>
      </c>
      <c r="H20" s="287">
        <f t="shared" si="3"/>
        <v>70.653999999999996</v>
      </c>
      <c r="I20" s="287">
        <f t="shared" si="3"/>
        <v>73.915999999999997</v>
      </c>
      <c r="J20" s="287">
        <f t="shared" si="3"/>
        <v>66.597999999999999</v>
      </c>
      <c r="K20" s="277">
        <f t="shared" si="4"/>
        <v>8.2900818305803909</v>
      </c>
      <c r="L20" s="278">
        <f t="shared" si="4"/>
        <v>22.291731536784898</v>
      </c>
      <c r="M20" s="278">
        <f t="shared" si="4"/>
        <v>-19.162292331836142</v>
      </c>
      <c r="N20" s="278">
        <f t="shared" si="4"/>
        <v>23.904621760413228</v>
      </c>
      <c r="S20" s="227"/>
    </row>
    <row r="21" spans="1:19" ht="7.35" customHeight="1" x14ac:dyDescent="0.25">
      <c r="A21" s="178"/>
      <c r="B21" s="186"/>
      <c r="C21" s="271"/>
      <c r="D21" s="271"/>
      <c r="E21" s="271"/>
      <c r="F21" s="271"/>
      <c r="G21" s="272"/>
      <c r="H21" s="271"/>
      <c r="I21" s="271"/>
      <c r="J21" s="271"/>
      <c r="K21" s="277"/>
      <c r="L21" s="278"/>
      <c r="M21" s="278"/>
      <c r="N21" s="278"/>
      <c r="S21" s="227"/>
    </row>
    <row r="22" spans="1:19" x14ac:dyDescent="0.25">
      <c r="A22" s="178"/>
      <c r="B22" s="195" t="s">
        <v>85</v>
      </c>
      <c r="C22" s="305">
        <f t="shared" ref="C22:J22" si="6">SUM(C24:C34)</f>
        <v>8203.4619999999995</v>
      </c>
      <c r="D22" s="305">
        <f t="shared" si="6"/>
        <v>3009.0379999999996</v>
      </c>
      <c r="E22" s="305">
        <f t="shared" si="6"/>
        <v>2651.7200000000003</v>
      </c>
      <c r="F22" s="305">
        <f t="shared" si="6"/>
        <v>2542.7040000000002</v>
      </c>
      <c r="G22" s="306">
        <f t="shared" si="6"/>
        <v>8103.2249999999995</v>
      </c>
      <c r="H22" s="305">
        <f t="shared" si="6"/>
        <v>2805.0070000000005</v>
      </c>
      <c r="I22" s="305">
        <f t="shared" si="6"/>
        <v>2796.03</v>
      </c>
      <c r="J22" s="305">
        <f t="shared" si="6"/>
        <v>2502.1880000000001</v>
      </c>
      <c r="K22" s="279">
        <f>(+C22-G22)/G22*100</f>
        <v>1.2370013173767245</v>
      </c>
      <c r="L22" s="280">
        <f>(+D22-H22)/H22*100</f>
        <v>7.2738142899464791</v>
      </c>
      <c r="M22" s="280">
        <f>(+E22-I22)/I22*100</f>
        <v>-5.1612464816185781</v>
      </c>
      <c r="N22" s="280">
        <f>(+F22-J22)/J22*100</f>
        <v>1.6192228561562949</v>
      </c>
      <c r="S22" s="227"/>
    </row>
    <row r="23" spans="1:19" ht="7.35" customHeight="1" x14ac:dyDescent="0.25">
      <c r="A23" s="178"/>
      <c r="B23" s="187"/>
      <c r="C23" s="322"/>
      <c r="D23" s="142"/>
      <c r="E23" s="308"/>
      <c r="F23" s="308"/>
      <c r="G23" s="309"/>
      <c r="H23" s="308"/>
      <c r="I23" s="308"/>
      <c r="J23" s="308"/>
      <c r="K23" s="275"/>
      <c r="L23" s="276"/>
      <c r="M23" s="276"/>
      <c r="N23" s="276"/>
      <c r="S23" s="227"/>
    </row>
    <row r="24" spans="1:19" x14ac:dyDescent="0.25">
      <c r="A24" s="178"/>
      <c r="B24" s="186" t="s">
        <v>9</v>
      </c>
      <c r="C24" s="287">
        <f t="shared" ref="C24:C34" si="7">SUM(D24:F24)</f>
        <v>973.49900000000002</v>
      </c>
      <c r="D24" s="287">
        <v>350.01</v>
      </c>
      <c r="E24" s="287">
        <v>331.05</v>
      </c>
      <c r="F24" s="287">
        <v>292.43900000000002</v>
      </c>
      <c r="G24" s="311">
        <f t="shared" ref="G24:G34" si="8">SUM(H24:J24)</f>
        <v>1074.6099999999999</v>
      </c>
      <c r="H24" s="287">
        <v>394.678</v>
      </c>
      <c r="I24" s="287">
        <v>345.76499999999999</v>
      </c>
      <c r="J24" s="287">
        <v>334.16699999999997</v>
      </c>
      <c r="K24" s="277">
        <f t="shared" ref="K24:N33" si="9">(+C24-G24)/G24*100</f>
        <v>-9.4090879481858423</v>
      </c>
      <c r="L24" s="278">
        <f t="shared" si="9"/>
        <v>-11.317580407319387</v>
      </c>
      <c r="M24" s="278">
        <f t="shared" si="9"/>
        <v>-4.2557806602750352</v>
      </c>
      <c r="N24" s="278">
        <f t="shared" si="9"/>
        <v>-12.487169588858253</v>
      </c>
      <c r="S24" s="227"/>
    </row>
    <row r="25" spans="1:19" x14ac:dyDescent="0.25">
      <c r="A25" s="178"/>
      <c r="B25" s="186" t="s">
        <v>10</v>
      </c>
      <c r="C25" s="287">
        <f t="shared" si="7"/>
        <v>312.17</v>
      </c>
      <c r="D25" s="287">
        <v>106.55500000000001</v>
      </c>
      <c r="E25" s="287">
        <v>92.53</v>
      </c>
      <c r="F25" s="287">
        <v>113.08499999999999</v>
      </c>
      <c r="G25" s="311">
        <f t="shared" si="8"/>
        <v>285.84699999999998</v>
      </c>
      <c r="H25" s="287">
        <v>108.779</v>
      </c>
      <c r="I25" s="287">
        <v>85.587000000000003</v>
      </c>
      <c r="J25" s="287">
        <v>91.480999999999995</v>
      </c>
      <c r="K25" s="277">
        <f t="shared" si="9"/>
        <v>9.2087725251620753</v>
      </c>
      <c r="L25" s="278">
        <f t="shared" si="9"/>
        <v>-2.0445122679928938</v>
      </c>
      <c r="M25" s="278">
        <f t="shared" si="9"/>
        <v>8.1122133034222461</v>
      </c>
      <c r="N25" s="278">
        <f t="shared" si="9"/>
        <v>23.615832795881111</v>
      </c>
      <c r="S25" s="227"/>
    </row>
    <row r="26" spans="1:19" x14ac:dyDescent="0.25">
      <c r="A26" s="178"/>
      <c r="B26" s="186" t="s">
        <v>11</v>
      </c>
      <c r="C26" s="287">
        <f t="shared" si="7"/>
        <v>314.71600000000001</v>
      </c>
      <c r="D26" s="287">
        <v>110.52200000000001</v>
      </c>
      <c r="E26" s="287">
        <v>134.12100000000001</v>
      </c>
      <c r="F26" s="287">
        <v>70.072999999999993</v>
      </c>
      <c r="G26" s="311">
        <f t="shared" si="8"/>
        <v>255.95299999999997</v>
      </c>
      <c r="H26" s="287">
        <v>93.242999999999995</v>
      </c>
      <c r="I26" s="287">
        <v>78.491</v>
      </c>
      <c r="J26" s="287">
        <v>84.218999999999994</v>
      </c>
      <c r="K26" s="277">
        <f t="shared" si="9"/>
        <v>22.958511914296782</v>
      </c>
      <c r="L26" s="278">
        <f t="shared" si="9"/>
        <v>18.531149791405266</v>
      </c>
      <c r="M26" s="278">
        <f t="shared" si="9"/>
        <v>70.874367761909014</v>
      </c>
      <c r="N26" s="278">
        <f t="shared" si="9"/>
        <v>-16.796684833588621</v>
      </c>
      <c r="S26" s="227"/>
    </row>
    <row r="27" spans="1:19" x14ac:dyDescent="0.25">
      <c r="A27" s="178"/>
      <c r="B27" s="186" t="s">
        <v>6</v>
      </c>
      <c r="C27" s="287">
        <f t="shared" si="7"/>
        <v>1130.6490000000001</v>
      </c>
      <c r="D27" s="287">
        <v>436.149</v>
      </c>
      <c r="E27" s="287">
        <v>367.87700000000001</v>
      </c>
      <c r="F27" s="287">
        <v>326.62299999999999</v>
      </c>
      <c r="G27" s="311">
        <f t="shared" si="8"/>
        <v>1119.1319999999998</v>
      </c>
      <c r="H27" s="287">
        <v>342.38499999999999</v>
      </c>
      <c r="I27" s="287">
        <v>435.35899999999998</v>
      </c>
      <c r="J27" s="287">
        <v>341.38799999999998</v>
      </c>
      <c r="K27" s="277">
        <f t="shared" si="9"/>
        <v>1.0291011248003168</v>
      </c>
      <c r="L27" s="278">
        <f t="shared" si="9"/>
        <v>27.385545511631648</v>
      </c>
      <c r="M27" s="278">
        <f t="shared" si="9"/>
        <v>-15.500311237392584</v>
      </c>
      <c r="N27" s="278">
        <f t="shared" si="9"/>
        <v>-4.3249909194230574</v>
      </c>
      <c r="S27" s="227"/>
    </row>
    <row r="28" spans="1:19" x14ac:dyDescent="0.25">
      <c r="A28" s="178"/>
      <c r="B28" s="186" t="s">
        <v>129</v>
      </c>
      <c r="C28" s="287">
        <f t="shared" si="7"/>
        <v>699.279</v>
      </c>
      <c r="D28" s="287">
        <v>235.97399999999999</v>
      </c>
      <c r="E28" s="287">
        <v>241.691</v>
      </c>
      <c r="F28" s="287">
        <v>221.614</v>
      </c>
      <c r="G28" s="311">
        <f t="shared" si="8"/>
        <v>721.50599999999997</v>
      </c>
      <c r="H28" s="287">
        <v>249.47</v>
      </c>
      <c r="I28" s="287">
        <v>231.45599999999999</v>
      </c>
      <c r="J28" s="287">
        <v>240.58</v>
      </c>
      <c r="K28" s="277">
        <f t="shared" si="9"/>
        <v>-3.080639662040229</v>
      </c>
      <c r="L28" s="278">
        <f t="shared" si="9"/>
        <v>-5.4098689221148879</v>
      </c>
      <c r="M28" s="278">
        <f t="shared" si="9"/>
        <v>4.4220067745057436</v>
      </c>
      <c r="N28" s="278">
        <f t="shared" si="9"/>
        <v>-7.8834483331947824</v>
      </c>
      <c r="S28" s="227"/>
    </row>
    <row r="29" spans="1:19" x14ac:dyDescent="0.25">
      <c r="A29" s="178"/>
      <c r="B29" s="186" t="s">
        <v>12</v>
      </c>
      <c r="C29" s="287">
        <f t="shared" si="7"/>
        <v>4466.259</v>
      </c>
      <c r="D29" s="287">
        <v>1656.7090000000001</v>
      </c>
      <c r="E29" s="287">
        <v>1393.183</v>
      </c>
      <c r="F29" s="287">
        <v>1416.367</v>
      </c>
      <c r="G29" s="311">
        <f t="shared" si="8"/>
        <v>4374.68</v>
      </c>
      <c r="H29" s="287">
        <v>1523.2470000000001</v>
      </c>
      <c r="I29" s="287">
        <v>1527.9090000000001</v>
      </c>
      <c r="J29" s="287">
        <v>1323.5239999999999</v>
      </c>
      <c r="K29" s="277">
        <f t="shared" si="9"/>
        <v>2.0933874020499723</v>
      </c>
      <c r="L29" s="278">
        <f t="shared" si="9"/>
        <v>8.7616781782599915</v>
      </c>
      <c r="M29" s="278">
        <f t="shared" si="9"/>
        <v>-8.8176717330678791</v>
      </c>
      <c r="N29" s="278">
        <f t="shared" si="9"/>
        <v>7.014833127317682</v>
      </c>
      <c r="S29" s="227"/>
    </row>
    <row r="30" spans="1:19" x14ac:dyDescent="0.25">
      <c r="A30" s="178"/>
      <c r="B30" s="186" t="s">
        <v>14</v>
      </c>
      <c r="C30" s="287">
        <f t="shared" si="7"/>
        <v>147.49799999999999</v>
      </c>
      <c r="D30" s="287">
        <v>53.987000000000002</v>
      </c>
      <c r="E30" s="287">
        <v>46.786000000000001</v>
      </c>
      <c r="F30" s="287">
        <v>46.725000000000001</v>
      </c>
      <c r="G30" s="311">
        <f t="shared" si="8"/>
        <v>128.66899999999998</v>
      </c>
      <c r="H30" s="287">
        <v>45.173000000000002</v>
      </c>
      <c r="I30" s="287">
        <v>42.552999999999997</v>
      </c>
      <c r="J30" s="287">
        <v>40.942999999999998</v>
      </c>
      <c r="K30" s="277">
        <f t="shared" si="9"/>
        <v>14.633672446354606</v>
      </c>
      <c r="L30" s="278">
        <f t="shared" si="9"/>
        <v>19.511655192260864</v>
      </c>
      <c r="M30" s="278">
        <f t="shared" si="9"/>
        <v>9.9475947641764488</v>
      </c>
      <c r="N30" s="278">
        <f t="shared" si="9"/>
        <v>14.122072149085325</v>
      </c>
      <c r="S30" s="227"/>
    </row>
    <row r="31" spans="1:19" x14ac:dyDescent="0.25">
      <c r="A31" s="178"/>
      <c r="B31" s="186" t="s">
        <v>65</v>
      </c>
      <c r="C31" s="287">
        <f t="shared" si="7"/>
        <v>36.548999999999999</v>
      </c>
      <c r="D31" s="287">
        <v>14.423999999999999</v>
      </c>
      <c r="E31" s="287">
        <v>10.721</v>
      </c>
      <c r="F31" s="287">
        <v>11.404</v>
      </c>
      <c r="G31" s="311">
        <f t="shared" si="8"/>
        <v>32.192</v>
      </c>
      <c r="H31" s="287">
        <v>12.358000000000001</v>
      </c>
      <c r="I31" s="287">
        <v>9.8580000000000005</v>
      </c>
      <c r="J31" s="287">
        <v>9.9760000000000009</v>
      </c>
      <c r="K31" s="277">
        <f t="shared" si="9"/>
        <v>13.534418489065606</v>
      </c>
      <c r="L31" s="278">
        <f t="shared" si="9"/>
        <v>16.717915520310719</v>
      </c>
      <c r="M31" s="278">
        <f t="shared" si="9"/>
        <v>8.7543112193142569</v>
      </c>
      <c r="N31" s="278">
        <f t="shared" si="9"/>
        <v>14.314354450681623</v>
      </c>
      <c r="S31" s="227"/>
    </row>
    <row r="32" spans="1:19" x14ac:dyDescent="0.25">
      <c r="A32" s="178"/>
      <c r="B32" s="186" t="s">
        <v>13</v>
      </c>
      <c r="C32" s="287">
        <f t="shared" si="7"/>
        <v>38.654000000000003</v>
      </c>
      <c r="D32" s="287">
        <v>14.053000000000001</v>
      </c>
      <c r="E32" s="287">
        <v>12.598000000000001</v>
      </c>
      <c r="F32" s="287">
        <v>12.003</v>
      </c>
      <c r="G32" s="311">
        <f t="shared" si="8"/>
        <v>38.622</v>
      </c>
      <c r="H32" s="287">
        <v>13.746</v>
      </c>
      <c r="I32" s="287">
        <v>11.788</v>
      </c>
      <c r="J32" s="287">
        <v>13.087999999999999</v>
      </c>
      <c r="K32" s="277">
        <f t="shared" si="9"/>
        <v>8.2854331728039923E-2</v>
      </c>
      <c r="L32" s="278">
        <f t="shared" si="9"/>
        <v>2.2333769823948812</v>
      </c>
      <c r="M32" s="278">
        <f t="shared" si="9"/>
        <v>6.8713946386155449</v>
      </c>
      <c r="N32" s="278">
        <f t="shared" si="9"/>
        <v>-8.2900366748166192</v>
      </c>
      <c r="S32" s="227"/>
    </row>
    <row r="33" spans="1:14" x14ac:dyDescent="0.25">
      <c r="A33" s="178"/>
      <c r="B33" s="186" t="s">
        <v>47</v>
      </c>
      <c r="C33" s="287">
        <f t="shared" si="7"/>
        <v>1.66</v>
      </c>
      <c r="D33" s="287">
        <v>0.72299999999999998</v>
      </c>
      <c r="E33" s="287">
        <v>0.504</v>
      </c>
      <c r="F33" s="287">
        <v>0.433</v>
      </c>
      <c r="G33" s="311">
        <f t="shared" si="8"/>
        <v>1.0230000000000001</v>
      </c>
      <c r="H33" s="287">
        <v>0.33300000000000002</v>
      </c>
      <c r="I33" s="287">
        <v>0.36</v>
      </c>
      <c r="J33" s="287">
        <v>0.33</v>
      </c>
      <c r="K33" s="277">
        <f t="shared" si="9"/>
        <v>62.267839687194495</v>
      </c>
      <c r="L33" s="278">
        <f t="shared" si="9"/>
        <v>117.1171171171171</v>
      </c>
      <c r="M33" s="278">
        <f t="shared" si="9"/>
        <v>40.000000000000007</v>
      </c>
      <c r="N33" s="278">
        <f t="shared" si="9"/>
        <v>31.212121212121204</v>
      </c>
    </row>
    <row r="34" spans="1:14" x14ac:dyDescent="0.25">
      <c r="A34" s="178"/>
      <c r="B34" s="186" t="s">
        <v>15</v>
      </c>
      <c r="C34" s="287">
        <f t="shared" si="7"/>
        <v>82.528999999999996</v>
      </c>
      <c r="D34" s="287">
        <v>29.931999999999999</v>
      </c>
      <c r="E34" s="287">
        <v>20.659000000000002</v>
      </c>
      <c r="F34" s="287">
        <v>31.937999999999999</v>
      </c>
      <c r="G34" s="311">
        <f t="shared" si="8"/>
        <v>70.991</v>
      </c>
      <c r="H34" s="287">
        <v>21.594999999999999</v>
      </c>
      <c r="I34" s="287">
        <v>26.904</v>
      </c>
      <c r="J34" s="287">
        <v>22.492000000000001</v>
      </c>
      <c r="K34" s="277">
        <f>(+C34-G34)/G34*100</f>
        <v>16.252764434928366</v>
      </c>
      <c r="L34" s="278">
        <f>(+D34-H34)/H34*100</f>
        <v>38.606158833063212</v>
      </c>
      <c r="M34" s="278">
        <f>(+E34-I34)/I34*100</f>
        <v>-23.212161760333029</v>
      </c>
      <c r="N34" s="278">
        <f>(+F34-J34)/J34*100</f>
        <v>41.997154543837802</v>
      </c>
    </row>
    <row r="35" spans="1:14" ht="7.35" customHeight="1" x14ac:dyDescent="0.25">
      <c r="A35" s="178"/>
      <c r="B35" s="187"/>
      <c r="C35" s="271"/>
      <c r="D35" s="271"/>
      <c r="E35" s="271"/>
      <c r="F35" s="271"/>
      <c r="G35" s="272"/>
      <c r="H35" s="271"/>
      <c r="I35" s="271"/>
      <c r="J35" s="271"/>
      <c r="K35" s="277"/>
      <c r="L35" s="278"/>
      <c r="M35" s="278"/>
      <c r="N35" s="278"/>
    </row>
    <row r="36" spans="1:14" x14ac:dyDescent="0.25">
      <c r="A36" s="178"/>
      <c r="B36" s="195" t="s">
        <v>86</v>
      </c>
      <c r="C36" s="305">
        <f t="shared" ref="C36:J36" si="10">SUM(C38:C48)</f>
        <v>13754.412000000004</v>
      </c>
      <c r="D36" s="305">
        <f t="shared" si="10"/>
        <v>4517.0879999999997</v>
      </c>
      <c r="E36" s="305">
        <f t="shared" si="10"/>
        <v>4852.7769999999991</v>
      </c>
      <c r="F36" s="305">
        <f t="shared" si="10"/>
        <v>4384.5470000000005</v>
      </c>
      <c r="G36" s="306">
        <f t="shared" si="10"/>
        <v>13079.548999999999</v>
      </c>
      <c r="H36" s="305">
        <f t="shared" si="10"/>
        <v>4551.688000000001</v>
      </c>
      <c r="I36" s="305">
        <f t="shared" si="10"/>
        <v>4319.7789999999986</v>
      </c>
      <c r="J36" s="305">
        <f t="shared" si="10"/>
        <v>4208.0820000000003</v>
      </c>
      <c r="K36" s="279">
        <f>(+C36-G36)/G36*100</f>
        <v>5.1596809645348234</v>
      </c>
      <c r="L36" s="280">
        <f>(+D36-H36)/H36*100</f>
        <v>-0.76015755034179111</v>
      </c>
      <c r="M36" s="280">
        <f>(+E36-I36)/I36*100</f>
        <v>12.338547874787128</v>
      </c>
      <c r="N36" s="280">
        <f>(+F36-J36)/J36*100</f>
        <v>4.1934781689140115</v>
      </c>
    </row>
    <row r="37" spans="1:14" ht="7.35" customHeight="1" x14ac:dyDescent="0.25">
      <c r="A37" s="178"/>
      <c r="B37" s="187"/>
      <c r="C37" s="322"/>
      <c r="D37" s="142"/>
      <c r="E37" s="308"/>
      <c r="F37" s="308"/>
      <c r="G37" s="309"/>
      <c r="H37" s="308"/>
      <c r="I37" s="308"/>
      <c r="J37" s="308"/>
      <c r="K37" s="277"/>
      <c r="L37" s="278"/>
      <c r="M37" s="278"/>
      <c r="N37" s="278"/>
    </row>
    <row r="38" spans="1:14" x14ac:dyDescent="0.25">
      <c r="A38" s="178"/>
      <c r="B38" s="186" t="s">
        <v>9</v>
      </c>
      <c r="C38" s="287">
        <f t="shared" ref="C38:C48" si="11">SUM(D38:F38)</f>
        <v>2187.9209999999998</v>
      </c>
      <c r="D38" s="287">
        <v>732.24300000000005</v>
      </c>
      <c r="E38" s="287">
        <v>734.64499999999998</v>
      </c>
      <c r="F38" s="287">
        <v>721.03300000000002</v>
      </c>
      <c r="G38" s="311">
        <f t="shared" ref="G38:G48" si="12">SUM(H38:J38)</f>
        <v>2027.21</v>
      </c>
      <c r="H38" s="287">
        <v>746.92200000000003</v>
      </c>
      <c r="I38" s="287">
        <v>627.96400000000006</v>
      </c>
      <c r="J38" s="287">
        <v>652.32399999999996</v>
      </c>
      <c r="K38" s="277">
        <f t="shared" ref="K38:N48" si="13">(+C38-G38)/G38*100</f>
        <v>7.9276937268462468</v>
      </c>
      <c r="L38" s="278">
        <f t="shared" si="13"/>
        <v>-1.965265449404352</v>
      </c>
      <c r="M38" s="278">
        <f t="shared" si="13"/>
        <v>16.988394239160193</v>
      </c>
      <c r="N38" s="278">
        <f t="shared" si="13"/>
        <v>10.532956015722258</v>
      </c>
    </row>
    <row r="39" spans="1:14" x14ac:dyDescent="0.25">
      <c r="A39" s="178"/>
      <c r="B39" s="186" t="s">
        <v>10</v>
      </c>
      <c r="C39" s="287">
        <f t="shared" si="11"/>
        <v>1274.7730000000001</v>
      </c>
      <c r="D39" s="287">
        <v>348.01499999999999</v>
      </c>
      <c r="E39" s="287">
        <v>486.80099999999999</v>
      </c>
      <c r="F39" s="287">
        <v>439.95699999999999</v>
      </c>
      <c r="G39" s="311">
        <f t="shared" si="12"/>
        <v>1064.1559999999999</v>
      </c>
      <c r="H39" s="287">
        <v>333.03399999999999</v>
      </c>
      <c r="I39" s="287">
        <v>312.31799999999998</v>
      </c>
      <c r="J39" s="287">
        <v>418.80399999999997</v>
      </c>
      <c r="K39" s="277">
        <f t="shared" si="13"/>
        <v>19.791929002890573</v>
      </c>
      <c r="L39" s="278">
        <f t="shared" si="13"/>
        <v>4.4983395088789724</v>
      </c>
      <c r="M39" s="278">
        <f t="shared" si="13"/>
        <v>55.86709699729122</v>
      </c>
      <c r="N39" s="278">
        <f t="shared" si="13"/>
        <v>5.0508113580577119</v>
      </c>
    </row>
    <row r="40" spans="1:14" x14ac:dyDescent="0.25">
      <c r="A40" s="178"/>
      <c r="B40" s="186" t="s">
        <v>11</v>
      </c>
      <c r="C40" s="287">
        <f t="shared" si="11"/>
        <v>209.351</v>
      </c>
      <c r="D40" s="287">
        <v>77.953999999999994</v>
      </c>
      <c r="E40" s="287">
        <v>70.569999999999993</v>
      </c>
      <c r="F40" s="287">
        <v>60.826999999999998</v>
      </c>
      <c r="G40" s="311">
        <f t="shared" si="12"/>
        <v>196.86599999999999</v>
      </c>
      <c r="H40" s="287">
        <v>83.076999999999998</v>
      </c>
      <c r="I40" s="287">
        <v>77.006</v>
      </c>
      <c r="J40" s="287">
        <v>36.783000000000001</v>
      </c>
      <c r="K40" s="277">
        <f t="shared" si="13"/>
        <v>6.3418772159743249</v>
      </c>
      <c r="L40" s="278">
        <f t="shared" si="13"/>
        <v>-6.1665683642885574</v>
      </c>
      <c r="M40" s="278">
        <f t="shared" si="13"/>
        <v>-8.3577903020543953</v>
      </c>
      <c r="N40" s="278">
        <f t="shared" si="13"/>
        <v>65.367153304515654</v>
      </c>
    </row>
    <row r="41" spans="1:14" x14ac:dyDescent="0.25">
      <c r="A41" s="178"/>
      <c r="B41" s="186" t="s">
        <v>6</v>
      </c>
      <c r="C41" s="287">
        <f t="shared" si="11"/>
        <v>1589.479</v>
      </c>
      <c r="D41" s="287">
        <v>506.68</v>
      </c>
      <c r="E41" s="287">
        <v>621.85799999999995</v>
      </c>
      <c r="F41" s="287">
        <v>460.94099999999997</v>
      </c>
      <c r="G41" s="311">
        <f t="shared" si="12"/>
        <v>1430.979</v>
      </c>
      <c r="H41" s="287">
        <v>535.947</v>
      </c>
      <c r="I41" s="287">
        <v>429.858</v>
      </c>
      <c r="J41" s="287">
        <v>465.17399999999998</v>
      </c>
      <c r="K41" s="277">
        <f t="shared" si="13"/>
        <v>11.076333055900891</v>
      </c>
      <c r="L41" s="278">
        <f t="shared" si="13"/>
        <v>-5.4608011613088596</v>
      </c>
      <c r="M41" s="278">
        <f t="shared" si="13"/>
        <v>44.665912929385968</v>
      </c>
      <c r="N41" s="278">
        <f t="shared" si="13"/>
        <v>-0.90998207122496189</v>
      </c>
    </row>
    <row r="42" spans="1:14" x14ac:dyDescent="0.25">
      <c r="A42" s="178"/>
      <c r="B42" s="186" t="s">
        <v>129</v>
      </c>
      <c r="C42" s="287">
        <f t="shared" si="11"/>
        <v>822.83699999999999</v>
      </c>
      <c r="D42" s="287">
        <v>261.77300000000002</v>
      </c>
      <c r="E42" s="287">
        <v>339.74400000000003</v>
      </c>
      <c r="F42" s="287">
        <v>221.32</v>
      </c>
      <c r="G42" s="311">
        <f t="shared" si="12"/>
        <v>784.56299999999999</v>
      </c>
      <c r="H42" s="287">
        <v>215.43</v>
      </c>
      <c r="I42" s="287">
        <v>278.89999999999998</v>
      </c>
      <c r="J42" s="287">
        <v>290.233</v>
      </c>
      <c r="K42" s="277">
        <f t="shared" si="13"/>
        <v>4.878384527437567</v>
      </c>
      <c r="L42" s="278">
        <f t="shared" si="13"/>
        <v>21.511860000928383</v>
      </c>
      <c r="M42" s="278">
        <f t="shared" si="13"/>
        <v>21.815704553603464</v>
      </c>
      <c r="N42" s="278">
        <f t="shared" si="13"/>
        <v>-23.744026351241938</v>
      </c>
    </row>
    <row r="43" spans="1:14" x14ac:dyDescent="0.25">
      <c r="A43" s="178"/>
      <c r="B43" s="186" t="s">
        <v>12</v>
      </c>
      <c r="C43" s="287">
        <f t="shared" si="11"/>
        <v>6677.353000000001</v>
      </c>
      <c r="D43" s="287">
        <v>2252.6729999999998</v>
      </c>
      <c r="E43" s="287">
        <v>2281.0880000000002</v>
      </c>
      <c r="F43" s="287">
        <v>2143.5920000000001</v>
      </c>
      <c r="G43" s="311">
        <f t="shared" si="12"/>
        <v>6607.0630000000001</v>
      </c>
      <c r="H43" s="287">
        <v>2293.9349999999999</v>
      </c>
      <c r="I43" s="287">
        <v>2272.0920000000001</v>
      </c>
      <c r="J43" s="287">
        <v>2041.0360000000001</v>
      </c>
      <c r="K43" s="277">
        <f t="shared" si="13"/>
        <v>1.0638615069963897</v>
      </c>
      <c r="L43" s="278">
        <f t="shared" si="13"/>
        <v>-1.7987432076323073</v>
      </c>
      <c r="M43" s="278">
        <f t="shared" si="13"/>
        <v>0.39593467165942636</v>
      </c>
      <c r="N43" s="278">
        <f t="shared" si="13"/>
        <v>5.0247031409539096</v>
      </c>
    </row>
    <row r="44" spans="1:14" x14ac:dyDescent="0.25">
      <c r="A44" s="178"/>
      <c r="B44" s="186" t="s">
        <v>14</v>
      </c>
      <c r="C44" s="287">
        <f t="shared" si="11"/>
        <v>364.24299999999999</v>
      </c>
      <c r="D44" s="287">
        <v>131.654</v>
      </c>
      <c r="E44" s="287">
        <v>121.315</v>
      </c>
      <c r="F44" s="287">
        <v>111.274</v>
      </c>
      <c r="G44" s="311">
        <f t="shared" si="12"/>
        <v>345.10500000000002</v>
      </c>
      <c r="H44" s="287">
        <v>108.703</v>
      </c>
      <c r="I44" s="287">
        <v>119.77500000000001</v>
      </c>
      <c r="J44" s="287">
        <v>116.627</v>
      </c>
      <c r="K44" s="277">
        <f t="shared" si="13"/>
        <v>5.5455585981078155</v>
      </c>
      <c r="L44" s="278">
        <f t="shared" si="13"/>
        <v>21.11349272789159</v>
      </c>
      <c r="M44" s="278">
        <f t="shared" si="13"/>
        <v>1.2857441035274406</v>
      </c>
      <c r="N44" s="278">
        <f t="shared" si="13"/>
        <v>-4.5898462620147944</v>
      </c>
    </row>
    <row r="45" spans="1:14" x14ac:dyDescent="0.25">
      <c r="A45" s="178"/>
      <c r="B45" s="186" t="s">
        <v>65</v>
      </c>
      <c r="C45" s="287">
        <f t="shared" si="11"/>
        <v>124.12599999999999</v>
      </c>
      <c r="D45" s="287">
        <v>30.219000000000001</v>
      </c>
      <c r="E45" s="287">
        <v>42.695999999999998</v>
      </c>
      <c r="F45" s="287">
        <v>51.210999999999999</v>
      </c>
      <c r="G45" s="311">
        <f t="shared" si="12"/>
        <v>122.44800000000001</v>
      </c>
      <c r="H45" s="287">
        <v>45.375999999999998</v>
      </c>
      <c r="I45" s="287">
        <v>43.811</v>
      </c>
      <c r="J45" s="287">
        <v>33.261000000000003</v>
      </c>
      <c r="K45" s="277">
        <f t="shared" si="13"/>
        <v>1.3703776296876902</v>
      </c>
      <c r="L45" s="278">
        <f t="shared" si="13"/>
        <v>-33.403120592383637</v>
      </c>
      <c r="M45" s="278">
        <f t="shared" si="13"/>
        <v>-2.5450229394444364</v>
      </c>
      <c r="N45" s="278">
        <f t="shared" si="13"/>
        <v>53.967108625717785</v>
      </c>
    </row>
    <row r="46" spans="1:14" x14ac:dyDescent="0.25">
      <c r="A46" s="178"/>
      <c r="B46" s="186" t="s">
        <v>13</v>
      </c>
      <c r="C46" s="287">
        <f t="shared" si="11"/>
        <v>332.50400000000002</v>
      </c>
      <c r="D46" s="287">
        <v>108.65600000000001</v>
      </c>
      <c r="E46" s="287">
        <v>105.82599999999999</v>
      </c>
      <c r="F46" s="287">
        <v>118.02200000000001</v>
      </c>
      <c r="G46" s="311">
        <f t="shared" si="12"/>
        <v>329.63799999999998</v>
      </c>
      <c r="H46" s="287">
        <v>122.91500000000001</v>
      </c>
      <c r="I46" s="287">
        <v>101.982</v>
      </c>
      <c r="J46" s="287">
        <v>104.741</v>
      </c>
      <c r="K46" s="277">
        <f t="shared" si="13"/>
        <v>0.86943859627835463</v>
      </c>
      <c r="L46" s="278">
        <f t="shared" si="13"/>
        <v>-11.600699670504007</v>
      </c>
      <c r="M46" s="278">
        <f t="shared" si="13"/>
        <v>3.7692926202663157</v>
      </c>
      <c r="N46" s="278">
        <f t="shared" si="13"/>
        <v>12.679848387928324</v>
      </c>
    </row>
    <row r="47" spans="1:14" x14ac:dyDescent="0.25">
      <c r="A47" s="178"/>
      <c r="B47" s="186" t="s">
        <v>47</v>
      </c>
      <c r="C47" s="287">
        <f t="shared" si="11"/>
        <v>25.68</v>
      </c>
      <c r="D47" s="287">
        <v>10.749000000000001</v>
      </c>
      <c r="E47" s="287">
        <v>9.141</v>
      </c>
      <c r="F47" s="287">
        <v>5.79</v>
      </c>
      <c r="G47" s="311">
        <f t="shared" si="12"/>
        <v>31.344000000000001</v>
      </c>
      <c r="H47" s="287">
        <v>17.29</v>
      </c>
      <c r="I47" s="287">
        <v>9.0609999999999999</v>
      </c>
      <c r="J47" s="287">
        <v>4.9930000000000003</v>
      </c>
      <c r="K47" s="277">
        <f t="shared" si="13"/>
        <v>-18.070444104134769</v>
      </c>
      <c r="L47" s="278">
        <f t="shared" si="13"/>
        <v>-37.831116252168876</v>
      </c>
      <c r="M47" s="278">
        <f t="shared" si="13"/>
        <v>0.88290475664937718</v>
      </c>
      <c r="N47" s="278">
        <f t="shared" si="13"/>
        <v>15.962347286200673</v>
      </c>
    </row>
    <row r="48" spans="1:14" x14ac:dyDescent="0.25">
      <c r="A48" s="178"/>
      <c r="B48" s="186" t="s">
        <v>15</v>
      </c>
      <c r="C48" s="287">
        <f t="shared" si="11"/>
        <v>146.14499999999998</v>
      </c>
      <c r="D48" s="287">
        <v>56.472000000000001</v>
      </c>
      <c r="E48" s="287">
        <v>39.092999999999996</v>
      </c>
      <c r="F48" s="287">
        <v>50.58</v>
      </c>
      <c r="G48" s="311">
        <f t="shared" si="12"/>
        <v>140.17699999999999</v>
      </c>
      <c r="H48" s="287">
        <v>49.059000000000005</v>
      </c>
      <c r="I48" s="287">
        <v>47.012</v>
      </c>
      <c r="J48" s="287">
        <v>44.106000000000002</v>
      </c>
      <c r="K48" s="277">
        <f t="shared" si="13"/>
        <v>4.2574744786947862</v>
      </c>
      <c r="L48" s="278">
        <f t="shared" si="13"/>
        <v>15.110377300801067</v>
      </c>
      <c r="M48" s="278">
        <f t="shared" si="13"/>
        <v>-16.844635412235181</v>
      </c>
      <c r="N48" s="278">
        <f t="shared" si="13"/>
        <v>14.678275064617049</v>
      </c>
    </row>
    <row r="49" spans="1:14" ht="7.35" customHeight="1" thickBot="1" x14ac:dyDescent="0.3">
      <c r="A49" s="178"/>
      <c r="B49" s="286"/>
      <c r="C49" s="286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</row>
    <row r="50" spans="1:14" ht="15.75" thickTop="1" x14ac:dyDescent="0.25">
      <c r="A50" s="178"/>
      <c r="B50" s="249" t="s">
        <v>176</v>
      </c>
      <c r="C50" s="178"/>
      <c r="D50" s="179"/>
      <c r="E50" s="179"/>
      <c r="F50" s="179"/>
      <c r="G50" s="179"/>
      <c r="H50" s="179"/>
      <c r="I50" s="179"/>
      <c r="J50" s="179"/>
      <c r="K50" s="189"/>
      <c r="L50" s="179"/>
      <c r="M50" s="179"/>
      <c r="N50" s="250" t="s">
        <v>118</v>
      </c>
    </row>
    <row r="51" spans="1:14" x14ac:dyDescent="0.25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25">
      <c r="B53" s="22"/>
      <c r="C53" s="2"/>
      <c r="D53" s="2"/>
      <c r="E53" s="2"/>
      <c r="F53" s="6"/>
      <c r="G53" s="37"/>
      <c r="H53" s="1"/>
      <c r="I53" s="1"/>
      <c r="J53" s="1"/>
      <c r="K53" s="1"/>
      <c r="L53" s="1"/>
      <c r="M53" s="1"/>
      <c r="N53" s="1"/>
    </row>
    <row r="54" spans="1:14" x14ac:dyDescent="0.25">
      <c r="H54" s="38"/>
      <c r="I54" s="38"/>
      <c r="J54" s="38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N32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3" style="34" customWidth="1"/>
    <col min="2" max="2" width="24.42578125" style="34" customWidth="1"/>
    <col min="3" max="3" width="12.42578125" style="35" bestFit="1" customWidth="1"/>
    <col min="4" max="6" width="10.42578125" style="35" customWidth="1"/>
    <col min="7" max="7" width="10.5703125" style="35" bestFit="1" customWidth="1"/>
    <col min="8" max="14" width="10.42578125" style="35" customWidth="1"/>
  </cols>
  <sheetData>
    <row r="1" spans="1:14" ht="18.75" customHeight="1" x14ac:dyDescent="0.25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25">
      <c r="A2" s="178"/>
      <c r="B2" s="180" t="s">
        <v>106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25">
      <c r="A3" s="178"/>
      <c r="B3" s="178"/>
      <c r="C3" s="179"/>
      <c r="D3" s="179"/>
      <c r="E3" s="179"/>
      <c r="F3" s="179"/>
      <c r="G3" s="196"/>
      <c r="H3" s="179"/>
      <c r="I3" s="179"/>
      <c r="J3" s="179"/>
      <c r="K3" s="179"/>
      <c r="L3" s="178"/>
      <c r="M3" s="178"/>
      <c r="N3" s="179"/>
    </row>
    <row r="4" spans="1:14" ht="15.75" thickBot="1" x14ac:dyDescent="0.3">
      <c r="A4" s="178"/>
      <c r="B4" s="178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4" ht="22.5" customHeight="1" thickBot="1" x14ac:dyDescent="0.3">
      <c r="A5" s="178"/>
      <c r="B5" s="420"/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</row>
    <row r="6" spans="1:14" ht="22.5" customHeight="1" thickBot="1" x14ac:dyDescent="0.3">
      <c r="A6" s="178"/>
      <c r="B6" s="421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1:14" ht="7.35" customHeight="1" x14ac:dyDescent="0.25">
      <c r="A7" s="178"/>
      <c r="B7" s="292"/>
      <c r="C7" s="302"/>
      <c r="D7" s="303"/>
      <c r="E7" s="303"/>
      <c r="F7" s="303"/>
      <c r="G7" s="302"/>
      <c r="H7" s="303"/>
      <c r="I7" s="303"/>
      <c r="J7" s="303"/>
      <c r="K7" s="302"/>
      <c r="L7" s="302"/>
      <c r="M7" s="303"/>
      <c r="N7" s="304"/>
    </row>
    <row r="8" spans="1:14" x14ac:dyDescent="0.25">
      <c r="A8" s="178"/>
      <c r="B8" s="180" t="s">
        <v>0</v>
      </c>
      <c r="C8" s="306">
        <f>SUM(D8:F8)</f>
        <v>21957.874</v>
      </c>
      <c r="D8" s="305">
        <f>'Q03'!D8</f>
        <v>7526.1259999999984</v>
      </c>
      <c r="E8" s="305">
        <f>'Q03'!E8</f>
        <v>7504.4970000000003</v>
      </c>
      <c r="F8" s="307">
        <f>'Q03'!F8</f>
        <v>6927.2509999999993</v>
      </c>
      <c r="G8" s="305">
        <f>SUM(H8:J8)</f>
        <v>21182.774000000001</v>
      </c>
      <c r="H8" s="305">
        <f>'Q03'!H8</f>
        <v>7356.6949999999997</v>
      </c>
      <c r="I8" s="305">
        <f>'Q03'!I8</f>
        <v>7115.8090000000011</v>
      </c>
      <c r="J8" s="305">
        <f>'Q03'!J8</f>
        <v>6710.2699999999995</v>
      </c>
      <c r="K8" s="279">
        <f t="shared" ref="K8:N8" si="0">IF(AND(C8=0,G8=0),"-",IF(G8=0,-100,(C8-G8)/G8*100))</f>
        <v>3.6591052711037677</v>
      </c>
      <c r="L8" s="280">
        <f t="shared" si="0"/>
        <v>2.3030858286227538</v>
      </c>
      <c r="M8" s="280">
        <f t="shared" si="0"/>
        <v>5.4623163718981091</v>
      </c>
      <c r="N8" s="280">
        <f t="shared" si="0"/>
        <v>3.2335658624764694</v>
      </c>
    </row>
    <row r="9" spans="1:14" ht="7.35" customHeight="1" x14ac:dyDescent="0.25">
      <c r="A9" s="178"/>
      <c r="B9" s="293"/>
      <c r="C9" s="309"/>
      <c r="D9" s="308"/>
      <c r="E9" s="308"/>
      <c r="F9" s="310"/>
      <c r="G9" s="308"/>
      <c r="H9" s="308"/>
      <c r="I9" s="308"/>
      <c r="J9" s="308"/>
      <c r="K9" s="281"/>
      <c r="L9" s="282"/>
      <c r="M9" s="282"/>
      <c r="N9" s="282"/>
    </row>
    <row r="10" spans="1:14" x14ac:dyDescent="0.25">
      <c r="A10" s="178"/>
      <c r="B10" s="313" t="s">
        <v>95</v>
      </c>
      <c r="C10" s="272"/>
      <c r="D10" s="271"/>
      <c r="E10" s="271"/>
      <c r="F10" s="312"/>
      <c r="G10" s="271"/>
      <c r="H10" s="271"/>
      <c r="I10" s="271"/>
      <c r="J10" s="271"/>
      <c r="K10" s="283"/>
      <c r="L10" s="282"/>
      <c r="M10" s="282"/>
      <c r="N10" s="282"/>
    </row>
    <row r="11" spans="1:14" ht="7.35" customHeight="1" x14ac:dyDescent="0.25">
      <c r="A11" s="178"/>
      <c r="B11" s="293"/>
      <c r="C11" s="272"/>
      <c r="D11" s="271"/>
      <c r="E11" s="271"/>
      <c r="F11" s="312"/>
      <c r="G11" s="271"/>
      <c r="H11" s="271"/>
      <c r="I11" s="271"/>
      <c r="J11" s="271"/>
      <c r="K11" s="281"/>
      <c r="L11" s="282"/>
      <c r="M11" s="282"/>
      <c r="N11" s="282"/>
    </row>
    <row r="12" spans="1:14" x14ac:dyDescent="0.25">
      <c r="A12" s="178"/>
      <c r="B12" s="314" t="s">
        <v>94</v>
      </c>
      <c r="C12" s="146">
        <f>SUM(D12:F12)</f>
        <v>3161.42</v>
      </c>
      <c r="D12" s="246">
        <f>SUM(D13:D16)</f>
        <v>1082.2529999999999</v>
      </c>
      <c r="E12" s="246">
        <f>SUM(E13:E16)</f>
        <v>1065.6949999999999</v>
      </c>
      <c r="F12" s="307">
        <f>SUM(F13:F16)</f>
        <v>1013.472</v>
      </c>
      <c r="G12" s="305">
        <f>SUM(H12:J12)</f>
        <v>3101.8199999999997</v>
      </c>
      <c r="H12" s="246">
        <f>SUM(H13:H16)</f>
        <v>1141.5999999999999</v>
      </c>
      <c r="I12" s="246">
        <f>SUM(I13:I16)</f>
        <v>973.72899999999993</v>
      </c>
      <c r="J12" s="246">
        <f>SUM(J13:J16)</f>
        <v>986.49099999999999</v>
      </c>
      <c r="K12" s="279">
        <f t="shared" ref="K12:N28" si="1">(+C12-G12)/G12*100</f>
        <v>1.9214525665577105</v>
      </c>
      <c r="L12" s="280">
        <f t="shared" si="1"/>
        <v>-5.1985809390329347</v>
      </c>
      <c r="M12" s="280">
        <f t="shared" si="1"/>
        <v>9.4447222995309801</v>
      </c>
      <c r="N12" s="280">
        <f t="shared" si="1"/>
        <v>2.735047760192439</v>
      </c>
    </row>
    <row r="13" spans="1:14" x14ac:dyDescent="0.25">
      <c r="A13" s="178"/>
      <c r="B13" s="298" t="s">
        <v>92</v>
      </c>
      <c r="C13" s="311">
        <f>SUM(D13:F13)</f>
        <v>575.17100000000005</v>
      </c>
      <c r="D13" s="287">
        <v>176.32499999999999</v>
      </c>
      <c r="E13" s="287">
        <v>216.88499999999999</v>
      </c>
      <c r="F13" s="159">
        <v>181.96100000000001</v>
      </c>
      <c r="G13" s="247">
        <f t="shared" ref="G13:G16" si="2">SUM(H13:J13)</f>
        <v>613.58500000000004</v>
      </c>
      <c r="H13" s="287">
        <v>218.43899999999999</v>
      </c>
      <c r="I13" s="287">
        <v>193.56899999999999</v>
      </c>
      <c r="J13" s="150">
        <v>201.577</v>
      </c>
      <c r="K13" s="277">
        <f t="shared" si="1"/>
        <v>-6.2605832932682484</v>
      </c>
      <c r="L13" s="278">
        <f t="shared" si="1"/>
        <v>-19.27952426077761</v>
      </c>
      <c r="M13" s="278">
        <f t="shared" si="1"/>
        <v>12.045317173721001</v>
      </c>
      <c r="N13" s="278">
        <f t="shared" si="1"/>
        <v>-9.7312689443736069</v>
      </c>
    </row>
    <row r="14" spans="1:14" x14ac:dyDescent="0.25">
      <c r="A14" s="178"/>
      <c r="B14" s="298" t="s">
        <v>91</v>
      </c>
      <c r="C14" s="311">
        <f>SUM(D14:F14)</f>
        <v>545.21299999999997</v>
      </c>
      <c r="D14" s="287">
        <v>192.85</v>
      </c>
      <c r="E14" s="287">
        <v>172.749</v>
      </c>
      <c r="F14" s="159">
        <v>179.614</v>
      </c>
      <c r="G14" s="247">
        <f t="shared" si="2"/>
        <v>407.64099999999996</v>
      </c>
      <c r="H14" s="287">
        <v>176.15199999999999</v>
      </c>
      <c r="I14" s="287">
        <v>137.11099999999999</v>
      </c>
      <c r="J14" s="150">
        <v>94.378</v>
      </c>
      <c r="K14" s="277">
        <f t="shared" si="1"/>
        <v>33.748322666267626</v>
      </c>
      <c r="L14" s="278">
        <f t="shared" si="1"/>
        <v>9.4793133203142794</v>
      </c>
      <c r="M14" s="278">
        <f t="shared" si="1"/>
        <v>25.992079410112979</v>
      </c>
      <c r="N14" s="278">
        <f t="shared" si="1"/>
        <v>90.313420500540389</v>
      </c>
    </row>
    <row r="15" spans="1:14" x14ac:dyDescent="0.25">
      <c r="A15" s="178"/>
      <c r="B15" s="298" t="s">
        <v>90</v>
      </c>
      <c r="C15" s="311">
        <f>SUM(D15:F15)</f>
        <v>1481.145</v>
      </c>
      <c r="D15" s="287">
        <v>488.10700000000003</v>
      </c>
      <c r="E15" s="287">
        <v>531.87099999999998</v>
      </c>
      <c r="F15" s="159">
        <v>461.16699999999997</v>
      </c>
      <c r="G15" s="247">
        <f t="shared" si="2"/>
        <v>1473.9670000000001</v>
      </c>
      <c r="H15" s="287">
        <v>513.553</v>
      </c>
      <c r="I15" s="287">
        <v>480.96600000000001</v>
      </c>
      <c r="J15" s="150">
        <v>479.44799999999998</v>
      </c>
      <c r="K15" s="277">
        <f t="shared" si="1"/>
        <v>0.48698512246202819</v>
      </c>
      <c r="L15" s="278">
        <f t="shared" si="1"/>
        <v>-4.954892679041885</v>
      </c>
      <c r="M15" s="278">
        <f t="shared" si="1"/>
        <v>10.583908218044513</v>
      </c>
      <c r="N15" s="278">
        <f t="shared" si="1"/>
        <v>-3.8129265321786741</v>
      </c>
    </row>
    <row r="16" spans="1:14" x14ac:dyDescent="0.25">
      <c r="A16" s="178"/>
      <c r="B16" s="298" t="s">
        <v>89</v>
      </c>
      <c r="C16" s="311">
        <f>SUM(D16:F16)</f>
        <v>559.89099999999996</v>
      </c>
      <c r="D16" s="287">
        <v>224.971</v>
      </c>
      <c r="E16" s="287">
        <v>144.19</v>
      </c>
      <c r="F16" s="159">
        <v>190.73</v>
      </c>
      <c r="G16" s="247">
        <f t="shared" si="2"/>
        <v>606.62699999999995</v>
      </c>
      <c r="H16" s="287">
        <v>233.45599999999999</v>
      </c>
      <c r="I16" s="287">
        <v>162.083</v>
      </c>
      <c r="J16" s="150">
        <v>211.08799999999999</v>
      </c>
      <c r="K16" s="277">
        <f t="shared" si="1"/>
        <v>-7.7042400025056583</v>
      </c>
      <c r="L16" s="278">
        <f t="shared" si="1"/>
        <v>-3.6345178534713121</v>
      </c>
      <c r="M16" s="278">
        <f t="shared" si="1"/>
        <v>-11.039405736567067</v>
      </c>
      <c r="N16" s="278">
        <f t="shared" si="1"/>
        <v>-9.6443189570226657</v>
      </c>
    </row>
    <row r="17" spans="1:14" ht="7.35" customHeight="1" x14ac:dyDescent="0.25">
      <c r="A17" s="178"/>
      <c r="B17" s="298"/>
      <c r="C17" s="272"/>
      <c r="D17" s="271"/>
      <c r="E17" s="271"/>
      <c r="F17" s="307"/>
      <c r="G17" s="305"/>
      <c r="H17" s="271"/>
      <c r="I17" s="271"/>
      <c r="J17" s="150"/>
      <c r="K17" s="283"/>
      <c r="L17" s="282"/>
      <c r="M17" s="282"/>
      <c r="N17" s="282"/>
    </row>
    <row r="18" spans="1:14" x14ac:dyDescent="0.25">
      <c r="A18" s="178"/>
      <c r="B18" s="314" t="s">
        <v>123</v>
      </c>
      <c r="C18" s="146">
        <f>SUM(D18:F18)</f>
        <v>2720.1279999999997</v>
      </c>
      <c r="D18" s="246">
        <f>SUM(D19:D22)</f>
        <v>942.82899999999995</v>
      </c>
      <c r="E18" s="246">
        <f>SUM(E19:E22)</f>
        <v>989.73500000000001</v>
      </c>
      <c r="F18" s="307">
        <f>SUM(F19:F22)</f>
        <v>787.56399999999996</v>
      </c>
      <c r="G18" s="305">
        <f>SUM(H18:J18)</f>
        <v>2550.1109999999999</v>
      </c>
      <c r="H18" s="246">
        <f>SUM(H19:H22)</f>
        <v>878.33199999999999</v>
      </c>
      <c r="I18" s="246">
        <f>SUM(I19:I22)</f>
        <v>865.21699999999998</v>
      </c>
      <c r="J18" s="246">
        <f>SUM(J19:J22)</f>
        <v>806.56200000000001</v>
      </c>
      <c r="K18" s="279">
        <f t="shared" si="1"/>
        <v>6.6670431208680654</v>
      </c>
      <c r="L18" s="280">
        <f t="shared" si="1"/>
        <v>7.3431231015151397</v>
      </c>
      <c r="M18" s="280">
        <f t="shared" si="1"/>
        <v>14.391534146924995</v>
      </c>
      <c r="N18" s="280">
        <f t="shared" si="1"/>
        <v>-2.3554295887978913</v>
      </c>
    </row>
    <row r="19" spans="1:14" x14ac:dyDescent="0.25">
      <c r="A19" s="178"/>
      <c r="B19" s="298" t="s">
        <v>92</v>
      </c>
      <c r="C19" s="311">
        <f>SUM(D19:F19)</f>
        <v>375.61799999999999</v>
      </c>
      <c r="D19" s="287">
        <v>147.24799999999999</v>
      </c>
      <c r="E19" s="287">
        <v>113.827</v>
      </c>
      <c r="F19" s="159">
        <v>114.54300000000001</v>
      </c>
      <c r="G19" s="247">
        <f t="shared" ref="G19:G22" si="3">SUM(H19:J19)</f>
        <v>336.61199999999997</v>
      </c>
      <c r="H19" s="287">
        <v>105.137</v>
      </c>
      <c r="I19" s="287">
        <v>146.29499999999999</v>
      </c>
      <c r="J19" s="150">
        <v>85.18</v>
      </c>
      <c r="K19" s="277">
        <f t="shared" si="1"/>
        <v>11.587822181027423</v>
      </c>
      <c r="L19" s="278">
        <f t="shared" si="1"/>
        <v>40.053454064696531</v>
      </c>
      <c r="M19" s="278">
        <f t="shared" si="1"/>
        <v>-22.193513107078157</v>
      </c>
      <c r="N19" s="278">
        <f t="shared" si="1"/>
        <v>34.471706973467946</v>
      </c>
    </row>
    <row r="20" spans="1:14" x14ac:dyDescent="0.25">
      <c r="A20" s="178"/>
      <c r="B20" s="298" t="s">
        <v>91</v>
      </c>
      <c r="C20" s="311">
        <f>SUM(D20:F20)</f>
        <v>1226.4879999999998</v>
      </c>
      <c r="D20" s="287">
        <v>390.29300000000001</v>
      </c>
      <c r="E20" s="287">
        <v>496.89299999999997</v>
      </c>
      <c r="F20" s="159">
        <v>339.30200000000002</v>
      </c>
      <c r="G20" s="247">
        <f t="shared" si="3"/>
        <v>1091.232</v>
      </c>
      <c r="H20" s="287">
        <v>424.68799999999999</v>
      </c>
      <c r="I20" s="287">
        <v>276.97699999999998</v>
      </c>
      <c r="J20" s="150">
        <v>389.56700000000001</v>
      </c>
      <c r="K20" s="277">
        <f t="shared" si="1"/>
        <v>12.394797806515925</v>
      </c>
      <c r="L20" s="278">
        <f t="shared" si="1"/>
        <v>-8.0988867121274879</v>
      </c>
      <c r="M20" s="278">
        <f t="shared" si="1"/>
        <v>79.398650429458044</v>
      </c>
      <c r="N20" s="278">
        <f t="shared" si="1"/>
        <v>-12.902786940372254</v>
      </c>
    </row>
    <row r="21" spans="1:14" x14ac:dyDescent="0.25">
      <c r="A21" s="178"/>
      <c r="B21" s="298" t="s">
        <v>90</v>
      </c>
      <c r="C21" s="311">
        <f>SUM(D21:F21)</f>
        <v>1024.6189999999999</v>
      </c>
      <c r="D21" s="287">
        <v>368.58600000000001</v>
      </c>
      <c r="E21" s="287">
        <v>351.46300000000002</v>
      </c>
      <c r="F21" s="159">
        <v>304.57</v>
      </c>
      <c r="G21" s="247">
        <f t="shared" si="3"/>
        <v>1040.923</v>
      </c>
      <c r="H21" s="287">
        <v>325.94400000000002</v>
      </c>
      <c r="I21" s="287">
        <v>410.32400000000001</v>
      </c>
      <c r="J21" s="150">
        <v>304.65499999999997</v>
      </c>
      <c r="K21" s="277">
        <f t="shared" si="1"/>
        <v>-1.5663022144769678</v>
      </c>
      <c r="L21" s="278">
        <f t="shared" si="1"/>
        <v>13.082615418599511</v>
      </c>
      <c r="M21" s="278">
        <f t="shared" si="1"/>
        <v>-14.345005410358642</v>
      </c>
      <c r="N21" s="278">
        <f t="shared" si="1"/>
        <v>-2.7900411941369597E-2</v>
      </c>
    </row>
    <row r="22" spans="1:14" x14ac:dyDescent="0.25">
      <c r="A22" s="178"/>
      <c r="B22" s="298" t="s">
        <v>89</v>
      </c>
      <c r="C22" s="311">
        <f>SUM(D22:F22)</f>
        <v>93.402999999999992</v>
      </c>
      <c r="D22" s="287">
        <v>36.701999999999998</v>
      </c>
      <c r="E22" s="287">
        <v>27.552</v>
      </c>
      <c r="F22" s="159">
        <v>29.149000000000001</v>
      </c>
      <c r="G22" s="247">
        <f t="shared" si="3"/>
        <v>81.343999999999994</v>
      </c>
      <c r="H22" s="287">
        <v>22.562999999999999</v>
      </c>
      <c r="I22" s="287">
        <v>31.620999999999999</v>
      </c>
      <c r="J22" s="150">
        <v>27.16</v>
      </c>
      <c r="K22" s="277">
        <f t="shared" si="1"/>
        <v>14.824695121951217</v>
      </c>
      <c r="L22" s="278">
        <f t="shared" si="1"/>
        <v>62.664539289988028</v>
      </c>
      <c r="M22" s="278">
        <f t="shared" si="1"/>
        <v>-12.868030739065809</v>
      </c>
      <c r="N22" s="278">
        <f t="shared" si="1"/>
        <v>7.3232695139911668</v>
      </c>
    </row>
    <row r="23" spans="1:14" ht="7.35" customHeight="1" x14ac:dyDescent="0.25">
      <c r="A23" s="178"/>
      <c r="B23" s="298"/>
      <c r="C23" s="272"/>
      <c r="D23" s="271"/>
      <c r="E23" s="271"/>
      <c r="F23" s="307"/>
      <c r="G23" s="305"/>
      <c r="H23" s="271"/>
      <c r="I23" s="271"/>
      <c r="J23" s="150"/>
      <c r="K23" s="283"/>
      <c r="L23" s="282"/>
      <c r="M23" s="282"/>
      <c r="N23" s="282"/>
    </row>
    <row r="24" spans="1:14" x14ac:dyDescent="0.25">
      <c r="A24" s="178"/>
      <c r="B24" s="314" t="s">
        <v>93</v>
      </c>
      <c r="C24" s="146">
        <f>SUM(D24:F24)</f>
        <v>11143.612000000001</v>
      </c>
      <c r="D24" s="246">
        <f>SUM(D25:D28)</f>
        <v>3909.3820000000001</v>
      </c>
      <c r="E24" s="246">
        <f>SUM(E25:E28)</f>
        <v>3674.2709999999997</v>
      </c>
      <c r="F24" s="307">
        <f>SUM(F25:F28)</f>
        <v>3559.9590000000003</v>
      </c>
      <c r="G24" s="305">
        <f>SUM(H24:J24)</f>
        <v>10981.743</v>
      </c>
      <c r="H24" s="246">
        <f>SUM(H25:H28)</f>
        <v>3817.1820000000002</v>
      </c>
      <c r="I24" s="246">
        <f>SUM(I25:I28)</f>
        <v>3800.0010000000007</v>
      </c>
      <c r="J24" s="246">
        <f>SUM(J25:J28)</f>
        <v>3364.56</v>
      </c>
      <c r="K24" s="279">
        <f t="shared" si="1"/>
        <v>1.4739827730443209</v>
      </c>
      <c r="L24" s="280">
        <f t="shared" si="1"/>
        <v>2.4153943930365336</v>
      </c>
      <c r="M24" s="280">
        <f t="shared" si="1"/>
        <v>-3.3086833398201976</v>
      </c>
      <c r="N24" s="280">
        <f t="shared" si="1"/>
        <v>5.8075647335758713</v>
      </c>
    </row>
    <row r="25" spans="1:14" x14ac:dyDescent="0.25">
      <c r="A25" s="178"/>
      <c r="B25" s="298" t="s">
        <v>92</v>
      </c>
      <c r="C25" s="311">
        <f>SUM(D25:F25)</f>
        <v>6071.5559999999996</v>
      </c>
      <c r="D25" s="287">
        <v>2017.6849999999999</v>
      </c>
      <c r="E25" s="287">
        <v>2096.2779999999998</v>
      </c>
      <c r="F25" s="159">
        <v>1957.5930000000001</v>
      </c>
      <c r="G25" s="247">
        <f t="shared" ref="G25:G28" si="4">SUM(H25:J25)</f>
        <v>6369.5529999999999</v>
      </c>
      <c r="H25" s="287">
        <v>2202.2170000000001</v>
      </c>
      <c r="I25" s="287">
        <v>2200.1060000000002</v>
      </c>
      <c r="J25" s="150">
        <v>1967.23</v>
      </c>
      <c r="K25" s="277">
        <f t="shared" si="1"/>
        <v>-4.6784601682410099</v>
      </c>
      <c r="L25" s="278">
        <f t="shared" si="1"/>
        <v>-8.3793740580515053</v>
      </c>
      <c r="M25" s="278">
        <f t="shared" si="1"/>
        <v>-4.7192271645093653</v>
      </c>
      <c r="N25" s="278">
        <f t="shared" si="1"/>
        <v>-0.48987662855893532</v>
      </c>
    </row>
    <row r="26" spans="1:14" x14ac:dyDescent="0.25">
      <c r="A26" s="178"/>
      <c r="B26" s="298" t="s">
        <v>91</v>
      </c>
      <c r="C26" s="311">
        <f>SUM(D26:F26)</f>
        <v>110.66</v>
      </c>
      <c r="D26" s="287">
        <v>15.992000000000001</v>
      </c>
      <c r="E26" s="287">
        <v>53.305</v>
      </c>
      <c r="F26" s="159">
        <v>41.363</v>
      </c>
      <c r="G26" s="247">
        <f t="shared" si="4"/>
        <v>43.994</v>
      </c>
      <c r="H26" s="287">
        <v>12.936</v>
      </c>
      <c r="I26" s="287">
        <v>11.268000000000001</v>
      </c>
      <c r="J26" s="150">
        <v>19.79</v>
      </c>
      <c r="K26" s="277">
        <f t="shared" si="1"/>
        <v>151.53430013183615</v>
      </c>
      <c r="L26" s="278">
        <f>(+D26-H26)/H26*100</f>
        <v>23.623995052566489</v>
      </c>
      <c r="M26" s="278">
        <f t="shared" si="1"/>
        <v>373.06531771388001</v>
      </c>
      <c r="N26" s="278">
        <f t="shared" si="1"/>
        <v>109.00960080848914</v>
      </c>
    </row>
    <row r="27" spans="1:14" x14ac:dyDescent="0.25">
      <c r="A27" s="178"/>
      <c r="B27" s="298" t="s">
        <v>90</v>
      </c>
      <c r="C27" s="311">
        <f>SUM(D27:F27)</f>
        <v>4954.1900000000005</v>
      </c>
      <c r="D27" s="287">
        <v>1873.8810000000001</v>
      </c>
      <c r="E27" s="287">
        <v>1521.7629999999999</v>
      </c>
      <c r="F27" s="159">
        <v>1558.546</v>
      </c>
      <c r="G27" s="247">
        <f t="shared" si="4"/>
        <v>4556.2460000000001</v>
      </c>
      <c r="H27" s="287">
        <v>1599.7719999999999</v>
      </c>
      <c r="I27" s="287">
        <v>1583.8030000000001</v>
      </c>
      <c r="J27" s="150">
        <v>1372.671</v>
      </c>
      <c r="K27" s="277">
        <f t="shared" si="1"/>
        <v>8.7340323590956324</v>
      </c>
      <c r="L27" s="278">
        <f t="shared" si="1"/>
        <v>17.134254131213709</v>
      </c>
      <c r="M27" s="278">
        <f t="shared" si="1"/>
        <v>-3.9171538379457664</v>
      </c>
      <c r="N27" s="278">
        <f t="shared" si="1"/>
        <v>13.54111801006942</v>
      </c>
    </row>
    <row r="28" spans="1:14" x14ac:dyDescent="0.25">
      <c r="A28" s="178"/>
      <c r="B28" s="298" t="s">
        <v>89</v>
      </c>
      <c r="C28" s="311">
        <f>SUM(D28:F28)</f>
        <v>7.2059999999999995</v>
      </c>
      <c r="D28" s="287">
        <v>1.8240000000000001</v>
      </c>
      <c r="E28" s="287">
        <v>2.9249999999999998</v>
      </c>
      <c r="F28" s="159">
        <v>2.4569999999999999</v>
      </c>
      <c r="G28" s="247">
        <f t="shared" si="4"/>
        <v>11.95</v>
      </c>
      <c r="H28" s="287">
        <v>2.2570000000000001</v>
      </c>
      <c r="I28" s="287">
        <v>4.8239999999999998</v>
      </c>
      <c r="J28" s="150">
        <v>4.8689999999999998</v>
      </c>
      <c r="K28" s="277">
        <f t="shared" si="1"/>
        <v>-39.69874476987448</v>
      </c>
      <c r="L28" s="278">
        <f t="shared" si="1"/>
        <v>-19.184758529020826</v>
      </c>
      <c r="M28" s="278">
        <f t="shared" si="1"/>
        <v>-39.365671641791046</v>
      </c>
      <c r="N28" s="278">
        <f t="shared" si="1"/>
        <v>-49.53789279112754</v>
      </c>
    </row>
    <row r="29" spans="1:14" ht="7.35" customHeight="1" thickBot="1" x14ac:dyDescent="0.3">
      <c r="A29" s="178"/>
      <c r="B29" s="286"/>
      <c r="C29" s="286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</row>
    <row r="30" spans="1:14" ht="15.75" thickTop="1" x14ac:dyDescent="0.25">
      <c r="A30" s="178"/>
      <c r="B30" s="249" t="s">
        <v>176</v>
      </c>
      <c r="C30" s="178"/>
      <c r="D30" s="179"/>
      <c r="E30" s="179"/>
      <c r="F30" s="179"/>
      <c r="G30" s="179"/>
      <c r="H30" s="179"/>
      <c r="I30" s="179"/>
      <c r="J30" s="179"/>
      <c r="K30" s="189"/>
      <c r="L30" s="179"/>
      <c r="M30" s="179"/>
      <c r="N30" s="250" t="s">
        <v>118</v>
      </c>
    </row>
    <row r="31" spans="1:14" x14ac:dyDescent="0.25">
      <c r="A31" s="36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36"/>
      <c r="B32" s="22"/>
      <c r="C32" s="2"/>
      <c r="D32" s="2"/>
      <c r="E32" s="2"/>
      <c r="F32" s="6"/>
      <c r="G32" s="37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:G2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N24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2.42578125" style="1" customWidth="1"/>
    <col min="2" max="2" width="26.5703125" style="1" customWidth="1"/>
    <col min="3" max="6" width="12.5703125" style="2" customWidth="1"/>
    <col min="7" max="7" width="14" style="2" customWidth="1"/>
    <col min="8" max="8" width="12.5703125" style="2" customWidth="1"/>
    <col min="9" max="9" width="15.5703125" style="2" customWidth="1"/>
    <col min="10" max="10" width="14.42578125" style="2" customWidth="1"/>
    <col min="11" max="11" width="8" style="2" customWidth="1"/>
    <col min="12" max="12" width="9.5703125" style="2" customWidth="1"/>
    <col min="13" max="14" width="8" style="2" customWidth="1"/>
  </cols>
  <sheetData>
    <row r="1" spans="1:14" ht="7.35" customHeight="1" x14ac:dyDescent="0.25"/>
    <row r="2" spans="1:14" x14ac:dyDescent="0.25">
      <c r="B2" s="63" t="s">
        <v>96</v>
      </c>
      <c r="C2" s="142"/>
      <c r="D2" s="142"/>
      <c r="E2" s="142"/>
      <c r="F2" s="142"/>
      <c r="G2" s="142"/>
      <c r="H2" s="142"/>
      <c r="I2" s="142"/>
      <c r="J2" s="142"/>
      <c r="K2" s="51"/>
      <c r="L2" s="51"/>
      <c r="M2" s="142"/>
      <c r="N2" s="142"/>
    </row>
    <row r="3" spans="1:14" ht="7.35" customHeight="1" x14ac:dyDescent="0.25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5.75" thickBot="1" x14ac:dyDescent="0.3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1:14" ht="22.5" customHeight="1" thickBot="1" x14ac:dyDescent="0.3">
      <c r="B5" s="422"/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</row>
    <row r="6" spans="1:14" ht="22.5" customHeight="1" x14ac:dyDescent="0.25">
      <c r="B6" s="423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1:14" ht="7.35" customHeight="1" x14ac:dyDescent="0.25">
      <c r="B7" s="65"/>
      <c r="C7" s="142"/>
      <c r="D7" s="142"/>
      <c r="E7" s="315"/>
      <c r="F7" s="315"/>
      <c r="G7" s="142"/>
      <c r="H7" s="142"/>
      <c r="I7" s="315"/>
      <c r="J7" s="315"/>
      <c r="K7" s="142"/>
      <c r="L7" s="315"/>
      <c r="M7" s="315"/>
      <c r="N7" s="315"/>
    </row>
    <row r="8" spans="1:14" x14ac:dyDescent="0.25">
      <c r="A8" s="3"/>
      <c r="B8" s="145" t="s">
        <v>54</v>
      </c>
      <c r="C8" s="146">
        <v>7861041</v>
      </c>
      <c r="D8" s="246">
        <v>2703209</v>
      </c>
      <c r="E8" s="246">
        <v>2901845</v>
      </c>
      <c r="F8" s="147">
        <v>2255987</v>
      </c>
      <c r="G8" s="146">
        <v>7879813</v>
      </c>
      <c r="H8" s="246">
        <v>2690982</v>
      </c>
      <c r="I8" s="246">
        <v>2909093</v>
      </c>
      <c r="J8" s="246">
        <v>2279738</v>
      </c>
      <c r="K8" s="148">
        <f>(C8-G8)/G8*100</f>
        <v>-0.2382290036578279</v>
      </c>
      <c r="L8" s="184">
        <f>(D8-H8)/H8*100</f>
        <v>0.45436944580082661</v>
      </c>
      <c r="M8" s="184">
        <f>(E8-I8)/I8*100</f>
        <v>-0.24914982092356622</v>
      </c>
      <c r="N8" s="184">
        <f>(F8-J8)/J8*100</f>
        <v>-1.0418302454053932</v>
      </c>
    </row>
    <row r="9" spans="1:14" ht="7.35" customHeight="1" x14ac:dyDescent="0.25">
      <c r="B9" s="144"/>
      <c r="C9" s="149"/>
      <c r="D9" s="150"/>
      <c r="E9" s="150"/>
      <c r="F9" s="151"/>
      <c r="G9" s="149"/>
      <c r="H9" s="150"/>
      <c r="I9" s="150"/>
      <c r="J9" s="150"/>
      <c r="K9" s="148"/>
      <c r="L9" s="184"/>
      <c r="M9" s="184"/>
      <c r="N9" s="184"/>
    </row>
    <row r="10" spans="1:14" x14ac:dyDescent="0.25">
      <c r="A10" s="3"/>
      <c r="B10" s="152" t="s">
        <v>111</v>
      </c>
      <c r="C10" s="146">
        <v>7818583</v>
      </c>
      <c r="D10" s="246">
        <v>2690142</v>
      </c>
      <c r="E10" s="246">
        <v>2885288</v>
      </c>
      <c r="F10" s="147">
        <v>2243153</v>
      </c>
      <c r="G10" s="146">
        <v>7832282</v>
      </c>
      <c r="H10" s="246">
        <v>2676531</v>
      </c>
      <c r="I10" s="246">
        <v>2890070</v>
      </c>
      <c r="J10" s="246">
        <v>2265681</v>
      </c>
      <c r="K10" s="148">
        <f>(C10-G10)/G10*100</f>
        <v>-0.17490432545712731</v>
      </c>
      <c r="L10" s="184">
        <f>(D10-H10)/H10*100</f>
        <v>0.5085313788631628</v>
      </c>
      <c r="M10" s="184">
        <f>(E10-I10)/I10*100</f>
        <v>-0.16546312027044327</v>
      </c>
      <c r="N10" s="184">
        <f>(F10-J10)/J10*100</f>
        <v>-0.99431473362754952</v>
      </c>
    </row>
    <row r="11" spans="1:14" ht="7.35" customHeight="1" x14ac:dyDescent="0.25">
      <c r="B11" s="144"/>
      <c r="C11" s="149"/>
      <c r="D11" s="153"/>
      <c r="E11" s="153"/>
      <c r="F11" s="154"/>
      <c r="G11" s="149"/>
      <c r="H11" s="153"/>
      <c r="I11" s="153"/>
      <c r="J11" s="153"/>
      <c r="K11" s="148"/>
      <c r="L11" s="184"/>
      <c r="M11" s="184"/>
      <c r="N11" s="184"/>
    </row>
    <row r="12" spans="1:14" x14ac:dyDescent="0.25">
      <c r="B12" s="155" t="s">
        <v>117</v>
      </c>
      <c r="C12" s="149">
        <v>4288</v>
      </c>
      <c r="D12" s="156">
        <v>2248</v>
      </c>
      <c r="E12" s="156">
        <v>1510</v>
      </c>
      <c r="F12" s="157">
        <v>530</v>
      </c>
      <c r="G12" s="149">
        <v>12628</v>
      </c>
      <c r="H12" s="156">
        <v>3751</v>
      </c>
      <c r="I12" s="156">
        <v>4218</v>
      </c>
      <c r="J12" s="156">
        <v>4659</v>
      </c>
      <c r="K12" s="253">
        <f t="shared" ref="K12:N13" si="0">(C12-G12)/G12*100</f>
        <v>-66.043712385175795</v>
      </c>
      <c r="L12" s="254">
        <f t="shared" si="0"/>
        <v>-40.069314849373498</v>
      </c>
      <c r="M12" s="254">
        <f t="shared" si="0"/>
        <v>-64.201043148411571</v>
      </c>
      <c r="N12" s="254">
        <f t="shared" si="0"/>
        <v>-88.624168276454171</v>
      </c>
    </row>
    <row r="13" spans="1:14" x14ac:dyDescent="0.25">
      <c r="B13" s="155" t="s">
        <v>84</v>
      </c>
      <c r="C13" s="149">
        <v>87545</v>
      </c>
      <c r="D13" s="156">
        <v>29195</v>
      </c>
      <c r="E13" s="156">
        <v>41058</v>
      </c>
      <c r="F13" s="157">
        <v>17292</v>
      </c>
      <c r="G13" s="149">
        <v>81700</v>
      </c>
      <c r="H13" s="156">
        <v>22097</v>
      </c>
      <c r="I13" s="156">
        <v>36329</v>
      </c>
      <c r="J13" s="156">
        <v>23274</v>
      </c>
      <c r="K13" s="255">
        <f t="shared" si="0"/>
        <v>7.1542227662178703</v>
      </c>
      <c r="L13" s="158">
        <f t="shared" si="0"/>
        <v>32.12200751233199</v>
      </c>
      <c r="M13" s="158">
        <f t="shared" si="0"/>
        <v>13.017148834264635</v>
      </c>
      <c r="N13" s="158">
        <f t="shared" si="0"/>
        <v>-25.702500644496002</v>
      </c>
    </row>
    <row r="14" spans="1:14" x14ac:dyDescent="0.25">
      <c r="B14" s="155" t="s">
        <v>184</v>
      </c>
      <c r="C14" s="149">
        <v>50793</v>
      </c>
      <c r="D14" s="156">
        <v>17354</v>
      </c>
      <c r="E14" s="156">
        <v>23457</v>
      </c>
      <c r="F14" s="157">
        <v>9982</v>
      </c>
      <c r="G14" s="149">
        <v>0</v>
      </c>
      <c r="H14" s="156">
        <v>0</v>
      </c>
      <c r="I14" s="156">
        <v>0</v>
      </c>
      <c r="J14" s="156">
        <v>0</v>
      </c>
      <c r="K14" s="255" t="s">
        <v>133</v>
      </c>
      <c r="L14" s="158" t="s">
        <v>133</v>
      </c>
      <c r="M14" s="158" t="s">
        <v>133</v>
      </c>
      <c r="N14" s="158" t="s">
        <v>133</v>
      </c>
    </row>
    <row r="15" spans="1:14" x14ac:dyDescent="0.25">
      <c r="B15" s="155" t="s">
        <v>81</v>
      </c>
      <c r="C15" s="149">
        <v>5327380</v>
      </c>
      <c r="D15" s="247">
        <v>1840442</v>
      </c>
      <c r="E15" s="247">
        <v>1686826</v>
      </c>
      <c r="F15" s="159">
        <v>1800112</v>
      </c>
      <c r="G15" s="331">
        <v>5429546</v>
      </c>
      <c r="H15" s="400">
        <v>1849170</v>
      </c>
      <c r="I15" s="332">
        <v>1764430</v>
      </c>
      <c r="J15" s="401">
        <v>1815946</v>
      </c>
      <c r="K15" s="255">
        <f t="shared" ref="K15:N17" si="1">(C15-G15)/G15*100</f>
        <v>-1.8816674543322773</v>
      </c>
      <c r="L15" s="158">
        <f t="shared" si="1"/>
        <v>-0.4719955439467437</v>
      </c>
      <c r="M15" s="158">
        <f t="shared" si="1"/>
        <v>-4.3982475927069933</v>
      </c>
      <c r="N15" s="158">
        <f t="shared" si="1"/>
        <v>-0.87194222735698079</v>
      </c>
    </row>
    <row r="16" spans="1:14" x14ac:dyDescent="0.25">
      <c r="B16" s="155" t="s">
        <v>130</v>
      </c>
      <c r="C16" s="149">
        <v>383078</v>
      </c>
      <c r="D16" s="156">
        <v>126779</v>
      </c>
      <c r="E16" s="156">
        <v>186729</v>
      </c>
      <c r="F16" s="157">
        <v>69570</v>
      </c>
      <c r="G16" s="149">
        <v>373217</v>
      </c>
      <c r="H16" s="156">
        <v>120142</v>
      </c>
      <c r="I16" s="156">
        <v>177437</v>
      </c>
      <c r="J16" s="156">
        <v>75638</v>
      </c>
      <c r="K16" s="255">
        <f t="shared" si="1"/>
        <v>2.6421626024538005</v>
      </c>
      <c r="L16" s="158">
        <f t="shared" si="1"/>
        <v>5.5242962494381649</v>
      </c>
      <c r="M16" s="158">
        <f t="shared" si="1"/>
        <v>5.2367882685122042</v>
      </c>
      <c r="N16" s="158">
        <f t="shared" si="1"/>
        <v>-8.0224225918189269</v>
      </c>
    </row>
    <row r="17" spans="1:14" x14ac:dyDescent="0.25">
      <c r="B17" s="155" t="s">
        <v>75</v>
      </c>
      <c r="C17" s="149">
        <v>1965499</v>
      </c>
      <c r="D17" s="156">
        <v>674124</v>
      </c>
      <c r="E17" s="156">
        <v>945708</v>
      </c>
      <c r="F17" s="157">
        <v>345667</v>
      </c>
      <c r="G17" s="149">
        <v>1935191</v>
      </c>
      <c r="H17" s="156">
        <v>681371</v>
      </c>
      <c r="I17" s="156">
        <v>907656</v>
      </c>
      <c r="J17" s="156">
        <v>346164</v>
      </c>
      <c r="K17" s="255">
        <f t="shared" si="1"/>
        <v>1.5661503179789489</v>
      </c>
      <c r="L17" s="158">
        <f t="shared" si="1"/>
        <v>-1.0635909071563068</v>
      </c>
      <c r="M17" s="158">
        <f t="shared" si="1"/>
        <v>4.1923371850128239</v>
      </c>
      <c r="N17" s="158">
        <f t="shared" si="1"/>
        <v>-0.14357356628650003</v>
      </c>
    </row>
    <row r="18" spans="1:14" ht="7.35" customHeight="1" x14ac:dyDescent="0.25">
      <c r="B18" s="160"/>
      <c r="C18" s="149"/>
      <c r="D18" s="153"/>
      <c r="E18" s="153"/>
      <c r="F18" s="161"/>
      <c r="G18" s="149"/>
      <c r="H18" s="153"/>
      <c r="I18" s="153"/>
      <c r="J18" s="142"/>
      <c r="K18" s="255"/>
      <c r="L18" s="158"/>
      <c r="M18" s="158"/>
      <c r="N18" s="158"/>
    </row>
    <row r="19" spans="1:14" x14ac:dyDescent="0.25">
      <c r="A19" s="3"/>
      <c r="B19" s="152" t="s">
        <v>8</v>
      </c>
      <c r="C19" s="146">
        <v>42458</v>
      </c>
      <c r="D19" s="183">
        <v>13067</v>
      </c>
      <c r="E19" s="183">
        <v>16557</v>
      </c>
      <c r="F19" s="162">
        <v>12834</v>
      </c>
      <c r="G19" s="146">
        <v>47531</v>
      </c>
      <c r="H19" s="183">
        <v>14451</v>
      </c>
      <c r="I19" s="183">
        <v>19023</v>
      </c>
      <c r="J19" s="183">
        <v>14057</v>
      </c>
      <c r="K19" s="148">
        <f>(C19-G19)/G19*100</f>
        <v>-10.673034440680819</v>
      </c>
      <c r="L19" s="184">
        <f>(D19-H19)/H19*100</f>
        <v>-9.5771918898346122</v>
      </c>
      <c r="M19" s="184">
        <f>(E19-I19)/I19*100</f>
        <v>-12.963255007096672</v>
      </c>
      <c r="N19" s="184">
        <f>(F19-J19)/J19*100</f>
        <v>-8.7002916696307881</v>
      </c>
    </row>
    <row r="20" spans="1:14" ht="7.35" customHeight="1" x14ac:dyDescent="0.25">
      <c r="B20" s="163"/>
      <c r="C20" s="149"/>
      <c r="D20" s="153"/>
      <c r="E20" s="153"/>
      <c r="F20" s="161"/>
      <c r="G20" s="149"/>
      <c r="H20" s="153"/>
      <c r="I20" s="153"/>
      <c r="J20" s="142"/>
      <c r="K20" s="148"/>
      <c r="L20" s="184"/>
      <c r="M20" s="184"/>
      <c r="N20" s="184"/>
    </row>
    <row r="21" spans="1:14" x14ac:dyDescent="0.25">
      <c r="B21" s="155" t="s">
        <v>116</v>
      </c>
      <c r="C21" s="149">
        <v>0</v>
      </c>
      <c r="D21" s="156">
        <v>0</v>
      </c>
      <c r="E21" s="156">
        <v>0</v>
      </c>
      <c r="F21" s="157">
        <v>0</v>
      </c>
      <c r="G21" s="149">
        <v>0</v>
      </c>
      <c r="H21" s="156">
        <v>0</v>
      </c>
      <c r="I21" s="156">
        <v>0</v>
      </c>
      <c r="J21" s="156">
        <v>0</v>
      </c>
      <c r="K21" s="272" t="str">
        <f>IFERROR(C21/G21,"-")</f>
        <v>-</v>
      </c>
      <c r="L21" s="273" t="str">
        <f>IFERROR(D21/H21,"-")</f>
        <v>-</v>
      </c>
      <c r="M21" s="271" t="str">
        <f>IFERROR(E21/I21,"-")</f>
        <v>-</v>
      </c>
      <c r="N21" s="271" t="str">
        <f>IFERROR(F21/J21,"-")</f>
        <v>-</v>
      </c>
    </row>
    <row r="22" spans="1:14" ht="15.75" thickBot="1" x14ac:dyDescent="0.3">
      <c r="B22" s="164" t="s">
        <v>48</v>
      </c>
      <c r="C22" s="165">
        <v>42458</v>
      </c>
      <c r="D22" s="166">
        <v>13067</v>
      </c>
      <c r="E22" s="166">
        <v>16557</v>
      </c>
      <c r="F22" s="167">
        <v>12834</v>
      </c>
      <c r="G22" s="165">
        <v>47531</v>
      </c>
      <c r="H22" s="166">
        <v>14451</v>
      </c>
      <c r="I22" s="166">
        <v>19023</v>
      </c>
      <c r="J22" s="166">
        <v>14057</v>
      </c>
      <c r="K22" s="256">
        <f>(C22-G22)/G22*100</f>
        <v>-10.673034440680819</v>
      </c>
      <c r="L22" s="257">
        <f>(D22-H22)/H22*100</f>
        <v>-9.5771918898346122</v>
      </c>
      <c r="M22" s="257">
        <f>(E22-I22)/I22*100</f>
        <v>-12.963255007096672</v>
      </c>
      <c r="N22" s="257">
        <f>(F22-J22)/J22*100</f>
        <v>-8.7002916696307881</v>
      </c>
    </row>
    <row r="23" spans="1:14" ht="15.75" thickTop="1" x14ac:dyDescent="0.25">
      <c r="B23" s="57" t="s">
        <v>177</v>
      </c>
      <c r="C23" s="150"/>
      <c r="D23" s="156"/>
      <c r="E23" s="156"/>
      <c r="F23" s="156"/>
      <c r="G23" s="153"/>
      <c r="H23" s="156"/>
      <c r="I23" s="156"/>
      <c r="J23" s="156"/>
      <c r="K23" s="158"/>
      <c r="L23" s="158"/>
      <c r="M23" s="158"/>
      <c r="N23" s="250" t="s">
        <v>118</v>
      </c>
    </row>
    <row r="24" spans="1:14" x14ac:dyDescent="0.25">
      <c r="C24" s="46"/>
      <c r="D24" s="47"/>
      <c r="E24" s="26"/>
      <c r="F24" s="26"/>
      <c r="G24" s="4"/>
      <c r="H24" s="46"/>
      <c r="I24" s="4"/>
      <c r="J24" s="4"/>
      <c r="K24" s="4"/>
      <c r="L24" s="4"/>
      <c r="M24" s="4"/>
      <c r="N24" s="250" t="s">
        <v>182</v>
      </c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O71"/>
  <sheetViews>
    <sheetView showGridLines="0" zoomScale="85" zoomScaleNormal="85" workbookViewId="0">
      <selection activeCell="B2" sqref="B2"/>
    </sheetView>
  </sheetViews>
  <sheetFormatPr defaultRowHeight="15" x14ac:dyDescent="0.25"/>
  <cols>
    <col min="1" max="1" width="2.42578125" style="1" customWidth="1"/>
    <col min="2" max="2" width="27.5703125" style="1" customWidth="1"/>
    <col min="3" max="10" width="10.28515625" style="2" customWidth="1"/>
    <col min="11" max="14" width="9" style="2" customWidth="1"/>
    <col min="15" max="15" width="2" style="1" customWidth="1"/>
    <col min="19" max="19" width="11.5703125" customWidth="1"/>
  </cols>
  <sheetData>
    <row r="1" spans="2:15" ht="7.35" customHeight="1" x14ac:dyDescent="0.25"/>
    <row r="2" spans="2:15" x14ac:dyDescent="0.25">
      <c r="B2" s="63" t="s">
        <v>97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15" ht="7.35" customHeight="1" x14ac:dyDescent="0.25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51"/>
      <c r="M3" s="51"/>
      <c r="N3" s="142"/>
      <c r="O3" s="2"/>
    </row>
    <row r="4" spans="2:15" ht="15.75" thickBot="1" x14ac:dyDescent="0.3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2:15" ht="22.5" customHeight="1" thickBot="1" x14ac:dyDescent="0.3">
      <c r="B5" s="422"/>
      <c r="C5" s="416" t="s">
        <v>201</v>
      </c>
      <c r="D5" s="416"/>
      <c r="E5" s="416"/>
      <c r="F5" s="416"/>
      <c r="G5" s="416" t="s">
        <v>193</v>
      </c>
      <c r="H5" s="416"/>
      <c r="I5" s="416"/>
      <c r="J5" s="416"/>
      <c r="K5" s="416" t="s">
        <v>49</v>
      </c>
      <c r="L5" s="416"/>
      <c r="M5" s="416"/>
      <c r="N5" s="416"/>
    </row>
    <row r="6" spans="2:15" ht="22.5" customHeight="1" thickBot="1" x14ac:dyDescent="0.3">
      <c r="B6" s="424"/>
      <c r="C6" s="123" t="s">
        <v>0</v>
      </c>
      <c r="D6" s="143" t="s">
        <v>195</v>
      </c>
      <c r="E6" s="143" t="s">
        <v>196</v>
      </c>
      <c r="F6" s="143" t="s">
        <v>197</v>
      </c>
      <c r="G6" s="1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2:15" ht="7.35" customHeight="1" x14ac:dyDescent="0.25">
      <c r="B7" s="316"/>
      <c r="C7" s="169"/>
      <c r="D7" s="168"/>
      <c r="E7" s="168"/>
      <c r="F7" s="168"/>
      <c r="G7" s="169"/>
      <c r="H7" s="168"/>
      <c r="I7" s="168"/>
      <c r="J7" s="168"/>
      <c r="K7" s="169"/>
      <c r="L7" s="169"/>
      <c r="M7" s="168"/>
      <c r="N7" s="168"/>
    </row>
    <row r="8" spans="2:15" x14ac:dyDescent="0.25">
      <c r="B8" s="145" t="s">
        <v>80</v>
      </c>
      <c r="C8" s="170">
        <v>139856</v>
      </c>
      <c r="D8" s="183">
        <v>42663</v>
      </c>
      <c r="E8" s="183">
        <v>61106</v>
      </c>
      <c r="F8" s="162">
        <v>36087</v>
      </c>
      <c r="G8" s="170">
        <v>140842</v>
      </c>
      <c r="H8" s="183">
        <v>46656</v>
      </c>
      <c r="I8" s="183">
        <v>58679</v>
      </c>
      <c r="J8" s="162">
        <v>35507</v>
      </c>
      <c r="K8" s="148">
        <f>(C8-G8)/G8*100</f>
        <v>-0.70007526164070377</v>
      </c>
      <c r="L8" s="184">
        <f>(D8-H8)/H8*100</f>
        <v>-8.5583847736625511</v>
      </c>
      <c r="M8" s="184">
        <f>(E8-I8)/I8*100</f>
        <v>4.1360623050835903</v>
      </c>
      <c r="N8" s="184">
        <f>(F8-J8)/J8*100</f>
        <v>1.6334807221111332</v>
      </c>
    </row>
    <row r="9" spans="2:15" ht="7.35" customHeight="1" x14ac:dyDescent="0.25">
      <c r="B9" s="144"/>
      <c r="C9" s="171"/>
      <c r="D9" s="153"/>
      <c r="E9" s="153"/>
      <c r="F9" s="154"/>
      <c r="G9" s="171"/>
      <c r="H9" s="153"/>
      <c r="I9" s="153"/>
      <c r="J9" s="154"/>
      <c r="K9" s="255"/>
      <c r="L9" s="158"/>
      <c r="M9" s="158"/>
      <c r="N9" s="158"/>
    </row>
    <row r="10" spans="2:15" x14ac:dyDescent="0.25">
      <c r="B10" s="152" t="s">
        <v>7</v>
      </c>
      <c r="C10" s="170">
        <v>138365</v>
      </c>
      <c r="D10" s="183">
        <v>42232</v>
      </c>
      <c r="E10" s="183">
        <v>60630</v>
      </c>
      <c r="F10" s="162">
        <v>35503</v>
      </c>
      <c r="G10" s="170">
        <v>139142</v>
      </c>
      <c r="H10" s="183">
        <v>46197</v>
      </c>
      <c r="I10" s="183">
        <v>58026</v>
      </c>
      <c r="J10" s="162">
        <v>34919</v>
      </c>
      <c r="K10" s="148">
        <f>(C10-G10)/G10*100</f>
        <v>-0.55842233114372364</v>
      </c>
      <c r="L10" s="184">
        <f>(D10-H10)/H10*100</f>
        <v>-8.5828084074723456</v>
      </c>
      <c r="M10" s="184">
        <f>(E10-I10)/I10*100</f>
        <v>4.4876434701685453</v>
      </c>
      <c r="N10" s="184">
        <f>(F10-J10)/J10*100</f>
        <v>1.6724419370543258</v>
      </c>
    </row>
    <row r="11" spans="2:15" ht="7.35" customHeight="1" x14ac:dyDescent="0.25">
      <c r="B11" s="145"/>
      <c r="C11" s="171"/>
      <c r="D11" s="153"/>
      <c r="E11" s="153"/>
      <c r="F11" s="154"/>
      <c r="G11" s="171"/>
      <c r="H11" s="153"/>
      <c r="I11" s="153"/>
      <c r="J11" s="154"/>
      <c r="K11" s="255"/>
      <c r="L11" s="158"/>
      <c r="M11" s="158"/>
      <c r="N11" s="158"/>
    </row>
    <row r="12" spans="2:15" x14ac:dyDescent="0.25">
      <c r="B12" s="155" t="s">
        <v>84</v>
      </c>
      <c r="C12" s="171">
        <v>21037</v>
      </c>
      <c r="D12" s="153">
        <v>6163</v>
      </c>
      <c r="E12" s="153">
        <v>9190</v>
      </c>
      <c r="F12" s="153">
        <v>5684</v>
      </c>
      <c r="G12" s="171">
        <v>16556</v>
      </c>
      <c r="H12" s="153">
        <v>4858</v>
      </c>
      <c r="I12" s="153">
        <v>6817</v>
      </c>
      <c r="J12" s="154">
        <v>4881</v>
      </c>
      <c r="K12" s="255">
        <f t="shared" ref="K12:N14" si="0">(C12-G12)/G12*100</f>
        <v>27.065716356607876</v>
      </c>
      <c r="L12" s="158">
        <f t="shared" si="0"/>
        <v>26.862906545903662</v>
      </c>
      <c r="M12" s="158">
        <f t="shared" si="0"/>
        <v>34.810033739181456</v>
      </c>
      <c r="N12" s="158">
        <f t="shared" si="0"/>
        <v>16.451546814177423</v>
      </c>
    </row>
    <row r="13" spans="2:15" x14ac:dyDescent="0.25">
      <c r="B13" s="155" t="s">
        <v>81</v>
      </c>
      <c r="C13" s="171">
        <v>14982</v>
      </c>
      <c r="D13" s="153">
        <v>3251</v>
      </c>
      <c r="E13" s="153">
        <v>6061</v>
      </c>
      <c r="F13" s="153">
        <v>5670</v>
      </c>
      <c r="G13" s="171">
        <v>17493</v>
      </c>
      <c r="H13" s="153">
        <v>7926</v>
      </c>
      <c r="I13" s="153">
        <v>5416</v>
      </c>
      <c r="J13" s="154">
        <v>4151</v>
      </c>
      <c r="K13" s="255">
        <f t="shared" si="0"/>
        <v>-14.354313153832962</v>
      </c>
      <c r="L13" s="158">
        <f t="shared" si="0"/>
        <v>-58.98309361594751</v>
      </c>
      <c r="M13" s="158">
        <f t="shared" si="0"/>
        <v>11.909158050221565</v>
      </c>
      <c r="N13" s="158">
        <f t="shared" si="0"/>
        <v>36.593591905564928</v>
      </c>
    </row>
    <row r="14" spans="2:15" x14ac:dyDescent="0.25">
      <c r="B14" s="155" t="s">
        <v>130</v>
      </c>
      <c r="C14" s="171">
        <v>102346</v>
      </c>
      <c r="D14" s="153">
        <v>32818</v>
      </c>
      <c r="E14" s="153">
        <v>45379</v>
      </c>
      <c r="F14" s="153">
        <v>24149</v>
      </c>
      <c r="G14" s="171">
        <v>105093</v>
      </c>
      <c r="H14" s="153">
        <v>33413</v>
      </c>
      <c r="I14" s="153">
        <v>45793</v>
      </c>
      <c r="J14" s="154">
        <v>25887</v>
      </c>
      <c r="K14" s="255">
        <f t="shared" si="0"/>
        <v>-2.6138753294700883</v>
      </c>
      <c r="L14" s="158">
        <f t="shared" si="0"/>
        <v>-1.7807440217879267</v>
      </c>
      <c r="M14" s="158">
        <f t="shared" si="0"/>
        <v>-0.90406830738322452</v>
      </c>
      <c r="N14" s="158">
        <f t="shared" si="0"/>
        <v>-6.7137945687024372</v>
      </c>
    </row>
    <row r="15" spans="2:15" ht="7.35" customHeight="1" x14ac:dyDescent="0.25">
      <c r="B15" s="144"/>
      <c r="C15" s="171"/>
      <c r="D15" s="153"/>
      <c r="E15" s="153"/>
      <c r="F15" s="154"/>
      <c r="G15" s="171"/>
      <c r="H15" s="153"/>
      <c r="I15" s="153"/>
      <c r="J15" s="154"/>
      <c r="K15" s="255"/>
      <c r="L15" s="158"/>
      <c r="M15" s="158"/>
      <c r="N15" s="158"/>
    </row>
    <row r="16" spans="2:15" x14ac:dyDescent="0.25">
      <c r="B16" s="152" t="s">
        <v>8</v>
      </c>
      <c r="C16" s="170">
        <v>1491</v>
      </c>
      <c r="D16" s="183">
        <v>431</v>
      </c>
      <c r="E16" s="183">
        <v>476</v>
      </c>
      <c r="F16" s="162">
        <v>584</v>
      </c>
      <c r="G16" s="170">
        <v>1700</v>
      </c>
      <c r="H16" s="183">
        <v>459</v>
      </c>
      <c r="I16" s="183">
        <v>653</v>
      </c>
      <c r="J16" s="162">
        <v>588</v>
      </c>
      <c r="K16" s="148">
        <f>(C16-G16)/G16*100</f>
        <v>-12.294117647058824</v>
      </c>
      <c r="L16" s="184">
        <f>(D16-H16)/H16*100</f>
        <v>-6.1002178649237475</v>
      </c>
      <c r="M16" s="184">
        <f>(E16-I16)/I16*100</f>
        <v>-27.105666156202147</v>
      </c>
      <c r="N16" s="184">
        <f>(F16-J16)/J16*100</f>
        <v>-0.68027210884353739</v>
      </c>
    </row>
    <row r="17" spans="1:15" ht="7.35" customHeight="1" x14ac:dyDescent="0.25">
      <c r="B17" s="144"/>
      <c r="C17" s="171"/>
      <c r="D17" s="153"/>
      <c r="E17" s="153"/>
      <c r="F17" s="154"/>
      <c r="G17" s="171"/>
      <c r="H17" s="153"/>
      <c r="I17" s="153"/>
      <c r="J17" s="154"/>
      <c r="K17" s="148"/>
      <c r="L17" s="158"/>
      <c r="M17" s="158"/>
      <c r="N17" s="158"/>
    </row>
    <row r="18" spans="1:15" x14ac:dyDescent="0.25">
      <c r="B18" s="155" t="s">
        <v>116</v>
      </c>
      <c r="C18" s="171">
        <v>0</v>
      </c>
      <c r="D18" s="153">
        <v>0</v>
      </c>
      <c r="E18" s="153">
        <v>0</v>
      </c>
      <c r="F18" s="154">
        <v>0</v>
      </c>
      <c r="G18" s="171">
        <v>0</v>
      </c>
      <c r="H18" s="153">
        <v>0</v>
      </c>
      <c r="I18" s="153">
        <v>0</v>
      </c>
      <c r="J18" s="154">
        <v>0</v>
      </c>
      <c r="K18" s="272" t="str">
        <f>IFERROR(C18/G18,"-")</f>
        <v>-</v>
      </c>
      <c r="L18" s="271" t="str">
        <f t="shared" ref="L18:N18" si="1">IFERROR(D18/H18,"-")</f>
        <v>-</v>
      </c>
      <c r="M18" s="271" t="str">
        <f t="shared" si="1"/>
        <v>-</v>
      </c>
      <c r="N18" s="271" t="str">
        <f t="shared" si="1"/>
        <v>-</v>
      </c>
    </row>
    <row r="19" spans="1:15" x14ac:dyDescent="0.25">
      <c r="B19" s="155" t="s">
        <v>48</v>
      </c>
      <c r="C19" s="171">
        <v>1491</v>
      </c>
      <c r="D19" s="258">
        <v>431</v>
      </c>
      <c r="E19" s="258">
        <v>476</v>
      </c>
      <c r="F19" s="258">
        <v>584</v>
      </c>
      <c r="G19" s="171">
        <v>1700</v>
      </c>
      <c r="H19" s="258">
        <v>459</v>
      </c>
      <c r="I19" s="153">
        <v>653</v>
      </c>
      <c r="J19" s="172">
        <v>588</v>
      </c>
      <c r="K19" s="255">
        <f t="shared" ref="K19:L19" si="2">(C19-G19)/G19*100</f>
        <v>-12.294117647058824</v>
      </c>
      <c r="L19" s="158">
        <f t="shared" si="2"/>
        <v>-6.1002178649237475</v>
      </c>
      <c r="M19" s="158">
        <f t="shared" ref="M19" si="3">(E19-I19)/I19*100</f>
        <v>-27.105666156202147</v>
      </c>
      <c r="N19" s="158">
        <f t="shared" ref="N19" si="4">(F19-J19)/J19*100</f>
        <v>-0.68027210884353739</v>
      </c>
    </row>
    <row r="20" spans="1:15" ht="7.35" customHeight="1" x14ac:dyDescent="0.25">
      <c r="B20" s="144"/>
      <c r="C20" s="171"/>
      <c r="D20" s="153"/>
      <c r="E20" s="153"/>
      <c r="F20" s="154"/>
      <c r="G20" s="171"/>
      <c r="H20" s="153"/>
      <c r="I20" s="153"/>
      <c r="J20" s="154"/>
      <c r="K20" s="255"/>
      <c r="L20" s="158"/>
      <c r="M20" s="158"/>
      <c r="N20" s="158"/>
    </row>
    <row r="21" spans="1:15" x14ac:dyDescent="0.25">
      <c r="A21" s="3"/>
      <c r="B21" s="145" t="s">
        <v>82</v>
      </c>
      <c r="C21" s="170">
        <v>121749</v>
      </c>
      <c r="D21" s="183">
        <v>37461</v>
      </c>
      <c r="E21" s="183">
        <v>53995</v>
      </c>
      <c r="F21" s="162">
        <v>30293</v>
      </c>
      <c r="G21" s="170">
        <v>122337</v>
      </c>
      <c r="H21" s="183">
        <v>40152</v>
      </c>
      <c r="I21" s="183">
        <v>51680</v>
      </c>
      <c r="J21" s="162">
        <v>30505</v>
      </c>
      <c r="K21" s="148">
        <f>(C21-G21)/G21*100</f>
        <v>-0.48063954486377797</v>
      </c>
      <c r="L21" s="184">
        <f>(D21-H21)/H21*100</f>
        <v>-6.7020322773460848</v>
      </c>
      <c r="M21" s="184">
        <f>(E21-I21)/I21*100</f>
        <v>4.4794891640866874</v>
      </c>
      <c r="N21" s="184">
        <f>(F21-J21)/J21*100</f>
        <v>-0.69496803802655305</v>
      </c>
      <c r="O21" s="3"/>
    </row>
    <row r="22" spans="1:15" ht="7.35" customHeight="1" x14ac:dyDescent="0.25">
      <c r="B22" s="144"/>
      <c r="C22" s="171"/>
      <c r="D22" s="153"/>
      <c r="E22" s="153"/>
      <c r="F22" s="154"/>
      <c r="G22" s="171"/>
      <c r="H22" s="153"/>
      <c r="I22" s="153"/>
      <c r="J22" s="154"/>
      <c r="K22" s="255"/>
      <c r="L22" s="158"/>
      <c r="M22" s="158"/>
      <c r="N22" s="158"/>
    </row>
    <row r="23" spans="1:15" x14ac:dyDescent="0.25">
      <c r="A23" s="3"/>
      <c r="B23" s="152" t="s">
        <v>7</v>
      </c>
      <c r="C23" s="170">
        <v>121446</v>
      </c>
      <c r="D23" s="183">
        <v>37349</v>
      </c>
      <c r="E23" s="183">
        <v>53874</v>
      </c>
      <c r="F23" s="162">
        <v>30223</v>
      </c>
      <c r="G23" s="170">
        <v>121932</v>
      </c>
      <c r="H23" s="183">
        <v>40024</v>
      </c>
      <c r="I23" s="183">
        <v>51491</v>
      </c>
      <c r="J23" s="162">
        <v>30417</v>
      </c>
      <c r="K23" s="148">
        <f>(C23-G23)/G23*100</f>
        <v>-0.39858281665190437</v>
      </c>
      <c r="L23" s="184">
        <f>(D23-H23)/H23*100</f>
        <v>-6.6834899060563666</v>
      </c>
      <c r="M23" s="184">
        <f>(E23-I23)/I23*100</f>
        <v>4.6279932415373555</v>
      </c>
      <c r="N23" s="184">
        <f>(F23-J23)/J23*100</f>
        <v>-0.63780122957556629</v>
      </c>
      <c r="O23" s="3"/>
    </row>
    <row r="24" spans="1:15" ht="7.35" customHeight="1" x14ac:dyDescent="0.25">
      <c r="B24" s="144"/>
      <c r="C24" s="171"/>
      <c r="D24" s="153"/>
      <c r="E24" s="153"/>
      <c r="F24" s="154"/>
      <c r="G24" s="171"/>
      <c r="H24" s="153"/>
      <c r="I24" s="153"/>
      <c r="J24" s="154"/>
      <c r="K24" s="255"/>
      <c r="L24" s="158"/>
      <c r="M24" s="158"/>
      <c r="N24" s="158"/>
    </row>
    <row r="25" spans="1:15" x14ac:dyDescent="0.25">
      <c r="B25" s="155" t="s">
        <v>84</v>
      </c>
      <c r="C25" s="171">
        <v>19399</v>
      </c>
      <c r="D25" s="153">
        <v>5719</v>
      </c>
      <c r="E25" s="153">
        <v>8383</v>
      </c>
      <c r="F25" s="153">
        <v>5297</v>
      </c>
      <c r="G25" s="171">
        <v>15190</v>
      </c>
      <c r="H25" s="153">
        <v>4445</v>
      </c>
      <c r="I25" s="153">
        <v>6303</v>
      </c>
      <c r="J25" s="154">
        <v>4442</v>
      </c>
      <c r="K25" s="255">
        <f>(C25-G25)/G25*100</f>
        <v>27.709019091507571</v>
      </c>
      <c r="L25" s="158">
        <f t="shared" ref="K25:N27" si="5">(D25-H25)/H25*100</f>
        <v>28.661417322834648</v>
      </c>
      <c r="M25" s="158">
        <f t="shared" si="5"/>
        <v>33.000158654608917</v>
      </c>
      <c r="N25" s="158">
        <f t="shared" si="5"/>
        <v>19.24808644754615</v>
      </c>
    </row>
    <row r="26" spans="1:15" x14ac:dyDescent="0.25">
      <c r="B26" s="155" t="s">
        <v>81</v>
      </c>
      <c r="C26" s="171">
        <v>6205</v>
      </c>
      <c r="D26" s="153">
        <v>720</v>
      </c>
      <c r="E26" s="153">
        <v>2762</v>
      </c>
      <c r="F26" s="153">
        <v>2723</v>
      </c>
      <c r="G26" s="171">
        <v>8842</v>
      </c>
      <c r="H26" s="153">
        <v>4436</v>
      </c>
      <c r="I26" s="153">
        <v>2209</v>
      </c>
      <c r="J26" s="154">
        <v>2197</v>
      </c>
      <c r="K26" s="255">
        <f>(C26-G26)/G26*100</f>
        <v>-29.82356932820629</v>
      </c>
      <c r="L26" s="158">
        <f t="shared" si="5"/>
        <v>-83.76916140667268</v>
      </c>
      <c r="M26" s="158">
        <f t="shared" si="5"/>
        <v>25.033952014486193</v>
      </c>
      <c r="N26" s="158">
        <f t="shared" si="5"/>
        <v>23.941738734638143</v>
      </c>
    </row>
    <row r="27" spans="1:15" x14ac:dyDescent="0.25">
      <c r="B27" s="155" t="s">
        <v>130</v>
      </c>
      <c r="C27" s="171">
        <v>95842</v>
      </c>
      <c r="D27" s="153">
        <v>30910</v>
      </c>
      <c r="E27" s="153">
        <v>42729</v>
      </c>
      <c r="F27" s="153">
        <v>22203</v>
      </c>
      <c r="G27" s="171">
        <v>97900</v>
      </c>
      <c r="H27" s="153">
        <v>31143</v>
      </c>
      <c r="I27" s="153">
        <v>42979</v>
      </c>
      <c r="J27" s="154">
        <v>23778</v>
      </c>
      <c r="K27" s="255">
        <f t="shared" si="5"/>
        <v>-2.1021450459652704</v>
      </c>
      <c r="L27" s="158">
        <f t="shared" si="5"/>
        <v>-0.7481617056802492</v>
      </c>
      <c r="M27" s="158">
        <f t="shared" si="5"/>
        <v>-0.58167942483538471</v>
      </c>
      <c r="N27" s="158">
        <f t="shared" si="5"/>
        <v>-6.6237698713096131</v>
      </c>
    </row>
    <row r="28" spans="1:15" ht="7.35" customHeight="1" x14ac:dyDescent="0.25">
      <c r="B28" s="144"/>
      <c r="C28" s="171"/>
      <c r="D28" s="153"/>
      <c r="E28" s="153"/>
      <c r="F28" s="154"/>
      <c r="G28" s="171"/>
      <c r="H28" s="153"/>
      <c r="I28" s="153"/>
      <c r="J28" s="154"/>
      <c r="K28" s="255"/>
      <c r="L28" s="158"/>
      <c r="M28" s="158"/>
      <c r="N28" s="158"/>
    </row>
    <row r="29" spans="1:15" x14ac:dyDescent="0.25">
      <c r="A29" s="3"/>
      <c r="B29" s="152" t="s">
        <v>8</v>
      </c>
      <c r="C29" s="170">
        <v>303</v>
      </c>
      <c r="D29" s="183">
        <v>112</v>
      </c>
      <c r="E29" s="183">
        <v>121</v>
      </c>
      <c r="F29" s="162">
        <v>70</v>
      </c>
      <c r="G29" s="170">
        <v>405</v>
      </c>
      <c r="H29" s="183">
        <v>128</v>
      </c>
      <c r="I29" s="183">
        <v>189</v>
      </c>
      <c r="J29" s="162">
        <v>88</v>
      </c>
      <c r="K29" s="259">
        <f>(C29-G29)/G29*100</f>
        <v>-25.185185185185183</v>
      </c>
      <c r="L29" s="260">
        <f t="shared" ref="L29:M29" si="6">(D29-H29)/H29*100</f>
        <v>-12.5</v>
      </c>
      <c r="M29" s="260">
        <f t="shared" si="6"/>
        <v>-35.978835978835974</v>
      </c>
      <c r="N29" s="260">
        <f>(F29-J29)/J29*100</f>
        <v>-20.454545454545457</v>
      </c>
      <c r="O29" s="3"/>
    </row>
    <row r="30" spans="1:15" ht="7.35" customHeight="1" x14ac:dyDescent="0.25">
      <c r="B30" s="144"/>
      <c r="C30" s="171"/>
      <c r="D30" s="153"/>
      <c r="E30" s="153"/>
      <c r="F30" s="154"/>
      <c r="G30" s="171"/>
      <c r="H30" s="153"/>
      <c r="I30" s="153"/>
      <c r="J30" s="154"/>
      <c r="K30" s="255"/>
      <c r="L30" s="158"/>
      <c r="M30" s="158"/>
      <c r="N30" s="158"/>
    </row>
    <row r="31" spans="1:15" x14ac:dyDescent="0.25">
      <c r="B31" s="155" t="s">
        <v>116</v>
      </c>
      <c r="C31" s="171">
        <v>0</v>
      </c>
      <c r="D31" s="248">
        <v>0</v>
      </c>
      <c r="E31" s="248">
        <v>0</v>
      </c>
      <c r="F31" s="173">
        <v>0</v>
      </c>
      <c r="G31" s="171">
        <v>0</v>
      </c>
      <c r="H31" s="248">
        <v>0</v>
      </c>
      <c r="I31" s="248">
        <v>0</v>
      </c>
      <c r="J31" s="173">
        <v>0</v>
      </c>
      <c r="K31" s="272" t="str">
        <f>IFERROR(C31/G31,"-")</f>
        <v>-</v>
      </c>
      <c r="L31" s="271" t="str">
        <f t="shared" ref="L31:N31" si="7">IFERROR(D31/H31,"-")</f>
        <v>-</v>
      </c>
      <c r="M31" s="271" t="str">
        <f t="shared" si="7"/>
        <v>-</v>
      </c>
      <c r="N31" s="271" t="str">
        <f t="shared" si="7"/>
        <v>-</v>
      </c>
    </row>
    <row r="32" spans="1:15" x14ac:dyDescent="0.25">
      <c r="B32" s="155" t="s">
        <v>48</v>
      </c>
      <c r="C32" s="171">
        <v>303</v>
      </c>
      <c r="D32" s="248">
        <v>112</v>
      </c>
      <c r="E32" s="248">
        <v>121</v>
      </c>
      <c r="F32" s="248">
        <v>70</v>
      </c>
      <c r="G32" s="171">
        <v>405</v>
      </c>
      <c r="H32" s="248">
        <v>128</v>
      </c>
      <c r="I32" s="248">
        <v>189</v>
      </c>
      <c r="J32" s="173">
        <v>88</v>
      </c>
      <c r="K32" s="255">
        <f t="shared" ref="K32" si="8">(C32-G32)/G32*100</f>
        <v>-25.185185185185183</v>
      </c>
      <c r="L32" s="158">
        <f t="shared" ref="L32:M32" si="9">(D32-H32)/H32*100</f>
        <v>-12.5</v>
      </c>
      <c r="M32" s="158">
        <f t="shared" si="9"/>
        <v>-35.978835978835974</v>
      </c>
      <c r="N32" s="158">
        <f t="shared" ref="N32" si="10">(F32-J32)/J32*100</f>
        <v>-20.454545454545457</v>
      </c>
    </row>
    <row r="33" spans="1:15" ht="7.35" customHeight="1" x14ac:dyDescent="0.25">
      <c r="B33" s="174"/>
      <c r="C33" s="171"/>
      <c r="D33" s="153"/>
      <c r="E33" s="153"/>
      <c r="F33" s="154"/>
      <c r="G33" s="171"/>
      <c r="H33" s="153"/>
      <c r="I33" s="153"/>
      <c r="J33" s="154"/>
      <c r="K33" s="255"/>
      <c r="L33" s="158"/>
      <c r="M33" s="158"/>
      <c r="N33" s="158"/>
    </row>
    <row r="34" spans="1:15" ht="7.35" customHeight="1" x14ac:dyDescent="0.25">
      <c r="B34" s="174"/>
      <c r="C34" s="171"/>
      <c r="D34" s="153"/>
      <c r="E34" s="153"/>
      <c r="F34" s="154"/>
      <c r="G34" s="171"/>
      <c r="H34" s="153"/>
      <c r="I34" s="153"/>
      <c r="J34" s="154"/>
      <c r="K34" s="255"/>
      <c r="L34" s="158"/>
      <c r="M34" s="158"/>
      <c r="N34" s="158"/>
    </row>
    <row r="35" spans="1:15" x14ac:dyDescent="0.25">
      <c r="A35" s="3"/>
      <c r="B35" s="145" t="s">
        <v>83</v>
      </c>
      <c r="C35" s="170">
        <v>18107</v>
      </c>
      <c r="D35" s="183">
        <v>5202</v>
      </c>
      <c r="E35" s="183">
        <v>7111</v>
      </c>
      <c r="F35" s="162">
        <v>5794</v>
      </c>
      <c r="G35" s="170">
        <v>18505</v>
      </c>
      <c r="H35" s="183">
        <v>6504</v>
      </c>
      <c r="I35" s="183">
        <v>6999</v>
      </c>
      <c r="J35" s="162">
        <v>5002</v>
      </c>
      <c r="K35" s="148">
        <f>(C35-G35)/G35*100</f>
        <v>-2.1507700621453663</v>
      </c>
      <c r="L35" s="184">
        <f>(D35-H35)/H35*100</f>
        <v>-20.018450184501845</v>
      </c>
      <c r="M35" s="184">
        <f>(E35-I35)/I35*100</f>
        <v>1.6002286040862981</v>
      </c>
      <c r="N35" s="184">
        <f>(F35-J35)/J35*100</f>
        <v>15.833666533386644</v>
      </c>
      <c r="O35" s="3"/>
    </row>
    <row r="36" spans="1:15" ht="7.35" customHeight="1" x14ac:dyDescent="0.25">
      <c r="B36" s="144"/>
      <c r="C36" s="171"/>
      <c r="D36" s="153"/>
      <c r="E36" s="153"/>
      <c r="F36" s="154"/>
      <c r="G36" s="171"/>
      <c r="H36" s="153"/>
      <c r="I36" s="153"/>
      <c r="J36" s="154"/>
      <c r="K36" s="255"/>
      <c r="L36" s="158"/>
      <c r="M36" s="158"/>
      <c r="N36" s="158"/>
    </row>
    <row r="37" spans="1:15" x14ac:dyDescent="0.25">
      <c r="A37" s="3"/>
      <c r="B37" s="152" t="s">
        <v>7</v>
      </c>
      <c r="C37" s="170">
        <v>16919</v>
      </c>
      <c r="D37" s="183">
        <v>4883</v>
      </c>
      <c r="E37" s="183">
        <v>6756</v>
      </c>
      <c r="F37" s="162">
        <v>5280</v>
      </c>
      <c r="G37" s="170">
        <v>17210</v>
      </c>
      <c r="H37" s="183">
        <v>6173</v>
      </c>
      <c r="I37" s="183">
        <v>6535</v>
      </c>
      <c r="J37" s="162">
        <v>4502</v>
      </c>
      <c r="K37" s="148">
        <f>(C37-G37)/G37*100</f>
        <v>-1.6908773968622892</v>
      </c>
      <c r="L37" s="184">
        <f>(D37-H37)/H37*100</f>
        <v>-20.897456666126683</v>
      </c>
      <c r="M37" s="184">
        <f>(E37-I37)/I37*100</f>
        <v>3.3817903596021424</v>
      </c>
      <c r="N37" s="184">
        <f>(F37-J37)/J37*100</f>
        <v>17.281208351843624</v>
      </c>
      <c r="O37" s="3"/>
    </row>
    <row r="38" spans="1:15" ht="7.35" customHeight="1" x14ac:dyDescent="0.25">
      <c r="B38" s="144"/>
      <c r="C38" s="171"/>
      <c r="D38" s="153"/>
      <c r="E38" s="153"/>
      <c r="F38" s="154"/>
      <c r="G38" s="171"/>
      <c r="H38" s="153"/>
      <c r="I38" s="153"/>
      <c r="J38" s="154"/>
      <c r="K38" s="255"/>
      <c r="L38" s="158"/>
      <c r="M38" s="158"/>
      <c r="N38" s="158"/>
    </row>
    <row r="39" spans="1:15" x14ac:dyDescent="0.25">
      <c r="B39" s="155" t="s">
        <v>84</v>
      </c>
      <c r="C39" s="171">
        <v>1638</v>
      </c>
      <c r="D39" s="153">
        <v>444</v>
      </c>
      <c r="E39" s="153">
        <v>807</v>
      </c>
      <c r="F39" s="153">
        <v>387</v>
      </c>
      <c r="G39" s="171">
        <v>1366</v>
      </c>
      <c r="H39" s="153">
        <v>413</v>
      </c>
      <c r="I39" s="153">
        <v>514</v>
      </c>
      <c r="J39" s="154">
        <v>439</v>
      </c>
      <c r="K39" s="255">
        <f t="shared" ref="K39:N41" si="11">(C39-G39)/G39*100</f>
        <v>19.912152269399709</v>
      </c>
      <c r="L39" s="158">
        <f t="shared" si="11"/>
        <v>7.5060532687651342</v>
      </c>
      <c r="M39" s="158">
        <f t="shared" si="11"/>
        <v>57.003891050583654</v>
      </c>
      <c r="N39" s="158">
        <f t="shared" si="11"/>
        <v>-11.845102505694761</v>
      </c>
    </row>
    <row r="40" spans="1:15" x14ac:dyDescent="0.25">
      <c r="B40" s="155" t="s">
        <v>81</v>
      </c>
      <c r="C40" s="171">
        <v>8777</v>
      </c>
      <c r="D40" s="153">
        <v>2531</v>
      </c>
      <c r="E40" s="153">
        <v>3299</v>
      </c>
      <c r="F40" s="153">
        <v>2947</v>
      </c>
      <c r="G40" s="171">
        <v>8651</v>
      </c>
      <c r="H40" s="153">
        <v>3490</v>
      </c>
      <c r="I40" s="153">
        <v>3207</v>
      </c>
      <c r="J40" s="154">
        <v>1954</v>
      </c>
      <c r="K40" s="255">
        <f t="shared" si="11"/>
        <v>1.456479019766501</v>
      </c>
      <c r="L40" s="158">
        <f t="shared" si="11"/>
        <v>-27.478510028653297</v>
      </c>
      <c r="M40" s="158">
        <f t="shared" si="11"/>
        <v>2.8687246647957592</v>
      </c>
      <c r="N40" s="158">
        <f t="shared" si="11"/>
        <v>50.81883316274309</v>
      </c>
    </row>
    <row r="41" spans="1:15" x14ac:dyDescent="0.25">
      <c r="B41" s="155" t="s">
        <v>130</v>
      </c>
      <c r="C41" s="171">
        <v>6504</v>
      </c>
      <c r="D41" s="153">
        <v>1908</v>
      </c>
      <c r="E41" s="153">
        <v>2650</v>
      </c>
      <c r="F41" s="153">
        <v>1946</v>
      </c>
      <c r="G41" s="171">
        <v>7193</v>
      </c>
      <c r="H41" s="156">
        <v>2270</v>
      </c>
      <c r="I41" s="156">
        <v>2814</v>
      </c>
      <c r="J41" s="157">
        <v>2109</v>
      </c>
      <c r="K41" s="255">
        <f t="shared" si="11"/>
        <v>-9.5787571249826211</v>
      </c>
      <c r="L41" s="158">
        <f t="shared" si="11"/>
        <v>-15.947136563876651</v>
      </c>
      <c r="M41" s="158">
        <f>(E41-I41)/I41*100</f>
        <v>-5.8280028429282167</v>
      </c>
      <c r="N41" s="158">
        <f t="shared" si="11"/>
        <v>-7.728781412991939</v>
      </c>
    </row>
    <row r="42" spans="1:15" ht="7.35" customHeight="1" x14ac:dyDescent="0.25">
      <c r="B42" s="160"/>
      <c r="C42" s="171"/>
      <c r="D42" s="153"/>
      <c r="E42" s="153"/>
      <c r="F42" s="154"/>
      <c r="G42" s="171"/>
      <c r="H42" s="153"/>
      <c r="I42" s="153"/>
      <c r="J42" s="154"/>
      <c r="K42" s="255"/>
      <c r="L42" s="158"/>
      <c r="M42" s="158"/>
      <c r="N42" s="158"/>
    </row>
    <row r="43" spans="1:15" x14ac:dyDescent="0.25">
      <c r="A43" s="3"/>
      <c r="B43" s="152" t="s">
        <v>8</v>
      </c>
      <c r="C43" s="170">
        <v>1188</v>
      </c>
      <c r="D43" s="183">
        <v>319</v>
      </c>
      <c r="E43" s="183">
        <v>355</v>
      </c>
      <c r="F43" s="162">
        <v>514</v>
      </c>
      <c r="G43" s="170">
        <v>1295</v>
      </c>
      <c r="H43" s="183">
        <v>331</v>
      </c>
      <c r="I43" s="183">
        <v>464</v>
      </c>
      <c r="J43" s="162">
        <v>500</v>
      </c>
      <c r="K43" s="148">
        <f>(C43-G43)/G43*100</f>
        <v>-8.2625482625482629</v>
      </c>
      <c r="L43" s="184">
        <f>(D43-H43)/H43*100</f>
        <v>-3.6253776435045322</v>
      </c>
      <c r="M43" s="184">
        <f>(E43-I43)/I43*100</f>
        <v>-23.491379310344829</v>
      </c>
      <c r="N43" s="184">
        <f>(F43-J43)/J43*100</f>
        <v>2.8000000000000003</v>
      </c>
      <c r="O43" s="3"/>
    </row>
    <row r="44" spans="1:15" ht="7.35" customHeight="1" x14ac:dyDescent="0.25">
      <c r="B44" s="163"/>
      <c r="C44" s="171"/>
      <c r="D44" s="153"/>
      <c r="E44" s="153"/>
      <c r="F44" s="154"/>
      <c r="G44" s="171"/>
      <c r="H44" s="153"/>
      <c r="I44" s="153"/>
      <c r="J44" s="154"/>
      <c r="K44" s="255"/>
      <c r="L44" s="158"/>
      <c r="M44" s="158"/>
      <c r="N44" s="158"/>
    </row>
    <row r="45" spans="1:15" x14ac:dyDescent="0.25">
      <c r="B45" s="155" t="s">
        <v>116</v>
      </c>
      <c r="C45" s="171">
        <v>0</v>
      </c>
      <c r="D45" s="156">
        <v>0</v>
      </c>
      <c r="E45" s="156">
        <v>0</v>
      </c>
      <c r="F45" s="156">
        <v>0</v>
      </c>
      <c r="G45" s="171">
        <v>0</v>
      </c>
      <c r="H45" s="156">
        <v>0</v>
      </c>
      <c r="I45" s="156">
        <v>0</v>
      </c>
      <c r="J45" s="157">
        <v>0</v>
      </c>
      <c r="K45" s="272" t="str">
        <f>IFERROR(C45/G45,"-")</f>
        <v>-</v>
      </c>
      <c r="L45" s="271" t="str">
        <f t="shared" ref="L45:N45" si="12">IFERROR(D45/H45,"-")</f>
        <v>-</v>
      </c>
      <c r="M45" s="271" t="str">
        <f t="shared" si="12"/>
        <v>-</v>
      </c>
      <c r="N45" s="271" t="str">
        <f t="shared" si="12"/>
        <v>-</v>
      </c>
    </row>
    <row r="46" spans="1:15" ht="15.75" thickBot="1" x14ac:dyDescent="0.3">
      <c r="B46" s="164" t="s">
        <v>48</v>
      </c>
      <c r="C46" s="175">
        <v>1188</v>
      </c>
      <c r="D46" s="176">
        <v>319</v>
      </c>
      <c r="E46" s="176">
        <v>355</v>
      </c>
      <c r="F46" s="176">
        <v>514</v>
      </c>
      <c r="G46" s="175">
        <v>1295</v>
      </c>
      <c r="H46" s="176">
        <v>331</v>
      </c>
      <c r="I46" s="166">
        <v>464</v>
      </c>
      <c r="J46" s="177">
        <v>500</v>
      </c>
      <c r="K46" s="257">
        <f t="shared" ref="K46" si="13">(C46-G46)/G46*100</f>
        <v>-8.2625482625482629</v>
      </c>
      <c r="L46" s="257">
        <f t="shared" ref="L46:N46" si="14">(D46-H46)/H46*100</f>
        <v>-3.6253776435045322</v>
      </c>
      <c r="M46" s="257">
        <f t="shared" si="14"/>
        <v>-23.491379310344829</v>
      </c>
      <c r="N46" s="257">
        <f t="shared" si="14"/>
        <v>2.8000000000000003</v>
      </c>
    </row>
    <row r="47" spans="1:15" ht="15.75" thickTop="1" x14ac:dyDescent="0.25">
      <c r="B47" s="57" t="s">
        <v>177</v>
      </c>
      <c r="C47" s="150"/>
      <c r="D47" s="156"/>
      <c r="E47" s="156"/>
      <c r="F47" s="153"/>
      <c r="G47" s="156"/>
      <c r="H47" s="156"/>
      <c r="I47" s="156"/>
      <c r="J47" s="158"/>
      <c r="K47" s="158"/>
      <c r="L47" s="158"/>
      <c r="N47" s="250" t="s">
        <v>118</v>
      </c>
    </row>
    <row r="48" spans="1:15" x14ac:dyDescent="0.25">
      <c r="C48" s="27"/>
      <c r="D48" s="26"/>
      <c r="E48" s="26"/>
      <c r="F48" s="26"/>
      <c r="G48" s="4"/>
      <c r="H48" s="4"/>
      <c r="I48" s="4"/>
      <c r="J48" s="4"/>
      <c r="K48" s="4"/>
      <c r="L48" s="4"/>
      <c r="M48" s="4"/>
      <c r="N48" s="250"/>
    </row>
    <row r="49" spans="1:15" x14ac:dyDescent="0.25">
      <c r="B49" s="32"/>
      <c r="C49" s="25"/>
      <c r="D49" s="26"/>
      <c r="E49" s="45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  <row r="52" spans="1:15" x14ac:dyDescent="0.25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pans="1:15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pans="1:15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x14ac:dyDescent="0.2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pans="1:15" x14ac:dyDescent="0.25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</row>
    <row r="58" spans="1:15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</row>
    <row r="59" spans="1:15" x14ac:dyDescent="0.25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</row>
    <row r="60" spans="1:15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5" x14ac:dyDescent="0.2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</row>
    <row r="62" spans="1:15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</row>
    <row r="63" spans="1:15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</row>
    <row r="64" spans="1:15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</row>
    <row r="65" spans="1:10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</row>
    <row r="66" spans="1:10" x14ac:dyDescent="0.25">
      <c r="A66" s="33"/>
      <c r="B66" s="33"/>
      <c r="C66" s="33"/>
      <c r="D66" s="33"/>
      <c r="E66" s="33"/>
      <c r="F66" s="33"/>
      <c r="G66" s="33"/>
      <c r="H66" s="33"/>
      <c r="I66" s="33"/>
      <c r="J66" s="33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>
      <selection activeCell="B2" sqref="B2"/>
    </sheetView>
  </sheetViews>
  <sheetFormatPr defaultColWidth="9.42578125" defaultRowHeight="12" x14ac:dyDescent="0.25"/>
  <cols>
    <col min="1" max="1" width="2.5703125" style="77" customWidth="1"/>
    <col min="2" max="2" width="15.42578125" style="77" customWidth="1"/>
    <col min="3" max="6" width="8.5703125" style="78" customWidth="1"/>
    <col min="7" max="10" width="8.42578125" style="78" customWidth="1"/>
    <col min="11" max="14" width="8.5703125" style="77" customWidth="1"/>
    <col min="15" max="15" width="2" style="77" customWidth="1"/>
    <col min="16" max="27" width="6" style="79" customWidth="1"/>
    <col min="28" max="16384" width="9.42578125" style="77"/>
  </cols>
  <sheetData>
    <row r="1" spans="2:27" ht="6.75" customHeight="1" x14ac:dyDescent="0.25"/>
    <row r="2" spans="2:27" ht="14.1" customHeight="1" x14ac:dyDescent="0.25">
      <c r="B2" s="83" t="s">
        <v>124</v>
      </c>
    </row>
    <row r="3" spans="2:27" ht="5.25" customHeight="1" x14ac:dyDescent="0.25"/>
    <row r="4" spans="2:27" ht="14.1" customHeight="1" thickBot="1" x14ac:dyDescent="0.3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3">
      <c r="B5" s="425" t="s">
        <v>161</v>
      </c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25">
      <c r="B6" s="425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35" customHeight="1" x14ac:dyDescent="0.25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25">
      <c r="B8" s="83" t="s">
        <v>0</v>
      </c>
      <c r="C8" s="95">
        <v>77131</v>
      </c>
      <c r="D8" s="88">
        <v>26170</v>
      </c>
      <c r="E8" s="88">
        <v>26316</v>
      </c>
      <c r="F8" s="96">
        <v>24645</v>
      </c>
      <c r="G8" s="95">
        <v>73759</v>
      </c>
      <c r="H8" s="88">
        <v>24969</v>
      </c>
      <c r="I8" s="88">
        <v>25095</v>
      </c>
      <c r="J8" s="96">
        <v>23695</v>
      </c>
      <c r="K8" s="116">
        <v>4.5716454941092</v>
      </c>
      <c r="L8" s="116">
        <v>4.8099643558011884</v>
      </c>
      <c r="M8" s="116">
        <v>4.8655110579796768</v>
      </c>
      <c r="N8" s="116">
        <v>4.0092846592107989</v>
      </c>
      <c r="P8" s="81"/>
    </row>
    <row r="9" spans="2:27" ht="19.5" customHeight="1" x14ac:dyDescent="0.25">
      <c r="B9" s="89" t="s">
        <v>36</v>
      </c>
      <c r="C9" s="97">
        <v>61134</v>
      </c>
      <c r="D9" s="90">
        <v>20714</v>
      </c>
      <c r="E9" s="90">
        <v>20772</v>
      </c>
      <c r="F9" s="98">
        <v>19648</v>
      </c>
      <c r="G9" s="97">
        <v>58486</v>
      </c>
      <c r="H9" s="90">
        <v>19755</v>
      </c>
      <c r="I9" s="90">
        <v>19820</v>
      </c>
      <c r="J9" s="98">
        <v>18911</v>
      </c>
      <c r="K9" s="117">
        <v>4.5275792497349698</v>
      </c>
      <c r="L9" s="117">
        <v>4.854467223487724</v>
      </c>
      <c r="M9" s="117">
        <v>4.803229061553993</v>
      </c>
      <c r="N9" s="117">
        <v>3.8972026862672537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25">
      <c r="B10" s="89" t="s">
        <v>70</v>
      </c>
      <c r="C10" s="97">
        <v>10398</v>
      </c>
      <c r="D10" s="90">
        <v>3564</v>
      </c>
      <c r="E10" s="90">
        <v>3631</v>
      </c>
      <c r="F10" s="98">
        <v>3203</v>
      </c>
      <c r="G10" s="97">
        <v>10485</v>
      </c>
      <c r="H10" s="90">
        <v>3572</v>
      </c>
      <c r="I10" s="90">
        <v>3648</v>
      </c>
      <c r="J10" s="98">
        <v>3265</v>
      </c>
      <c r="K10" s="117">
        <v>-0.82975679542203196</v>
      </c>
      <c r="L10" s="117">
        <v>-0.22396416573348121</v>
      </c>
      <c r="M10" s="117">
        <v>-0.4660087719298267</v>
      </c>
      <c r="N10" s="117">
        <v>-1.8989280245022999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3">
      <c r="B11" s="91" t="s">
        <v>35</v>
      </c>
      <c r="C11" s="99">
        <v>5599</v>
      </c>
      <c r="D11" s="232">
        <v>1892</v>
      </c>
      <c r="E11" s="232">
        <v>1913</v>
      </c>
      <c r="F11" s="233">
        <v>1794</v>
      </c>
      <c r="G11" s="99">
        <v>4788</v>
      </c>
      <c r="H11" s="232">
        <v>1642</v>
      </c>
      <c r="I11" s="232">
        <v>1627</v>
      </c>
      <c r="J11" s="233">
        <v>1519</v>
      </c>
      <c r="K11" s="92">
        <v>16.938178780284051</v>
      </c>
      <c r="L11" s="92">
        <v>15.225334957369064</v>
      </c>
      <c r="M11" s="92">
        <v>17.578365089121071</v>
      </c>
      <c r="N11" s="92">
        <v>18.104015799868336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" customHeight="1" thickTop="1" x14ac:dyDescent="0.25">
      <c r="B12" s="79" t="s">
        <v>160</v>
      </c>
      <c r="N12" s="60" t="s">
        <v>118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" customHeight="1" x14ac:dyDescent="0.25">
      <c r="N13" s="60"/>
    </row>
    <row r="14" spans="2:27" x14ac:dyDescent="0.25">
      <c r="G14" s="77"/>
      <c r="H14" s="77"/>
      <c r="I14" s="77"/>
      <c r="J14" s="77"/>
    </row>
    <row r="15" spans="2:27" x14ac:dyDescent="0.25">
      <c r="G15" s="77"/>
      <c r="H15" s="77"/>
      <c r="I15" s="77"/>
      <c r="J15" s="77"/>
    </row>
    <row r="18" spans="11:13" x14ac:dyDescent="0.25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85" zoomScaleNormal="85" workbookViewId="0">
      <selection activeCell="B2" sqref="B2"/>
    </sheetView>
  </sheetViews>
  <sheetFormatPr defaultColWidth="9.42578125" defaultRowHeight="12.75" x14ac:dyDescent="0.25"/>
  <cols>
    <col min="1" max="1" width="2.42578125" style="52" customWidth="1"/>
    <col min="2" max="2" width="23.5703125" style="52" customWidth="1"/>
    <col min="3" max="3" width="10.5703125" style="86" customWidth="1"/>
    <col min="4" max="7" width="10.42578125" style="86" customWidth="1"/>
    <col min="8" max="8" width="10.5703125" style="86" bestFit="1" customWidth="1"/>
    <col min="9" max="10" width="10.42578125" style="86" customWidth="1"/>
    <col min="11" max="14" width="7.5703125" style="52" customWidth="1"/>
    <col min="15" max="15" width="1.5703125" style="52" customWidth="1"/>
    <col min="16" max="35" width="5.5703125" style="52" customWidth="1"/>
    <col min="36" max="50" width="5" style="52" customWidth="1"/>
    <col min="51" max="16384" width="9.42578125" style="52"/>
  </cols>
  <sheetData>
    <row r="1" spans="2:30" ht="6.75" customHeight="1" x14ac:dyDescent="0.25">
      <c r="P1" s="100"/>
    </row>
    <row r="2" spans="2:30" ht="14.1" customHeight="1" x14ac:dyDescent="0.25">
      <c r="B2" s="83" t="s">
        <v>125</v>
      </c>
    </row>
    <row r="3" spans="2:30" ht="6" customHeight="1" x14ac:dyDescent="0.25"/>
    <row r="4" spans="2:30" ht="16.5" customHeight="1" thickBot="1" x14ac:dyDescent="0.3">
      <c r="C4" s="101"/>
      <c r="D4" s="101"/>
      <c r="E4" s="101"/>
      <c r="F4" s="101"/>
      <c r="M4" s="426" t="s">
        <v>40</v>
      </c>
      <c r="N4" s="426"/>
    </row>
    <row r="5" spans="2:30" ht="20.100000000000001" customHeight="1" thickBot="1" x14ac:dyDescent="0.3">
      <c r="B5" s="427" t="s">
        <v>162</v>
      </c>
      <c r="C5" s="416" t="s">
        <v>201</v>
      </c>
      <c r="D5" s="416"/>
      <c r="E5" s="416"/>
      <c r="F5" s="416"/>
      <c r="G5" s="416" t="s">
        <v>193</v>
      </c>
      <c r="H5" s="416"/>
      <c r="I5" s="416"/>
      <c r="J5" s="417"/>
      <c r="K5" s="416" t="s">
        <v>49</v>
      </c>
      <c r="L5" s="416"/>
      <c r="M5" s="416"/>
      <c r="N5" s="416"/>
    </row>
    <row r="6" spans="2:30" ht="20.100000000000001" customHeight="1" x14ac:dyDescent="0.25">
      <c r="B6" s="427"/>
      <c r="C6" s="123" t="s">
        <v>0</v>
      </c>
      <c r="D6" s="143" t="s">
        <v>195</v>
      </c>
      <c r="E6" s="143" t="s">
        <v>196</v>
      </c>
      <c r="F6" s="143" t="s">
        <v>197</v>
      </c>
      <c r="G6" s="323" t="s">
        <v>0</v>
      </c>
      <c r="H6" s="330" t="s">
        <v>198</v>
      </c>
      <c r="I6" s="330" t="s">
        <v>199</v>
      </c>
      <c r="J6" s="330" t="s">
        <v>200</v>
      </c>
      <c r="K6" s="123" t="str">
        <f>C6</f>
        <v>Total</v>
      </c>
      <c r="L6" s="143" t="str">
        <f>D6</f>
        <v>jul.25</v>
      </c>
      <c r="M6" s="143" t="str">
        <f>E6</f>
        <v>ago.25</v>
      </c>
      <c r="N6" s="143" t="str">
        <f>F6</f>
        <v>set.25</v>
      </c>
    </row>
    <row r="7" spans="2:30" ht="7.35" customHeight="1" x14ac:dyDescent="0.25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25">
      <c r="B8" s="83" t="s">
        <v>114</v>
      </c>
      <c r="C8" s="95">
        <v>22546993</v>
      </c>
      <c r="D8" s="88">
        <v>7574806</v>
      </c>
      <c r="E8" s="88">
        <v>7790516</v>
      </c>
      <c r="F8" s="96">
        <v>7181671</v>
      </c>
      <c r="G8" s="88">
        <v>21550966</v>
      </c>
      <c r="H8" s="88">
        <v>7200569</v>
      </c>
      <c r="I8" s="88">
        <v>7406768</v>
      </c>
      <c r="J8" s="88">
        <v>6943629</v>
      </c>
      <c r="K8" s="107">
        <v>4.6217278612940227</v>
      </c>
      <c r="L8" s="138">
        <v>5.1973253780360995</v>
      </c>
      <c r="M8" s="138">
        <v>5.1810452278240549</v>
      </c>
      <c r="N8" s="138">
        <v>3.4282073538203228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35" customHeight="1" x14ac:dyDescent="0.25">
      <c r="B9" s="85"/>
      <c r="C9" s="97"/>
      <c r="D9" s="90"/>
      <c r="E9" s="90"/>
      <c r="F9" s="98"/>
      <c r="G9" s="90"/>
      <c r="H9" s="90"/>
      <c r="I9" s="90"/>
      <c r="J9" s="90"/>
      <c r="K9" s="108"/>
      <c r="L9" s="139"/>
      <c r="M9" s="139"/>
      <c r="N9" s="139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25">
      <c r="B10" s="251" t="s">
        <v>38</v>
      </c>
      <c r="C10" s="97">
        <v>5070507</v>
      </c>
      <c r="D10" s="90">
        <v>1673748</v>
      </c>
      <c r="E10" s="90">
        <v>1764208</v>
      </c>
      <c r="F10" s="98">
        <v>1632551</v>
      </c>
      <c r="G10" s="90">
        <v>4771698</v>
      </c>
      <c r="H10" s="90">
        <v>1587517</v>
      </c>
      <c r="I10" s="90">
        <v>1669710</v>
      </c>
      <c r="J10" s="90">
        <v>1514471</v>
      </c>
      <c r="K10" s="108">
        <v>6.2621104688519669</v>
      </c>
      <c r="L10" s="139">
        <v>5.4318158482712375</v>
      </c>
      <c r="M10" s="139">
        <v>5.659545669607291</v>
      </c>
      <c r="N10" s="139">
        <v>7.7967818465985772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25">
      <c r="B11" s="251" t="s">
        <v>6</v>
      </c>
      <c r="C11" s="97">
        <v>10233100</v>
      </c>
      <c r="D11" s="90">
        <v>3420395</v>
      </c>
      <c r="E11" s="90">
        <v>3496532</v>
      </c>
      <c r="F11" s="98">
        <v>3316173</v>
      </c>
      <c r="G11" s="90">
        <v>9989929</v>
      </c>
      <c r="H11" s="90">
        <v>3321487</v>
      </c>
      <c r="I11" s="90">
        <v>3388881</v>
      </c>
      <c r="J11" s="90">
        <v>3279561</v>
      </c>
      <c r="K11" s="108">
        <v>2.4341614439902459</v>
      </c>
      <c r="L11" s="139">
        <v>2.9778228847501031</v>
      </c>
      <c r="M11" s="139">
        <v>3.176594279940792</v>
      </c>
      <c r="N11" s="139">
        <v>1.1163689286462386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25">
      <c r="B12" s="251" t="s">
        <v>57</v>
      </c>
      <c r="C12" s="97">
        <v>1748</v>
      </c>
      <c r="D12" s="90">
        <v>377</v>
      </c>
      <c r="E12" s="90">
        <v>927</v>
      </c>
      <c r="F12" s="98">
        <v>444</v>
      </c>
      <c r="G12" s="90">
        <v>1875</v>
      </c>
      <c r="H12" s="90">
        <v>473</v>
      </c>
      <c r="I12" s="90">
        <v>242</v>
      </c>
      <c r="J12" s="90">
        <v>1160</v>
      </c>
      <c r="K12" s="108">
        <v>-6.7733333333333317</v>
      </c>
      <c r="L12" s="139">
        <v>-20.295983086680756</v>
      </c>
      <c r="M12" s="139">
        <v>283.05785123966939</v>
      </c>
      <c r="N12" s="139">
        <v>-61.724137931034484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25">
      <c r="B13" s="251" t="s">
        <v>37</v>
      </c>
      <c r="C13" s="97">
        <v>3852672</v>
      </c>
      <c r="D13" s="90">
        <v>1331298</v>
      </c>
      <c r="E13" s="90">
        <v>1309157</v>
      </c>
      <c r="F13" s="98">
        <v>1212217</v>
      </c>
      <c r="G13" s="90">
        <v>3668477</v>
      </c>
      <c r="H13" s="90">
        <v>1228577</v>
      </c>
      <c r="I13" s="90">
        <v>1250096</v>
      </c>
      <c r="J13" s="90">
        <v>1189804</v>
      </c>
      <c r="K13" s="108">
        <v>5.0210209850027665</v>
      </c>
      <c r="L13" s="139">
        <v>8.3609737118633944</v>
      </c>
      <c r="M13" s="139">
        <v>4.7245171570823308</v>
      </c>
      <c r="N13" s="139">
        <v>1.8837556437867109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25">
      <c r="B14" s="251" t="s">
        <v>14</v>
      </c>
      <c r="C14" s="97">
        <v>1011630</v>
      </c>
      <c r="D14" s="90">
        <v>342703</v>
      </c>
      <c r="E14" s="90">
        <v>370043</v>
      </c>
      <c r="F14" s="98">
        <v>298884</v>
      </c>
      <c r="G14" s="90">
        <v>999422</v>
      </c>
      <c r="H14" s="90">
        <v>339738</v>
      </c>
      <c r="I14" s="90">
        <v>354996</v>
      </c>
      <c r="J14" s="90">
        <v>304688</v>
      </c>
      <c r="K14" s="108">
        <v>1.2215060304856307</v>
      </c>
      <c r="L14" s="139">
        <v>0.87273134003260644</v>
      </c>
      <c r="M14" s="139">
        <v>4.2386393086119245</v>
      </c>
      <c r="N14" s="139">
        <v>-1.9048994381137385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25">
      <c r="B15" s="251" t="s">
        <v>56</v>
      </c>
      <c r="C15" s="97">
        <v>284500</v>
      </c>
      <c r="D15" s="90">
        <v>97348</v>
      </c>
      <c r="E15" s="90">
        <v>106760</v>
      </c>
      <c r="F15" s="98">
        <v>80392</v>
      </c>
      <c r="G15" s="90">
        <v>278579</v>
      </c>
      <c r="H15" s="90">
        <v>95756</v>
      </c>
      <c r="I15" s="90">
        <v>101113</v>
      </c>
      <c r="J15" s="90">
        <v>81710</v>
      </c>
      <c r="K15" s="108">
        <v>2.1254294114057437</v>
      </c>
      <c r="L15" s="139">
        <v>1.662559004135522</v>
      </c>
      <c r="M15" s="139">
        <v>5.5848407227557351</v>
      </c>
      <c r="N15" s="139">
        <v>-1.613021661975278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25">
      <c r="B16" s="251" t="s">
        <v>58</v>
      </c>
      <c r="C16" s="97">
        <v>121067</v>
      </c>
      <c r="D16" s="90">
        <v>41100</v>
      </c>
      <c r="E16" s="90">
        <v>46376</v>
      </c>
      <c r="F16" s="98">
        <v>33591</v>
      </c>
      <c r="G16" s="90">
        <v>117068</v>
      </c>
      <c r="H16" s="90">
        <v>39537</v>
      </c>
      <c r="I16" s="90">
        <v>44499</v>
      </c>
      <c r="J16" s="90">
        <v>33032</v>
      </c>
      <c r="K16" s="108">
        <v>3.4159633717155913</v>
      </c>
      <c r="L16" s="139">
        <v>3.9532589726079426</v>
      </c>
      <c r="M16" s="139">
        <v>4.2180723162318357</v>
      </c>
      <c r="N16" s="139">
        <v>1.6922983773310696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25">
      <c r="B17" s="251" t="s">
        <v>59</v>
      </c>
      <c r="C17" s="97">
        <v>48721</v>
      </c>
      <c r="D17" s="90">
        <v>16579</v>
      </c>
      <c r="E17" s="90">
        <v>17984</v>
      </c>
      <c r="F17" s="98">
        <v>14158</v>
      </c>
      <c r="G17" s="90">
        <v>49266</v>
      </c>
      <c r="H17" s="90">
        <v>16702</v>
      </c>
      <c r="I17" s="90">
        <v>17878</v>
      </c>
      <c r="J17" s="90">
        <v>14686</v>
      </c>
      <c r="K17" s="108">
        <v>-1.1062395972881944</v>
      </c>
      <c r="L17" s="139">
        <v>-0.73643874985032109</v>
      </c>
      <c r="M17" s="139">
        <v>0.59290748405862459</v>
      </c>
      <c r="N17" s="139">
        <v>-3.5952607925915814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25">
      <c r="B18" s="251" t="s">
        <v>60</v>
      </c>
      <c r="C18" s="97">
        <v>102606</v>
      </c>
      <c r="D18" s="90">
        <v>35181</v>
      </c>
      <c r="E18" s="90">
        <v>38477</v>
      </c>
      <c r="F18" s="98">
        <v>28948</v>
      </c>
      <c r="G18" s="90">
        <v>97771</v>
      </c>
      <c r="H18" s="90">
        <v>33844</v>
      </c>
      <c r="I18" s="90">
        <v>35509</v>
      </c>
      <c r="J18" s="90">
        <v>28418</v>
      </c>
      <c r="K18" s="108">
        <v>4.9452291579302754</v>
      </c>
      <c r="L18" s="139">
        <v>3.9504786668242531</v>
      </c>
      <c r="M18" s="139">
        <v>8.3584443380551487</v>
      </c>
      <c r="N18" s="139">
        <v>1.8650151312548324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25">
      <c r="B19" s="251" t="s">
        <v>61</v>
      </c>
      <c r="C19" s="97">
        <v>46507</v>
      </c>
      <c r="D19" s="90">
        <v>17208</v>
      </c>
      <c r="E19" s="90">
        <v>17186</v>
      </c>
      <c r="F19" s="98">
        <v>12113</v>
      </c>
      <c r="G19" s="90">
        <v>43238</v>
      </c>
      <c r="H19" s="90">
        <v>15227</v>
      </c>
      <c r="I19" s="90">
        <v>16280</v>
      </c>
      <c r="J19" s="90">
        <v>11731</v>
      </c>
      <c r="K19" s="108">
        <v>7.5604792081039873</v>
      </c>
      <c r="L19" s="139">
        <v>13.009785249885075</v>
      </c>
      <c r="M19" s="139">
        <v>5.5651105651105759</v>
      </c>
      <c r="N19" s="139">
        <v>3.2563293836842533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25">
      <c r="B20" s="251" t="s">
        <v>62</v>
      </c>
      <c r="C20" s="97">
        <v>28041</v>
      </c>
      <c r="D20" s="90">
        <v>9320</v>
      </c>
      <c r="E20" s="90">
        <v>11138</v>
      </c>
      <c r="F20" s="98">
        <v>7583</v>
      </c>
      <c r="G20" s="90">
        <v>26858</v>
      </c>
      <c r="H20" s="90">
        <v>9449</v>
      </c>
      <c r="I20" s="90">
        <v>9744</v>
      </c>
      <c r="J20" s="90">
        <v>7665</v>
      </c>
      <c r="K20" s="108">
        <v>4.404646660212963</v>
      </c>
      <c r="L20" s="139">
        <v>-1.365223833209861</v>
      </c>
      <c r="M20" s="139">
        <v>14.306239737274229</v>
      </c>
      <c r="N20" s="139">
        <v>-1.069797782126547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25">
      <c r="B21" s="251" t="s">
        <v>63</v>
      </c>
      <c r="C21" s="97">
        <v>53922</v>
      </c>
      <c r="D21" s="90">
        <v>18711</v>
      </c>
      <c r="E21" s="90">
        <v>19596</v>
      </c>
      <c r="F21" s="98">
        <v>15615</v>
      </c>
      <c r="G21" s="90">
        <v>51365</v>
      </c>
      <c r="H21" s="90">
        <v>17670</v>
      </c>
      <c r="I21" s="90">
        <v>19026</v>
      </c>
      <c r="J21" s="90">
        <v>14669</v>
      </c>
      <c r="K21" s="108">
        <v>4.9780979266037084</v>
      </c>
      <c r="L21" s="139">
        <v>5.8913412563667222</v>
      </c>
      <c r="M21" s="139">
        <v>2.9959003468937206</v>
      </c>
      <c r="N21" s="139">
        <v>6.4489740268593554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25">
      <c r="B22" s="251" t="s">
        <v>64</v>
      </c>
      <c r="C22" s="97">
        <v>4713</v>
      </c>
      <c r="D22" s="90">
        <v>1698</v>
      </c>
      <c r="E22" s="90">
        <v>1761</v>
      </c>
      <c r="F22" s="98">
        <v>1254</v>
      </c>
      <c r="G22" s="90">
        <v>4478</v>
      </c>
      <c r="H22" s="90">
        <v>1661</v>
      </c>
      <c r="I22" s="90">
        <v>1547</v>
      </c>
      <c r="J22" s="90">
        <v>1270</v>
      </c>
      <c r="K22" s="108">
        <v>5.2478785171951703</v>
      </c>
      <c r="L22" s="139">
        <v>2.2275737507525539</v>
      </c>
      <c r="M22" s="139">
        <v>13.833225597931476</v>
      </c>
      <c r="N22" s="139">
        <v>-1.2598425196850394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25">
      <c r="B23" s="251" t="s">
        <v>39</v>
      </c>
      <c r="C23" s="97">
        <v>1561530</v>
      </c>
      <c r="D23" s="90">
        <v>524086</v>
      </c>
      <c r="E23" s="90">
        <v>545297</v>
      </c>
      <c r="F23" s="98">
        <v>492147</v>
      </c>
      <c r="G23" s="90">
        <v>1345790</v>
      </c>
      <c r="H23" s="90">
        <v>458558</v>
      </c>
      <c r="I23" s="90">
        <v>458977</v>
      </c>
      <c r="J23" s="90">
        <v>428255</v>
      </c>
      <c r="K23" s="108">
        <v>16.030732878086475</v>
      </c>
      <c r="L23" s="139">
        <v>14.290013477030161</v>
      </c>
      <c r="M23" s="139">
        <v>18.807042618693302</v>
      </c>
      <c r="N23" s="139">
        <v>14.919148638077772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25">
      <c r="B24" s="251" t="s">
        <v>55</v>
      </c>
      <c r="C24" s="97">
        <v>109073</v>
      </c>
      <c r="D24" s="90">
        <v>39451</v>
      </c>
      <c r="E24" s="90">
        <v>39043</v>
      </c>
      <c r="F24" s="98">
        <v>30579</v>
      </c>
      <c r="G24" s="90">
        <v>98036</v>
      </c>
      <c r="H24" s="90">
        <v>31956</v>
      </c>
      <c r="I24" s="90">
        <v>35790</v>
      </c>
      <c r="J24" s="90">
        <v>30290</v>
      </c>
      <c r="K24" s="108">
        <v>11.258109265983919</v>
      </c>
      <c r="L24" s="139">
        <v>23.454124421078994</v>
      </c>
      <c r="M24" s="139">
        <v>9.0891310421905569</v>
      </c>
      <c r="N24" s="139">
        <v>0.95411026741498706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25">
      <c r="B25" s="251" t="s">
        <v>15</v>
      </c>
      <c r="C25" s="97">
        <v>16656</v>
      </c>
      <c r="D25" s="90">
        <v>5603</v>
      </c>
      <c r="E25" s="90">
        <v>6031</v>
      </c>
      <c r="F25" s="98">
        <v>5022</v>
      </c>
      <c r="G25" s="90">
        <v>7116</v>
      </c>
      <c r="H25" s="90">
        <v>2417</v>
      </c>
      <c r="I25" s="90">
        <v>2480</v>
      </c>
      <c r="J25" s="90">
        <v>2219</v>
      </c>
      <c r="K25" s="108">
        <v>134.06408094435074</v>
      </c>
      <c r="L25" s="139">
        <v>131.81630119983453</v>
      </c>
      <c r="M25" s="139">
        <v>143.18548387096772</v>
      </c>
      <c r="N25" s="139">
        <v>126.31816133393419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25">
      <c r="B26" s="251"/>
      <c r="C26" s="105"/>
      <c r="D26" s="234"/>
      <c r="E26" s="234"/>
      <c r="F26" s="106"/>
      <c r="G26" s="234"/>
      <c r="H26" s="234"/>
      <c r="I26" s="234"/>
      <c r="J26" s="234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25">
      <c r="B27" s="252" t="s">
        <v>115</v>
      </c>
      <c r="C27" s="95">
        <v>4143866</v>
      </c>
      <c r="D27" s="88">
        <v>1397048</v>
      </c>
      <c r="E27" s="88">
        <v>1476488</v>
      </c>
      <c r="F27" s="96">
        <v>1270330</v>
      </c>
      <c r="G27" s="88">
        <v>3989065</v>
      </c>
      <c r="H27" s="88">
        <v>1340110</v>
      </c>
      <c r="I27" s="88">
        <v>1395385</v>
      </c>
      <c r="J27" s="88">
        <v>1253570</v>
      </c>
      <c r="K27" s="107">
        <v>3.880633682329071</v>
      </c>
      <c r="L27" s="138">
        <v>4.2487556991590347</v>
      </c>
      <c r="M27" s="138">
        <v>5.812231033012405</v>
      </c>
      <c r="N27" s="138">
        <v>1.3369815806058005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35" customHeight="1" x14ac:dyDescent="0.25">
      <c r="B28" s="251"/>
      <c r="C28" s="97"/>
      <c r="D28" s="90"/>
      <c r="E28" s="90"/>
      <c r="F28" s="98"/>
      <c r="G28" s="90"/>
      <c r="H28" s="90"/>
      <c r="I28" s="90"/>
      <c r="J28" s="90"/>
      <c r="K28" s="108"/>
      <c r="L28" s="139"/>
      <c r="M28" s="139"/>
      <c r="N28" s="139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25">
      <c r="B29" s="251" t="s">
        <v>38</v>
      </c>
      <c r="C29" s="97">
        <v>639397</v>
      </c>
      <c r="D29" s="90">
        <v>212776</v>
      </c>
      <c r="E29" s="90">
        <v>224562</v>
      </c>
      <c r="F29" s="98">
        <v>202059</v>
      </c>
      <c r="G29" s="90">
        <v>619391</v>
      </c>
      <c r="H29" s="90">
        <v>208073</v>
      </c>
      <c r="I29" s="90">
        <v>213555</v>
      </c>
      <c r="J29" s="90">
        <v>197763</v>
      </c>
      <c r="K29" s="108">
        <v>3.2299468348748972</v>
      </c>
      <c r="L29" s="139">
        <v>2.2602644264272609</v>
      </c>
      <c r="M29" s="139">
        <v>5.1541757392709053</v>
      </c>
      <c r="N29" s="139">
        <v>2.1722971435506055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25">
      <c r="B30" s="251" t="s">
        <v>6</v>
      </c>
      <c r="C30" s="97">
        <v>1162470</v>
      </c>
      <c r="D30" s="90">
        <v>392523</v>
      </c>
      <c r="E30" s="90">
        <v>406898</v>
      </c>
      <c r="F30" s="98">
        <v>363049</v>
      </c>
      <c r="G30" s="90">
        <v>1157910</v>
      </c>
      <c r="H30" s="90">
        <v>382464</v>
      </c>
      <c r="I30" s="90">
        <v>400059</v>
      </c>
      <c r="J30" s="90">
        <v>375387</v>
      </c>
      <c r="K30" s="108">
        <v>0.39381299064693565</v>
      </c>
      <c r="L30" s="139">
        <v>2.6300514558232901</v>
      </c>
      <c r="M30" s="139">
        <v>1.7094978490672652</v>
      </c>
      <c r="N30" s="139">
        <v>-3.2867414161918185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25">
      <c r="B31" s="251" t="s">
        <v>57</v>
      </c>
      <c r="C31" s="97">
        <v>72</v>
      </c>
      <c r="D31" s="90">
        <v>5</v>
      </c>
      <c r="E31" s="90">
        <v>63</v>
      </c>
      <c r="F31" s="98">
        <v>4</v>
      </c>
      <c r="G31" s="90">
        <v>21</v>
      </c>
      <c r="H31" s="90">
        <v>16</v>
      </c>
      <c r="I31" s="90">
        <v>5</v>
      </c>
      <c r="J31" s="90">
        <v>0</v>
      </c>
      <c r="K31" s="235">
        <v>242.85714285714283</v>
      </c>
      <c r="L31" s="139">
        <v>-68.75</v>
      </c>
      <c r="M31" s="139">
        <v>1160</v>
      </c>
      <c r="N31" s="413" t="s">
        <v>133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25">
      <c r="B32" s="251" t="s">
        <v>37</v>
      </c>
      <c r="C32" s="97">
        <v>192893</v>
      </c>
      <c r="D32" s="90">
        <v>66011</v>
      </c>
      <c r="E32" s="90">
        <v>65422</v>
      </c>
      <c r="F32" s="98">
        <v>61460</v>
      </c>
      <c r="G32" s="90">
        <v>188321</v>
      </c>
      <c r="H32" s="90">
        <v>63128</v>
      </c>
      <c r="I32" s="90">
        <v>65509</v>
      </c>
      <c r="J32" s="90">
        <v>59684</v>
      </c>
      <c r="K32" s="108">
        <v>2.4277696061512088</v>
      </c>
      <c r="L32" s="139">
        <v>4.5669116715245206</v>
      </c>
      <c r="M32" s="139">
        <v>-0.13280617930360172</v>
      </c>
      <c r="N32" s="139">
        <v>2.9756718718584541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25">
      <c r="B33" s="251" t="s">
        <v>14</v>
      </c>
      <c r="C33" s="97">
        <v>725468</v>
      </c>
      <c r="D33" s="90">
        <v>242306</v>
      </c>
      <c r="E33" s="90">
        <v>264233</v>
      </c>
      <c r="F33" s="98">
        <v>218929</v>
      </c>
      <c r="G33" s="90">
        <v>700049</v>
      </c>
      <c r="H33" s="90">
        <v>235024</v>
      </c>
      <c r="I33" s="90">
        <v>249966</v>
      </c>
      <c r="J33" s="90">
        <v>215059</v>
      </c>
      <c r="K33" s="108">
        <v>3.6310315420777783</v>
      </c>
      <c r="L33" s="139">
        <v>3.0984069712029383</v>
      </c>
      <c r="M33" s="139">
        <v>5.7075762303673283</v>
      </c>
      <c r="N33" s="139">
        <v>1.7995061820244684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25">
      <c r="B34" s="251" t="s">
        <v>56</v>
      </c>
      <c r="C34" s="97">
        <v>266737</v>
      </c>
      <c r="D34" s="90">
        <v>90240</v>
      </c>
      <c r="E34" s="90">
        <v>100441</v>
      </c>
      <c r="F34" s="98">
        <v>76056</v>
      </c>
      <c r="G34" s="90">
        <v>258505</v>
      </c>
      <c r="H34" s="90">
        <v>88671</v>
      </c>
      <c r="I34" s="90">
        <v>93548</v>
      </c>
      <c r="J34" s="90">
        <v>76286</v>
      </c>
      <c r="K34" s="108">
        <v>3.1844645171273278</v>
      </c>
      <c r="L34" s="139">
        <v>1.7694623946949983</v>
      </c>
      <c r="M34" s="139">
        <v>7.3684098003164111</v>
      </c>
      <c r="N34" s="139">
        <v>-0.30149699813858399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25">
      <c r="B35" s="251" t="s">
        <v>58</v>
      </c>
      <c r="C35" s="97">
        <v>121056</v>
      </c>
      <c r="D35" s="90">
        <v>41095</v>
      </c>
      <c r="E35" s="90">
        <v>46376</v>
      </c>
      <c r="F35" s="98">
        <v>33585</v>
      </c>
      <c r="G35" s="90">
        <v>117042</v>
      </c>
      <c r="H35" s="90">
        <v>39535</v>
      </c>
      <c r="I35" s="90">
        <v>44496</v>
      </c>
      <c r="J35" s="90">
        <v>33011</v>
      </c>
      <c r="K35" s="108">
        <v>3.4295381145230008</v>
      </c>
      <c r="L35" s="139">
        <v>3.9458707474389731</v>
      </c>
      <c r="M35" s="139">
        <v>4.2250988852930549</v>
      </c>
      <c r="N35" s="139">
        <v>1.7388143346157348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25">
      <c r="B36" s="251" t="s">
        <v>59</v>
      </c>
      <c r="C36" s="97">
        <v>48563</v>
      </c>
      <c r="D36" s="90">
        <v>16537</v>
      </c>
      <c r="E36" s="90">
        <v>17926</v>
      </c>
      <c r="F36" s="98">
        <v>14100</v>
      </c>
      <c r="G36" s="90">
        <v>48727</v>
      </c>
      <c r="H36" s="90">
        <v>16289</v>
      </c>
      <c r="I36" s="90">
        <v>17781</v>
      </c>
      <c r="J36" s="90">
        <v>14657</v>
      </c>
      <c r="K36" s="108">
        <v>-0.33656904796108833</v>
      </c>
      <c r="L36" s="139">
        <v>1.5224998465221962</v>
      </c>
      <c r="M36" s="139">
        <v>0.8154771947584516</v>
      </c>
      <c r="N36" s="139">
        <v>-3.8002319710718435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25">
      <c r="B37" s="251" t="s">
        <v>60</v>
      </c>
      <c r="C37" s="97">
        <v>102605</v>
      </c>
      <c r="D37" s="90">
        <v>35181</v>
      </c>
      <c r="E37" s="90">
        <v>38476</v>
      </c>
      <c r="F37" s="98">
        <v>28948</v>
      </c>
      <c r="G37" s="90">
        <v>97771</v>
      </c>
      <c r="H37" s="90">
        <v>33844</v>
      </c>
      <c r="I37" s="90">
        <v>35509</v>
      </c>
      <c r="J37" s="90">
        <v>28418</v>
      </c>
      <c r="K37" s="108">
        <v>4.9442063597590291</v>
      </c>
      <c r="L37" s="139">
        <v>3.9504786668242531</v>
      </c>
      <c r="M37" s="139">
        <v>8.3556281506097072</v>
      </c>
      <c r="N37" s="139">
        <v>1.8650151312548324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25">
      <c r="B38" s="251" t="s">
        <v>61</v>
      </c>
      <c r="C38" s="97">
        <v>46507</v>
      </c>
      <c r="D38" s="90">
        <v>17208</v>
      </c>
      <c r="E38" s="90">
        <v>17186</v>
      </c>
      <c r="F38" s="98">
        <v>12113</v>
      </c>
      <c r="G38" s="90">
        <v>43238</v>
      </c>
      <c r="H38" s="90">
        <v>15227</v>
      </c>
      <c r="I38" s="90">
        <v>16280</v>
      </c>
      <c r="J38" s="90">
        <v>11731</v>
      </c>
      <c r="K38" s="108">
        <v>7.5604792081039873</v>
      </c>
      <c r="L38" s="139">
        <v>13.009785249885075</v>
      </c>
      <c r="M38" s="139">
        <v>5.5651105651105759</v>
      </c>
      <c r="N38" s="139">
        <v>3.2563293836842533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25">
      <c r="B39" s="251" t="s">
        <v>62</v>
      </c>
      <c r="C39" s="97">
        <v>28041</v>
      </c>
      <c r="D39" s="90">
        <v>9320</v>
      </c>
      <c r="E39" s="90">
        <v>11138</v>
      </c>
      <c r="F39" s="98">
        <v>7583</v>
      </c>
      <c r="G39" s="90">
        <v>26858</v>
      </c>
      <c r="H39" s="90">
        <v>9449</v>
      </c>
      <c r="I39" s="90">
        <v>9744</v>
      </c>
      <c r="J39" s="90">
        <v>7665</v>
      </c>
      <c r="K39" s="108">
        <v>4.404646660212963</v>
      </c>
      <c r="L39" s="139">
        <v>-1.365223833209861</v>
      </c>
      <c r="M39" s="139">
        <v>14.306239737274229</v>
      </c>
      <c r="N39" s="139">
        <v>-1.069797782126547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25">
      <c r="B40" s="251" t="s">
        <v>63</v>
      </c>
      <c r="C40" s="97">
        <v>53922</v>
      </c>
      <c r="D40" s="90">
        <v>18711</v>
      </c>
      <c r="E40" s="90">
        <v>19596</v>
      </c>
      <c r="F40" s="98">
        <v>15615</v>
      </c>
      <c r="G40" s="90">
        <v>51364</v>
      </c>
      <c r="H40" s="90">
        <v>17670</v>
      </c>
      <c r="I40" s="90">
        <v>19026</v>
      </c>
      <c r="J40" s="90">
        <v>14668</v>
      </c>
      <c r="K40" s="108">
        <v>4.9801417335098463</v>
      </c>
      <c r="L40" s="139">
        <v>5.8913412563667222</v>
      </c>
      <c r="M40" s="139">
        <v>2.9959003468937206</v>
      </c>
      <c r="N40" s="139">
        <v>6.4562312517043807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25">
      <c r="B41" s="251" t="s">
        <v>64</v>
      </c>
      <c r="C41" s="97">
        <v>4713</v>
      </c>
      <c r="D41" s="90">
        <v>1698</v>
      </c>
      <c r="E41" s="90">
        <v>1761</v>
      </c>
      <c r="F41" s="98">
        <v>1254</v>
      </c>
      <c r="G41" s="90">
        <v>4478</v>
      </c>
      <c r="H41" s="90">
        <v>1661</v>
      </c>
      <c r="I41" s="90">
        <v>1547</v>
      </c>
      <c r="J41" s="90">
        <v>1270</v>
      </c>
      <c r="K41" s="108">
        <v>5.2478785171951703</v>
      </c>
      <c r="L41" s="139">
        <v>2.2275737507525539</v>
      </c>
      <c r="M41" s="139">
        <v>13.833225597931476</v>
      </c>
      <c r="N41" s="139">
        <v>-1.2598425196850394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25">
      <c r="B42" s="251" t="s">
        <v>39</v>
      </c>
      <c r="C42" s="97">
        <v>642754</v>
      </c>
      <c r="D42" s="90">
        <v>215546</v>
      </c>
      <c r="E42" s="90">
        <v>222853</v>
      </c>
      <c r="F42" s="98">
        <v>204355</v>
      </c>
      <c r="G42" s="90">
        <v>588579</v>
      </c>
      <c r="H42" s="90">
        <v>200818</v>
      </c>
      <c r="I42" s="90">
        <v>197276</v>
      </c>
      <c r="J42" s="90">
        <v>190485</v>
      </c>
      <c r="K42" s="108">
        <v>9.2043718855072889</v>
      </c>
      <c r="L42" s="139">
        <v>7.3340039239510491</v>
      </c>
      <c r="M42" s="139">
        <v>12.965084450211894</v>
      </c>
      <c r="N42" s="139">
        <v>7.2814132346378901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25">
      <c r="B43" s="251" t="s">
        <v>55</v>
      </c>
      <c r="C43" s="97">
        <v>95621</v>
      </c>
      <c r="D43" s="90">
        <v>33606</v>
      </c>
      <c r="E43" s="90">
        <v>34595</v>
      </c>
      <c r="F43" s="98">
        <v>27420</v>
      </c>
      <c r="G43" s="90">
        <v>82146</v>
      </c>
      <c r="H43" s="90">
        <v>26815</v>
      </c>
      <c r="I43" s="90">
        <v>29239</v>
      </c>
      <c r="J43" s="90">
        <v>26092</v>
      </c>
      <c r="K43" s="108">
        <v>16.403720205487794</v>
      </c>
      <c r="L43" s="139">
        <v>25.325377587171349</v>
      </c>
      <c r="M43" s="139">
        <v>18.317999931598216</v>
      </c>
      <c r="N43" s="139">
        <v>5.0896826613521462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25">
      <c r="B44" s="251" t="s">
        <v>15</v>
      </c>
      <c r="C44" s="97">
        <v>13047</v>
      </c>
      <c r="D44" s="90">
        <v>4285</v>
      </c>
      <c r="E44" s="90">
        <v>4962</v>
      </c>
      <c r="F44" s="98">
        <v>3800</v>
      </c>
      <c r="G44" s="90">
        <v>4665</v>
      </c>
      <c r="H44" s="90">
        <v>1426</v>
      </c>
      <c r="I44" s="90">
        <v>1845</v>
      </c>
      <c r="J44" s="90">
        <v>1394</v>
      </c>
      <c r="K44" s="108">
        <v>179.67845659163987</v>
      </c>
      <c r="L44" s="139">
        <v>200.49088359046286</v>
      </c>
      <c r="M44" s="139">
        <v>168.9430894308943</v>
      </c>
      <c r="N44" s="139">
        <v>172.59684361549498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25">
      <c r="B45" s="251"/>
      <c r="C45" s="105"/>
      <c r="D45" s="234"/>
      <c r="E45" s="234"/>
      <c r="F45" s="106"/>
      <c r="G45" s="234"/>
      <c r="H45" s="234"/>
      <c r="I45" s="234"/>
      <c r="J45" s="234"/>
      <c r="K45" s="110"/>
      <c r="L45" s="236"/>
      <c r="M45" s="236"/>
      <c r="N45" s="236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25">
      <c r="B46" s="252" t="s">
        <v>18</v>
      </c>
      <c r="C46" s="95">
        <v>18403127</v>
      </c>
      <c r="D46" s="88">
        <v>6177758</v>
      </c>
      <c r="E46" s="88">
        <v>6314028</v>
      </c>
      <c r="F46" s="96">
        <v>5911341</v>
      </c>
      <c r="G46" s="88">
        <v>17561901</v>
      </c>
      <c r="H46" s="88">
        <v>5860459</v>
      </c>
      <c r="I46" s="88">
        <v>6011383</v>
      </c>
      <c r="J46" s="88">
        <v>5690059</v>
      </c>
      <c r="K46" s="107">
        <v>4.7900623058972913</v>
      </c>
      <c r="L46" s="138">
        <v>5.4142346188242207</v>
      </c>
      <c r="M46" s="138">
        <v>5.034531987065205</v>
      </c>
      <c r="N46" s="138">
        <v>3.8889227686391248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35" customHeight="1" x14ac:dyDescent="0.25">
      <c r="B47" s="251"/>
      <c r="C47" s="97"/>
      <c r="D47" s="90"/>
      <c r="E47" s="90"/>
      <c r="F47" s="98"/>
      <c r="G47" s="90"/>
      <c r="H47" s="90"/>
      <c r="I47" s="90"/>
      <c r="J47" s="90"/>
      <c r="K47" s="108"/>
      <c r="L47" s="139"/>
      <c r="M47" s="139"/>
      <c r="N47" s="139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25">
      <c r="B48" s="251" t="s">
        <v>38</v>
      </c>
      <c r="C48" s="97">
        <v>4431110</v>
      </c>
      <c r="D48" s="90">
        <v>1460972</v>
      </c>
      <c r="E48" s="90">
        <v>1539646</v>
      </c>
      <c r="F48" s="98">
        <v>1430492</v>
      </c>
      <c r="G48" s="90">
        <v>4152307</v>
      </c>
      <c r="H48" s="90">
        <v>1379444</v>
      </c>
      <c r="I48" s="90">
        <v>1456155</v>
      </c>
      <c r="J48" s="90">
        <v>1316708</v>
      </c>
      <c r="K48" s="237">
        <v>6.7144120124065898</v>
      </c>
      <c r="L48" s="238">
        <v>5.91020730091254</v>
      </c>
      <c r="M48" s="238">
        <v>5.7336615950911884</v>
      </c>
      <c r="N48" s="238">
        <v>8.6415515057248768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25">
      <c r="B49" s="251" t="s">
        <v>6</v>
      </c>
      <c r="C49" s="97">
        <v>9070630</v>
      </c>
      <c r="D49" s="90">
        <v>3027872</v>
      </c>
      <c r="E49" s="90">
        <v>3089634</v>
      </c>
      <c r="F49" s="98">
        <v>2953124</v>
      </c>
      <c r="G49" s="90">
        <v>8832019</v>
      </c>
      <c r="H49" s="90">
        <v>2939023</v>
      </c>
      <c r="I49" s="90">
        <v>2988822</v>
      </c>
      <c r="J49" s="90">
        <v>2904174</v>
      </c>
      <c r="K49" s="237">
        <v>2.7016585901819212</v>
      </c>
      <c r="L49" s="238">
        <v>3.0230794383031334</v>
      </c>
      <c r="M49" s="238">
        <v>3.3729676775666073</v>
      </c>
      <c r="N49" s="238">
        <v>1.6855050695998353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25">
      <c r="B50" s="251" t="s">
        <v>57</v>
      </c>
      <c r="C50" s="97">
        <v>1676</v>
      </c>
      <c r="D50" s="90">
        <v>372</v>
      </c>
      <c r="E50" s="90">
        <v>864</v>
      </c>
      <c r="F50" s="98">
        <v>440</v>
      </c>
      <c r="G50" s="90">
        <v>1854</v>
      </c>
      <c r="H50" s="90">
        <v>457</v>
      </c>
      <c r="I50" s="90">
        <v>237</v>
      </c>
      <c r="J50" s="90">
        <v>1160</v>
      </c>
      <c r="K50" s="239">
        <v>-9.6008629989212562</v>
      </c>
      <c r="L50" s="238">
        <v>-18.599562363238508</v>
      </c>
      <c r="M50" s="238">
        <v>264.55696202531647</v>
      </c>
      <c r="N50" s="238">
        <v>-62.068965517241381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25">
      <c r="B51" s="251" t="s">
        <v>37</v>
      </c>
      <c r="C51" s="97">
        <v>3659779</v>
      </c>
      <c r="D51" s="90">
        <v>1265287</v>
      </c>
      <c r="E51" s="90">
        <v>1243735</v>
      </c>
      <c r="F51" s="98">
        <v>1150757</v>
      </c>
      <c r="G51" s="90">
        <v>3480156</v>
      </c>
      <c r="H51" s="90">
        <v>1165449</v>
      </c>
      <c r="I51" s="90">
        <v>1184587</v>
      </c>
      <c r="J51" s="90">
        <v>1130120</v>
      </c>
      <c r="K51" s="237">
        <v>5.1613490889488967</v>
      </c>
      <c r="L51" s="238">
        <v>8.5664838186827463</v>
      </c>
      <c r="M51" s="238">
        <v>4.9931326276584143</v>
      </c>
      <c r="N51" s="238">
        <v>1.8260892648568339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25">
      <c r="B52" s="251" t="s">
        <v>14</v>
      </c>
      <c r="C52" s="97">
        <v>286162</v>
      </c>
      <c r="D52" s="90">
        <v>100397</v>
      </c>
      <c r="E52" s="90">
        <v>105810</v>
      </c>
      <c r="F52" s="98">
        <v>79955</v>
      </c>
      <c r="G52" s="90">
        <v>299373</v>
      </c>
      <c r="H52" s="90">
        <v>104714</v>
      </c>
      <c r="I52" s="90">
        <v>105030</v>
      </c>
      <c r="J52" s="90">
        <v>89629</v>
      </c>
      <c r="K52" s="237">
        <v>-4.4128896059430822</v>
      </c>
      <c r="L52" s="238">
        <v>-4.1226579062971558</v>
      </c>
      <c r="M52" s="238">
        <v>0.74264495858327173</v>
      </c>
      <c r="N52" s="238">
        <v>-10.793381606399709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25">
      <c r="B53" s="251" t="s">
        <v>56</v>
      </c>
      <c r="C53" s="97">
        <v>17763</v>
      </c>
      <c r="D53" s="90">
        <v>7108</v>
      </c>
      <c r="E53" s="90">
        <v>6319</v>
      </c>
      <c r="F53" s="98">
        <v>4336</v>
      </c>
      <c r="G53" s="90">
        <v>20074</v>
      </c>
      <c r="H53" s="90">
        <v>7085</v>
      </c>
      <c r="I53" s="90">
        <v>7565</v>
      </c>
      <c r="J53" s="90">
        <v>5424</v>
      </c>
      <c r="K53" s="237">
        <v>-11.512404104812191</v>
      </c>
      <c r="L53" s="238">
        <v>0.32462949894143112</v>
      </c>
      <c r="M53" s="238">
        <v>-16.470588235294116</v>
      </c>
      <c r="N53" s="238">
        <v>-20.058997050147497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25">
      <c r="B54" s="251" t="s">
        <v>58</v>
      </c>
      <c r="C54" s="97">
        <v>11</v>
      </c>
      <c r="D54" s="90">
        <v>5</v>
      </c>
      <c r="E54" s="90">
        <v>0</v>
      </c>
      <c r="F54" s="98">
        <v>6</v>
      </c>
      <c r="G54" s="90">
        <v>26</v>
      </c>
      <c r="H54" s="90">
        <v>2</v>
      </c>
      <c r="I54" s="90">
        <v>3</v>
      </c>
      <c r="J54" s="90">
        <v>21</v>
      </c>
      <c r="K54" s="237">
        <v>-57.692307692307686</v>
      </c>
      <c r="L54" s="238">
        <v>150</v>
      </c>
      <c r="M54" s="238">
        <v>-100</v>
      </c>
      <c r="N54" s="238">
        <v>-71.428571428571431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25">
      <c r="B55" s="251" t="s">
        <v>59</v>
      </c>
      <c r="C55" s="97">
        <v>158</v>
      </c>
      <c r="D55" s="90">
        <v>42</v>
      </c>
      <c r="E55" s="90">
        <v>58</v>
      </c>
      <c r="F55" s="98">
        <v>58</v>
      </c>
      <c r="G55" s="90">
        <v>539</v>
      </c>
      <c r="H55" s="90">
        <v>413</v>
      </c>
      <c r="I55" s="90">
        <v>97</v>
      </c>
      <c r="J55" s="90">
        <v>29</v>
      </c>
      <c r="K55" s="237">
        <v>-70.686456400742117</v>
      </c>
      <c r="L55" s="238">
        <v>-89.830508474576277</v>
      </c>
      <c r="M55" s="238">
        <v>-40.206185567010309</v>
      </c>
      <c r="N55" s="238">
        <v>100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25">
      <c r="B56" s="251" t="s">
        <v>60</v>
      </c>
      <c r="C56" s="97">
        <v>1</v>
      </c>
      <c r="D56" s="90">
        <v>0</v>
      </c>
      <c r="E56" s="90">
        <v>1</v>
      </c>
      <c r="F56" s="98">
        <v>0</v>
      </c>
      <c r="G56" s="90">
        <v>0</v>
      </c>
      <c r="H56" s="90">
        <v>0</v>
      </c>
      <c r="I56" s="90">
        <v>0</v>
      </c>
      <c r="J56" s="90">
        <v>0</v>
      </c>
      <c r="K56" s="237" t="s">
        <v>133</v>
      </c>
      <c r="L56" s="413" t="s">
        <v>133</v>
      </c>
      <c r="M56" s="413" t="s">
        <v>133</v>
      </c>
      <c r="N56" s="413" t="s">
        <v>133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25">
      <c r="B57" s="251" t="s">
        <v>61</v>
      </c>
      <c r="C57" s="97">
        <v>0</v>
      </c>
      <c r="D57" s="90">
        <v>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37" t="s">
        <v>133</v>
      </c>
      <c r="L57" s="413" t="s">
        <v>133</v>
      </c>
      <c r="M57" s="413" t="s">
        <v>133</v>
      </c>
      <c r="N57" s="413" t="s">
        <v>133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25">
      <c r="B58" s="251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37" t="s">
        <v>133</v>
      </c>
      <c r="L58" s="413" t="s">
        <v>133</v>
      </c>
      <c r="M58" s="413" t="s">
        <v>133</v>
      </c>
      <c r="N58" s="413" t="s">
        <v>133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25">
      <c r="B59" s="251" t="s">
        <v>63</v>
      </c>
      <c r="C59" s="97">
        <v>0</v>
      </c>
      <c r="D59" s="90">
        <v>0</v>
      </c>
      <c r="E59" s="90">
        <v>0</v>
      </c>
      <c r="F59" s="98">
        <v>0</v>
      </c>
      <c r="G59" s="90">
        <v>1</v>
      </c>
      <c r="H59" s="90">
        <v>0</v>
      </c>
      <c r="I59" s="90">
        <v>0</v>
      </c>
      <c r="J59" s="90">
        <v>1</v>
      </c>
      <c r="K59" s="237">
        <v>-100</v>
      </c>
      <c r="L59" s="413" t="s">
        <v>133</v>
      </c>
      <c r="M59" s="413" t="s">
        <v>133</v>
      </c>
      <c r="N59" s="238">
        <v>-100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25">
      <c r="B60" s="251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37" t="s">
        <v>133</v>
      </c>
      <c r="L60" s="413" t="s">
        <v>133</v>
      </c>
      <c r="M60" s="413" t="s">
        <v>133</v>
      </c>
      <c r="N60" s="413" t="s">
        <v>133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25">
      <c r="B61" s="251" t="s">
        <v>39</v>
      </c>
      <c r="C61" s="97">
        <v>918776</v>
      </c>
      <c r="D61" s="90">
        <v>308540</v>
      </c>
      <c r="E61" s="90">
        <v>322444</v>
      </c>
      <c r="F61" s="98">
        <v>287792</v>
      </c>
      <c r="G61" s="90">
        <v>757211</v>
      </c>
      <c r="H61" s="90">
        <v>257740</v>
      </c>
      <c r="I61" s="90">
        <v>261701</v>
      </c>
      <c r="J61" s="90">
        <v>237770</v>
      </c>
      <c r="K61" s="237">
        <v>21.336853268111522</v>
      </c>
      <c r="L61" s="238">
        <v>19.709785054706288</v>
      </c>
      <c r="M61" s="238">
        <v>23.210839851586364</v>
      </c>
      <c r="N61" s="238">
        <v>21.037977877781056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25">
      <c r="B62" s="251" t="s">
        <v>55</v>
      </c>
      <c r="C62" s="97">
        <v>13452</v>
      </c>
      <c r="D62" s="90">
        <v>5845</v>
      </c>
      <c r="E62" s="90">
        <v>4448</v>
      </c>
      <c r="F62" s="98">
        <v>3159</v>
      </c>
      <c r="G62" s="90">
        <v>15890</v>
      </c>
      <c r="H62" s="90">
        <v>5141</v>
      </c>
      <c r="I62" s="90">
        <v>6551</v>
      </c>
      <c r="J62" s="90">
        <v>4198</v>
      </c>
      <c r="K62" s="237">
        <v>-15.342983008181243</v>
      </c>
      <c r="L62" s="238">
        <v>13.693833884458284</v>
      </c>
      <c r="M62" s="238">
        <v>-32.101969165012974</v>
      </c>
      <c r="N62" s="238">
        <v>-24.749880895664599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3">
      <c r="B63" s="121" t="s">
        <v>15</v>
      </c>
      <c r="C63" s="99">
        <v>3609</v>
      </c>
      <c r="D63" s="232">
        <v>1318</v>
      </c>
      <c r="E63" s="232">
        <v>1069</v>
      </c>
      <c r="F63" s="233">
        <v>1222</v>
      </c>
      <c r="G63" s="232">
        <v>2451</v>
      </c>
      <c r="H63" s="232">
        <v>991</v>
      </c>
      <c r="I63" s="232">
        <v>635</v>
      </c>
      <c r="J63" s="232">
        <v>825</v>
      </c>
      <c r="K63" s="240">
        <v>47.246022031823756</v>
      </c>
      <c r="L63" s="241">
        <v>32.996972754793141</v>
      </c>
      <c r="M63" s="241">
        <v>68.346456692913392</v>
      </c>
      <c r="N63" s="241">
        <v>48.121212121212118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" customHeight="1" thickTop="1" x14ac:dyDescent="0.25">
      <c r="B64" s="79" t="s">
        <v>160</v>
      </c>
      <c r="N64" s="60" t="s">
        <v>118</v>
      </c>
    </row>
    <row r="65" spans="7:14" ht="14.1" customHeight="1" x14ac:dyDescent="0.25">
      <c r="N65" s="60"/>
    </row>
    <row r="67" spans="7:14" x14ac:dyDescent="0.25">
      <c r="G67" s="52"/>
      <c r="H67" s="52"/>
      <c r="I67" s="52"/>
      <c r="J67" s="52"/>
    </row>
    <row r="68" spans="7:14" x14ac:dyDescent="0.25">
      <c r="G68" s="52"/>
      <c r="H68" s="52"/>
      <c r="I68" s="52"/>
      <c r="J68" s="52"/>
    </row>
    <row r="69" spans="7:14" x14ac:dyDescent="0.25">
      <c r="G69" s="52"/>
      <c r="H69" s="52"/>
      <c r="I69" s="52"/>
      <c r="J69" s="52"/>
    </row>
    <row r="70" spans="7:14" x14ac:dyDescent="0.25">
      <c r="G70" s="52"/>
      <c r="H70" s="52"/>
      <c r="I70" s="52"/>
      <c r="J70" s="52"/>
    </row>
    <row r="71" spans="7:14" x14ac:dyDescent="0.25">
      <c r="G71" s="52"/>
      <c r="H71" s="52"/>
      <c r="I71" s="52"/>
      <c r="J71" s="104"/>
    </row>
    <row r="72" spans="7:14" x14ac:dyDescent="0.25">
      <c r="G72" s="52"/>
      <c r="H72" s="52"/>
      <c r="I72" s="52"/>
      <c r="J72" s="104"/>
    </row>
    <row r="73" spans="7:14" x14ac:dyDescent="0.25">
      <c r="G73" s="52"/>
      <c r="H73" s="52"/>
      <c r="I73" s="52"/>
      <c r="J73" s="104"/>
    </row>
    <row r="74" spans="7:14" x14ac:dyDescent="0.25">
      <c r="G74" s="52"/>
      <c r="H74" s="52"/>
      <c r="I74" s="52"/>
      <c r="J74" s="52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2020-03-12T13:00:34Z</cp:lastPrinted>
  <dcterms:created xsi:type="dcterms:W3CDTF">2012-11-13T14:40:27Z</dcterms:created>
  <dcterms:modified xsi:type="dcterms:W3CDTF">2025-12-04T15:15:34Z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