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CN_CAP\CTNFAP_B21\2024Q4\3. Trabalho\Cprovisoria\PDE\Destaque\trab\"/>
    </mc:Choice>
  </mc:AlternateContent>
  <xr:revisionPtr revIDLastSave="0" documentId="13_ncr:1_{BF2D1717-D41D-4B7E-9908-C3003F218833}" xr6:coauthVersionLast="47" xr6:coauthVersionMax="47" xr10:uidLastSave="{00000000-0000-0000-0000-000000000000}"/>
  <bookViews>
    <workbookView xWindow="-120" yWindow="-120" windowWidth="29040" windowHeight="15720" xr2:uid="{8861D781-72AC-4973-9FB1-E33A654A34E3}"/>
  </bookViews>
  <sheets>
    <sheet name="2023" sheetId="1" r:id="rId1"/>
    <sheet name="2024" sheetId="2" r:id="rId2"/>
  </sheets>
  <externalReferences>
    <externalReference r:id="rId3"/>
    <externalReference r:id="rId4"/>
  </externalReferences>
  <definedNames>
    <definedName name="_xlnm._FilterDatabase" localSheetId="0" hidden="1">'2023'!$A$8:$H$69</definedName>
    <definedName name="_xlnm._FilterDatabase" localSheetId="1" hidden="1">'2024'!$A$8:$H$66</definedName>
    <definedName name="EPMWorkbookOptions_2" hidden="1">"OME3C+yiRqx5aARGYkV20diAuLd9TwHYeFtoRV1pPoBzCFYA5VuCFgJEDPTxfKb/NRfEe5rSH5KgrW0+2c9096ZPURTpGx658JbkD/1BUXRBEhUJXSIMvmtbphHCQN9Xhu2D/V+ODLEckPGeZ1tLI8NiYYRpDjxLxpwMfIAhOgIQ03ZgskGebbqzTBM4Q2sDHD+Ce971ANXHfJCXsnZ3+xyCa7twEMAt4MichtdCo1HkRJ6MLglEJATgORgb"</definedName>
    <definedName name="EPMWorkbookOptions_3" hidden="1">"Ty60AoQrmo84+KTtKP7Oelzb6BMowEbyAuadBaABl2vrkOdVnwJ4xhb0g8yA8tuPEu1HfZ7wol5ZP82xfm1BxCQvCJImqhyZ1/hajngG0YbRoWimT2cS5M1tFCtBE8ABxZHxRW5237ONlzl0PQCDlwHd6XZWYLFqdrom22Tbqy/NfgeAJmWANmsuemxvwYQ941E5iaeGv5+4Gdgs0BaY44aLPNcBucTxGZoeEhJ/tB7mvDwS1TsaXfI0g3aD"</definedName>
    <definedName name="EPMWorkbookOptions_4" hidden="1">"E+czSVM1vRxcG2i7vXEs+5YIVUMcLcfX57VYLEf+brjvygdb84Hx0a75yPJB0TUfmD6ung+OLLLvZkrHnytz2nCiqjI/mZavdBTFon8Lixc6uoKFbk8jrlVVUvlprdZcmCXUKvDq6G9J/l5aqwzT6bAsW1yr7eppNSURyRO9JVngZ0iu1y/T9+FjzqvyZCaJk+sn5OOsW6SviVp+1XZ7NNXv94qvWqZ6qzamEK8uI51Cr2uX6bsyEtuunJGP"</definedName>
    <definedName name="EPMWorkbookOptions_5" hidden="1">"s3CFKa8o+kiQxMstXrb44s3l90+Xzz0luPSGtepyYZZQ3Xgq3f+f25Ful2HecD/SqV61CBnE5TmOntPr/D+aotZKzYVZQqkTUR3JgnTBp8Td6ok1IRHXa2qspZoHs8ymqonDC+q097GreMgGLjiR10Njrbh8mCUUJ89VQZMRwUL5W7+3C69fvQ0yQ2T8kGKkybVMc2GWkKkiSPPRBQX6pXoCjSg82U5ja63TPJgldKpOZpeUKV3B8wghhbhM"</definedName>
    <definedName name="EPMWorkbookOptions_6" hidden="1">"2xTdb9W/0ryrUGcjXtHkkXJJsVbwN8WUxrjkf1frB0xvcsLQnHXCfNyNh4CdOejHkXmHDTFrmht1fXoeM2s8PcPJyWAFgb+WHMkDTnIcDrdFboINDBjmlBzFeALpIbxjc+SbnlVFAwsiylPv0wbcf2cmI+cm/jcDWsbCBjMAHw8ZTuyfPx3SJmdjB/8BpKhLmFYrAAA="</definedName>
    <definedName name="euro">200.482</definedName>
    <definedName name="FBX">#REF!</definedName>
    <definedName name="NomeTabela">"Dummy"</definedName>
    <definedName name="_xlnm.Print_Area" localSheetId="0">'2023'!$B$2:$H$69</definedName>
    <definedName name="_xlnm.Print_Area" localSheetId="1">'2024'!$B$2:$H$69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2" i="2" l="1"/>
  <c r="G62" i="2"/>
  <c r="F62" i="2"/>
  <c r="E62" i="2"/>
  <c r="H61" i="2"/>
  <c r="G61" i="2"/>
  <c r="F61" i="2"/>
  <c r="E61" i="2"/>
  <c r="H60" i="2"/>
  <c r="G60" i="2"/>
  <c r="G59" i="2" s="1"/>
  <c r="F60" i="2"/>
  <c r="E60" i="2"/>
  <c r="G58" i="2"/>
  <c r="F58" i="2"/>
  <c r="H57" i="2"/>
  <c r="F57" i="2"/>
  <c r="H56" i="2"/>
  <c r="G56" i="2"/>
  <c r="H55" i="2"/>
  <c r="G55" i="2"/>
  <c r="F55" i="2"/>
  <c r="E55" i="2"/>
  <c r="H54" i="2"/>
  <c r="G54" i="2"/>
  <c r="F54" i="2"/>
  <c r="E54" i="2"/>
  <c r="H53" i="2"/>
  <c r="G53" i="2"/>
  <c r="F53" i="2"/>
  <c r="E53" i="2"/>
  <c r="H49" i="2"/>
  <c r="G49" i="2"/>
  <c r="F49" i="2"/>
  <c r="E49" i="2"/>
  <c r="H48" i="2"/>
  <c r="G48" i="2"/>
  <c r="F48" i="2"/>
  <c r="E48" i="2"/>
  <c r="G46" i="2"/>
  <c r="F46" i="2"/>
  <c r="H45" i="2"/>
  <c r="F45" i="2"/>
  <c r="H44" i="2"/>
  <c r="G44" i="2"/>
  <c r="H43" i="2"/>
  <c r="G43" i="2"/>
  <c r="F43" i="2"/>
  <c r="E43" i="2"/>
  <c r="H41" i="2"/>
  <c r="G41" i="2"/>
  <c r="F41" i="2"/>
  <c r="E41" i="2"/>
  <c r="H40" i="2"/>
  <c r="G40" i="2"/>
  <c r="F40" i="2"/>
  <c r="E40" i="2"/>
  <c r="H39" i="2"/>
  <c r="G39" i="2"/>
  <c r="F39" i="2"/>
  <c r="E39" i="2"/>
  <c r="H38" i="2"/>
  <c r="G38" i="2"/>
  <c r="F38" i="2"/>
  <c r="E38" i="2"/>
  <c r="H37" i="2"/>
  <c r="G37" i="2"/>
  <c r="F37" i="2"/>
  <c r="E37" i="2"/>
  <c r="H36" i="2"/>
  <c r="G36" i="2"/>
  <c r="F36" i="2"/>
  <c r="E36" i="2"/>
  <c r="H35" i="2"/>
  <c r="G35" i="2"/>
  <c r="F35" i="2"/>
  <c r="E35" i="2"/>
  <c r="H33" i="2"/>
  <c r="G33" i="2"/>
  <c r="F33" i="2"/>
  <c r="E33" i="2"/>
  <c r="H31" i="2"/>
  <c r="G31" i="2"/>
  <c r="F31" i="2"/>
  <c r="E31" i="2"/>
  <c r="H30" i="2"/>
  <c r="G30" i="2"/>
  <c r="F30" i="2"/>
  <c r="E30" i="2"/>
  <c r="E26" i="2" s="1"/>
  <c r="G29" i="2"/>
  <c r="F29" i="2"/>
  <c r="H28" i="2"/>
  <c r="F28" i="2"/>
  <c r="H27" i="2"/>
  <c r="G27" i="2"/>
  <c r="H25" i="2"/>
  <c r="G25" i="2"/>
  <c r="F25" i="2"/>
  <c r="E25" i="2"/>
  <c r="H24" i="2"/>
  <c r="G24" i="2"/>
  <c r="F24" i="2"/>
  <c r="E24" i="2"/>
  <c r="H23" i="2"/>
  <c r="G23" i="2"/>
  <c r="F23" i="2"/>
  <c r="E23" i="2"/>
  <c r="H21" i="2"/>
  <c r="G21" i="2"/>
  <c r="F21" i="2"/>
  <c r="E21" i="2"/>
  <c r="H20" i="2"/>
  <c r="G20" i="2"/>
  <c r="F20" i="2"/>
  <c r="E20" i="2"/>
  <c r="H19" i="2"/>
  <c r="G19" i="2"/>
  <c r="F19" i="2"/>
  <c r="E19" i="2"/>
  <c r="H17" i="2"/>
  <c r="G17" i="2"/>
  <c r="F17" i="2"/>
  <c r="E17" i="2"/>
  <c r="H15" i="2"/>
  <c r="G15" i="2"/>
  <c r="F15" i="2"/>
  <c r="E15" i="2"/>
  <c r="H13" i="2"/>
  <c r="G13" i="2"/>
  <c r="F13" i="2"/>
  <c r="E13" i="2"/>
  <c r="H12" i="2"/>
  <c r="G12" i="2"/>
  <c r="F12" i="2"/>
  <c r="F11" i="2" s="1"/>
  <c r="E12" i="2"/>
  <c r="E11" i="2" s="1"/>
  <c r="H10" i="2"/>
  <c r="G10" i="2"/>
  <c r="F10" i="2"/>
  <c r="E10" i="2"/>
  <c r="E14" i="2" s="1"/>
  <c r="H62" i="1"/>
  <c r="G62" i="1"/>
  <c r="F62" i="1"/>
  <c r="E62" i="1"/>
  <c r="H61" i="1"/>
  <c r="G61" i="1"/>
  <c r="F61" i="1"/>
  <c r="E61" i="1"/>
  <c r="H60" i="1"/>
  <c r="G60" i="1"/>
  <c r="F60" i="1"/>
  <c r="E60" i="1"/>
  <c r="G58" i="1"/>
  <c r="F58" i="1"/>
  <c r="H57" i="1"/>
  <c r="F57" i="1"/>
  <c r="H56" i="1"/>
  <c r="G56" i="1"/>
  <c r="H55" i="1"/>
  <c r="G55" i="1"/>
  <c r="F55" i="1"/>
  <c r="E55" i="1"/>
  <c r="H54" i="1"/>
  <c r="G54" i="1"/>
  <c r="F54" i="1"/>
  <c r="E54" i="1"/>
  <c r="H53" i="1"/>
  <c r="G53" i="1"/>
  <c r="F53" i="1"/>
  <c r="F52" i="1" s="1"/>
  <c r="E53" i="1"/>
  <c r="E52" i="1"/>
  <c r="H49" i="1"/>
  <c r="G49" i="1"/>
  <c r="F49" i="1"/>
  <c r="E49" i="1"/>
  <c r="H48" i="1"/>
  <c r="G48" i="1"/>
  <c r="F48" i="1"/>
  <c r="E48" i="1"/>
  <c r="G46" i="1"/>
  <c r="F46" i="1"/>
  <c r="H45" i="1"/>
  <c r="F45" i="1"/>
  <c r="H44" i="1"/>
  <c r="G44" i="1"/>
  <c r="H43" i="1"/>
  <c r="G43" i="1"/>
  <c r="F43" i="1"/>
  <c r="E43" i="1"/>
  <c r="H41" i="1"/>
  <c r="G41" i="1"/>
  <c r="F41" i="1"/>
  <c r="E41" i="1"/>
  <c r="H40" i="1"/>
  <c r="G40" i="1"/>
  <c r="F40" i="1"/>
  <c r="E40" i="1"/>
  <c r="H39" i="1"/>
  <c r="G39" i="1"/>
  <c r="F39" i="1"/>
  <c r="E39" i="1"/>
  <c r="H38" i="1"/>
  <c r="G38" i="1"/>
  <c r="F38" i="1"/>
  <c r="E38" i="1"/>
  <c r="H37" i="1"/>
  <c r="G37" i="1"/>
  <c r="F37" i="1"/>
  <c r="E37" i="1"/>
  <c r="H36" i="1"/>
  <c r="G36" i="1"/>
  <c r="F36" i="1"/>
  <c r="E36" i="1"/>
  <c r="H35" i="1"/>
  <c r="G35" i="1"/>
  <c r="F35" i="1"/>
  <c r="E35" i="1"/>
  <c r="H33" i="1"/>
  <c r="G33" i="1"/>
  <c r="F33" i="1"/>
  <c r="E33" i="1"/>
  <c r="H31" i="1"/>
  <c r="G31" i="1"/>
  <c r="F31" i="1"/>
  <c r="E31" i="1"/>
  <c r="H30" i="1"/>
  <c r="H26" i="1" s="1"/>
  <c r="G30" i="1"/>
  <c r="G26" i="1" s="1"/>
  <c r="F30" i="1"/>
  <c r="E30" i="1"/>
  <c r="G29" i="1"/>
  <c r="F29" i="1"/>
  <c r="H28" i="1"/>
  <c r="F28" i="1"/>
  <c r="H27" i="1"/>
  <c r="G27" i="1"/>
  <c r="H25" i="1"/>
  <c r="G25" i="1"/>
  <c r="F25" i="1"/>
  <c r="E25" i="1"/>
  <c r="H24" i="1"/>
  <c r="G24" i="1"/>
  <c r="F24" i="1"/>
  <c r="E24" i="1"/>
  <c r="H23" i="1"/>
  <c r="G23" i="1"/>
  <c r="F23" i="1"/>
  <c r="E23" i="1"/>
  <c r="H21" i="1"/>
  <c r="G21" i="1"/>
  <c r="F21" i="1"/>
  <c r="E21" i="1"/>
  <c r="H20" i="1"/>
  <c r="G20" i="1"/>
  <c r="F20" i="1"/>
  <c r="E20" i="1"/>
  <c r="H19" i="1"/>
  <c r="G19" i="1"/>
  <c r="F19" i="1"/>
  <c r="E19" i="1"/>
  <c r="H17" i="1"/>
  <c r="G17" i="1"/>
  <c r="F17" i="1"/>
  <c r="E17" i="1"/>
  <c r="H15" i="1"/>
  <c r="G15" i="1"/>
  <c r="F15" i="1"/>
  <c r="E15" i="1"/>
  <c r="H13" i="1"/>
  <c r="G13" i="1"/>
  <c r="F13" i="1"/>
  <c r="E13" i="1"/>
  <c r="H12" i="1"/>
  <c r="H11" i="1" s="1"/>
  <c r="G12" i="1"/>
  <c r="F12" i="1"/>
  <c r="E12" i="1"/>
  <c r="H10" i="1"/>
  <c r="G10" i="1"/>
  <c r="F10" i="1"/>
  <c r="E10" i="1"/>
  <c r="H34" i="2" l="1"/>
  <c r="H52" i="2"/>
  <c r="G34" i="2"/>
  <c r="E52" i="2"/>
  <c r="F14" i="2"/>
  <c r="G11" i="2"/>
  <c r="F26" i="2"/>
  <c r="G14" i="2"/>
  <c r="E9" i="2"/>
  <c r="E16" i="2" s="1"/>
  <c r="G52" i="2"/>
  <c r="E34" i="1"/>
  <c r="H42" i="1"/>
  <c r="H52" i="1"/>
  <c r="H59" i="1"/>
  <c r="H63" i="1" s="1"/>
  <c r="E14" i="1"/>
  <c r="E66" i="1" s="1"/>
  <c r="G34" i="1"/>
  <c r="G11" i="1"/>
  <c r="G9" i="1" s="1"/>
  <c r="G16" i="1" s="1"/>
  <c r="E26" i="1"/>
  <c r="H9" i="1"/>
  <c r="H16" i="1" s="1"/>
  <c r="G59" i="1"/>
  <c r="H18" i="1"/>
  <c r="H22" i="1" s="1"/>
  <c r="F14" i="1"/>
  <c r="E42" i="1"/>
  <c r="E59" i="1"/>
  <c r="F42" i="1"/>
  <c r="H11" i="2"/>
  <c r="H9" i="2" s="1"/>
  <c r="H14" i="2"/>
  <c r="G14" i="1"/>
  <c r="E11" i="1"/>
  <c r="H14" i="1"/>
  <c r="F34" i="1"/>
  <c r="F34" i="2"/>
  <c r="F26" i="1"/>
  <c r="F11" i="1"/>
  <c r="H65" i="1"/>
  <c r="G63" i="1"/>
  <c r="H34" i="1"/>
  <c r="G52" i="1"/>
  <c r="F59" i="1"/>
  <c r="F9" i="2"/>
  <c r="G9" i="2"/>
  <c r="G26" i="2"/>
  <c r="F42" i="2"/>
  <c r="F52" i="2"/>
  <c r="E59" i="2"/>
  <c r="G42" i="1"/>
  <c r="G65" i="1" s="1"/>
  <c r="H26" i="2"/>
  <c r="E34" i="2"/>
  <c r="H42" i="2"/>
  <c r="G42" i="2"/>
  <c r="E42" i="2"/>
  <c r="G63" i="2"/>
  <c r="H59" i="2"/>
  <c r="F59" i="2"/>
  <c r="G66" i="2" l="1"/>
  <c r="E66" i="2"/>
  <c r="G65" i="2"/>
  <c r="G16" i="2"/>
  <c r="F9" i="1"/>
  <c r="H16" i="2"/>
  <c r="H32" i="1"/>
  <c r="F63" i="2"/>
  <c r="F65" i="2"/>
  <c r="G66" i="1"/>
  <c r="H66" i="2"/>
  <c r="H63" i="2"/>
  <c r="H65" i="2" s="1"/>
  <c r="E18" i="2"/>
  <c r="E63" i="2"/>
  <c r="E65" i="2" s="1"/>
  <c r="F63" i="1"/>
  <c r="H66" i="1"/>
  <c r="E63" i="1"/>
  <c r="F66" i="1"/>
  <c r="F66" i="2"/>
  <c r="G18" i="1"/>
  <c r="F16" i="2"/>
  <c r="E9" i="1"/>
  <c r="G22" i="1" l="1"/>
  <c r="F16" i="1"/>
  <c r="E65" i="1"/>
  <c r="G18" i="2"/>
  <c r="H47" i="1"/>
  <c r="H18" i="2"/>
  <c r="E16" i="1"/>
  <c r="F65" i="1"/>
  <c r="F18" i="2"/>
  <c r="E22" i="2"/>
  <c r="E32" i="2" l="1"/>
  <c r="E18" i="1"/>
  <c r="H22" i="2"/>
  <c r="F22" i="2"/>
  <c r="H51" i="1"/>
  <c r="G32" i="1"/>
  <c r="G22" i="2"/>
  <c r="F18" i="1"/>
  <c r="E22" i="1" l="1"/>
  <c r="G47" i="1"/>
  <c r="F22" i="1"/>
  <c r="F32" i="2"/>
  <c r="H50" i="1"/>
  <c r="G32" i="2"/>
  <c r="H32" i="2"/>
  <c r="E47" i="2"/>
  <c r="F47" i="2" l="1"/>
  <c r="H64" i="1"/>
  <c r="E32" i="1"/>
  <c r="F32" i="1"/>
  <c r="G51" i="1"/>
  <c r="H47" i="2"/>
  <c r="E51" i="2"/>
  <c r="G47" i="2"/>
  <c r="H51" i="2" l="1"/>
  <c r="G50" i="1"/>
  <c r="E47" i="1"/>
  <c r="G51" i="2"/>
  <c r="F47" i="1"/>
  <c r="F51" i="2"/>
  <c r="E50" i="2"/>
  <c r="F51" i="1" l="1"/>
  <c r="E51" i="1"/>
  <c r="H50" i="2"/>
  <c r="G50" i="2"/>
  <c r="G64" i="1"/>
  <c r="F50" i="2"/>
  <c r="E64" i="2"/>
  <c r="E50" i="1" l="1"/>
  <c r="H64" i="2"/>
  <c r="F50" i="1"/>
  <c r="F64" i="2"/>
  <c r="G64" i="2"/>
  <c r="F64" i="1" l="1"/>
  <c r="E64" i="1"/>
</calcChain>
</file>

<file path=xl/sharedStrings.xml><?xml version="1.0" encoding="utf-8"?>
<sst xmlns="http://schemas.openxmlformats.org/spreadsheetml/2006/main" count="336" uniqueCount="137">
  <si>
    <t>PRINCIPAIS AGREGADOS DAS ADMINISTRAÇÕES PÚBLICAS – DADOS PROVISÓRIOS</t>
  </si>
  <si>
    <t>ANO: 2023</t>
  </si>
  <si>
    <t>Unidade: Milhões de EUR</t>
  </si>
  <si>
    <t>Administrações Públicas</t>
  </si>
  <si>
    <t>Administração Central</t>
  </si>
  <si>
    <t>Administração Regional e Local</t>
  </si>
  <si>
    <t>Fundos de Segurança Social</t>
  </si>
  <si>
    <t>Código da operação</t>
  </si>
  <si>
    <t>Designação da operação</t>
  </si>
  <si>
    <t>S.13</t>
  </si>
  <si>
    <t>S.1311</t>
  </si>
  <si>
    <t>S.1313</t>
  </si>
  <si>
    <t>S.1314</t>
  </si>
  <si>
    <t>P.1</t>
  </si>
  <si>
    <t>Produção</t>
  </si>
  <si>
    <t>1=2+3</t>
  </si>
  <si>
    <t>P.1M</t>
  </si>
  <si>
    <t>Produção mercantil e Produção para utilização final própria</t>
  </si>
  <si>
    <t>P.13</t>
  </si>
  <si>
    <t>Outra produção não mercantil</t>
  </si>
  <si>
    <t>3=4+5</t>
  </si>
  <si>
    <t>P.131</t>
  </si>
  <si>
    <t>Pagamentos relativos a outra produção não mercantil</t>
  </si>
  <si>
    <t>P.132</t>
  </si>
  <si>
    <t>Outra produção não mercantil, outros</t>
  </si>
  <si>
    <t>P.1O</t>
  </si>
  <si>
    <t>Produção mercantil, Produção para utilização final própria e Pagamentos relativos a outra produção não mercantil</t>
  </si>
  <si>
    <t>6=2+4</t>
  </si>
  <si>
    <t>P.2</t>
  </si>
  <si>
    <t>Consumo intermédio</t>
  </si>
  <si>
    <t>B.1G</t>
  </si>
  <si>
    <t>Valor Acrescentado, Bruto</t>
  </si>
  <si>
    <t>8=1-7</t>
  </si>
  <si>
    <t>P.51C</t>
  </si>
  <si>
    <t>Consumo de capital fixo</t>
  </si>
  <si>
    <t>B.1N</t>
  </si>
  <si>
    <t>Valor Acrescentado, Líquido</t>
  </si>
  <si>
    <t>10=8-9</t>
  </si>
  <si>
    <t>D.1</t>
  </si>
  <si>
    <t>Remunerações dos empregados, a pagar</t>
  </si>
  <si>
    <t>D.29</t>
  </si>
  <si>
    <t>Outros impostos sobre a produção, a pagar</t>
  </si>
  <si>
    <t>D.39</t>
  </si>
  <si>
    <t>Outros subsídios à produção, a receber</t>
  </si>
  <si>
    <t>B.2N</t>
  </si>
  <si>
    <t>Excedente de Exploração, Líquido</t>
  </si>
  <si>
    <t>14=10-11-12+13</t>
  </si>
  <si>
    <t>D.2</t>
  </si>
  <si>
    <t>Impostos sobre a produção e a importação, a receber</t>
  </si>
  <si>
    <t>D.4</t>
  </si>
  <si>
    <t>Rendimentos de propriedade, a receber</t>
  </si>
  <si>
    <t>D.3</t>
  </si>
  <si>
    <t>Subsidios, a pagar</t>
  </si>
  <si>
    <r>
      <t xml:space="preserve">Rendimentos de propriedade, a pagar </t>
    </r>
    <r>
      <rPr>
        <vertAlign val="superscript"/>
        <sz val="8"/>
        <rFont val="Arial"/>
        <family val="2"/>
      </rPr>
      <t>(1)</t>
    </r>
  </si>
  <si>
    <t>18=19+20</t>
  </si>
  <si>
    <r>
      <t xml:space="preserve">dos quais, pagamentos ao subsetor S1311 - Adm.Central </t>
    </r>
    <r>
      <rPr>
        <i/>
        <vertAlign val="superscript"/>
        <sz val="8"/>
        <rFont val="Arial"/>
        <family val="2"/>
      </rPr>
      <t>(1)</t>
    </r>
  </si>
  <si>
    <t>//</t>
  </si>
  <si>
    <r>
      <t xml:space="preserve">dos quais, pagamentos ao subsetor S1313 - Adm. Loc. Reg. </t>
    </r>
    <r>
      <rPr>
        <i/>
        <vertAlign val="superscript"/>
        <sz val="8"/>
        <rFont val="Arial"/>
        <family val="2"/>
      </rPr>
      <t>(1)</t>
    </r>
  </si>
  <si>
    <r>
      <t>dos quais, pagamento ao subsetor S1314 - F. da Seg. Soc.</t>
    </r>
    <r>
      <rPr>
        <i/>
        <vertAlign val="superscript"/>
        <sz val="8"/>
        <rFont val="Arial"/>
        <family val="2"/>
      </rPr>
      <t>(1)</t>
    </r>
  </si>
  <si>
    <t>D.41</t>
  </si>
  <si>
    <r>
      <t xml:space="preserve">Juros, a pagar </t>
    </r>
    <r>
      <rPr>
        <vertAlign val="superscript"/>
        <sz val="8"/>
        <rFont val="Arial"/>
        <family val="2"/>
      </rPr>
      <t>(1)</t>
    </r>
  </si>
  <si>
    <t>D.4N</t>
  </si>
  <si>
    <r>
      <t xml:space="preserve">Outros rendimentos de propriedade, a pagar </t>
    </r>
    <r>
      <rPr>
        <vertAlign val="superscript"/>
        <sz val="8"/>
        <rFont val="Arial"/>
        <family val="2"/>
      </rPr>
      <t>(1)</t>
    </r>
  </si>
  <si>
    <t>B.5N</t>
  </si>
  <si>
    <t>Saldo dos rendimentos primários / Rendimento Nacional Líquido</t>
  </si>
  <si>
    <t>21=14+15+16-17-18</t>
  </si>
  <si>
    <t>D.5</t>
  </si>
  <si>
    <t>Impostos correntes sobre o rendimento, património, etc., a receber</t>
  </si>
  <si>
    <t>D.61</t>
  </si>
  <si>
    <t>Contribuições sociais, a receber</t>
  </si>
  <si>
    <t>23=24+25+26</t>
  </si>
  <si>
    <t>D.611</t>
  </si>
  <si>
    <t>Contribuições sociais efectivas</t>
  </si>
  <si>
    <t>D.612</t>
  </si>
  <si>
    <t>Contribuições sociais imputadas dos empregadores</t>
  </si>
  <si>
    <t>D.613</t>
  </si>
  <si>
    <t xml:space="preserve">Contribuiçoes sociais efectivas das familias </t>
  </si>
  <si>
    <t>D.7</t>
  </si>
  <si>
    <t>Outras transferências correntes, a receber</t>
  </si>
  <si>
    <t>Impostos correntes sobre o rendimento, património, etc., a pagar</t>
  </si>
  <si>
    <t>D.62</t>
  </si>
  <si>
    <t>Prestações sociais excepto transferências sociais em espécie, a pagar</t>
  </si>
  <si>
    <t>D.632</t>
  </si>
  <si>
    <t>Transferências sociais em espécie relativas a despesas com produtos fornecidos às famílias através de produtores mercantis</t>
  </si>
  <si>
    <t>D.6M</t>
  </si>
  <si>
    <t>Prestações sociais excepto transferências sociais em espécie, a pagar e transferências sociais em espécie relativas a despesas com produtos fornecidos às famílias através de produtores mercantis</t>
  </si>
  <si>
    <t>31=29+30</t>
  </si>
  <si>
    <r>
      <t xml:space="preserve">Outras transferências correntes, a pagar </t>
    </r>
    <r>
      <rPr>
        <vertAlign val="superscript"/>
        <sz val="8"/>
        <rFont val="Arial"/>
        <family val="2"/>
      </rPr>
      <t>(1)</t>
    </r>
  </si>
  <si>
    <r>
      <t xml:space="preserve">das quais, pagamentos ao subsetor S1311 - Adm.Central </t>
    </r>
    <r>
      <rPr>
        <i/>
        <vertAlign val="superscript"/>
        <sz val="8"/>
        <rFont val="Arial"/>
        <family val="2"/>
      </rPr>
      <t>(1)</t>
    </r>
  </si>
  <si>
    <r>
      <t xml:space="preserve">das quais, pagamentos ao subsetor S1313 - Adm. Loc. Reg. </t>
    </r>
    <r>
      <rPr>
        <i/>
        <vertAlign val="superscript"/>
        <sz val="8"/>
        <rFont val="Arial"/>
        <family val="2"/>
      </rPr>
      <t>(1)</t>
    </r>
  </si>
  <si>
    <r>
      <t>das quais, pagamento ao subsetor S1314 - F. da Seg. Soc.</t>
    </r>
    <r>
      <rPr>
        <i/>
        <vertAlign val="superscript"/>
        <sz val="8"/>
        <rFont val="Arial"/>
        <family val="2"/>
      </rPr>
      <t>(1)</t>
    </r>
  </si>
  <si>
    <t>B.6N</t>
  </si>
  <si>
    <t>Rendimento Disponível, Líquido</t>
  </si>
  <si>
    <t>33=21+22+23+27-28-29-32</t>
  </si>
  <si>
    <t>P.3</t>
  </si>
  <si>
    <t>Despesa de Consumo Final</t>
  </si>
  <si>
    <t>D.8</t>
  </si>
  <si>
    <t>Ajustamento pela variação da participação líquida das famílias nos fundos de pensões</t>
  </si>
  <si>
    <t>B.8G</t>
  </si>
  <si>
    <t>Poupança, Bruta</t>
  </si>
  <si>
    <t>36=37+9</t>
  </si>
  <si>
    <t>B.8N</t>
  </si>
  <si>
    <t>Poupança, Líquida</t>
  </si>
  <si>
    <t>37=33-34+36</t>
  </si>
  <si>
    <t>D.9</t>
  </si>
  <si>
    <r>
      <t xml:space="preserve">Transferências de capital, a receber </t>
    </r>
    <r>
      <rPr>
        <vertAlign val="superscript"/>
        <sz val="8"/>
        <rFont val="Arial"/>
        <family val="2"/>
      </rPr>
      <t>(1)</t>
    </r>
  </si>
  <si>
    <t>38=39+40</t>
  </si>
  <si>
    <t>D.91</t>
  </si>
  <si>
    <t>Impostos de capital, a receber</t>
  </si>
  <si>
    <t>D.9N</t>
  </si>
  <si>
    <r>
      <t xml:space="preserve">Ajudas ao investimento e outras transferências de capital, a receber </t>
    </r>
    <r>
      <rPr>
        <vertAlign val="superscript"/>
        <sz val="8"/>
        <rFont val="Arial"/>
        <family val="2"/>
      </rPr>
      <t>(1)</t>
    </r>
  </si>
  <si>
    <r>
      <t xml:space="preserve">Transferências de capital, a pagar </t>
    </r>
    <r>
      <rPr>
        <vertAlign val="superscript"/>
        <sz val="8"/>
        <rFont val="Arial"/>
        <family val="2"/>
      </rPr>
      <t>(1)</t>
    </r>
  </si>
  <si>
    <t>P.5</t>
  </si>
  <si>
    <t xml:space="preserve">Formação bruta de capital </t>
  </si>
  <si>
    <t>42=43+44</t>
  </si>
  <si>
    <t>P.51G</t>
  </si>
  <si>
    <t>Formação Bruta de Capital Fixo</t>
  </si>
  <si>
    <t>P.5M</t>
  </si>
  <si>
    <t>Variação de existências e aquisições líquidas de cessões de objectos de valor</t>
  </si>
  <si>
    <t>NP.</t>
  </si>
  <si>
    <t>Aquisições líquidas de cessões de activos não financeiros não produzidos</t>
  </si>
  <si>
    <t>P.5L</t>
  </si>
  <si>
    <t>Formação bruta de capital e aquisições líquidas de cessões de activos não financeiros não produzidos</t>
  </si>
  <si>
    <t>46=42+45</t>
  </si>
  <si>
    <t>B.9</t>
  </si>
  <si>
    <t>Capacidade (+) / Necessidade (-) líquida de financiamento</t>
  </si>
  <si>
    <t>47=36+38-41-46</t>
  </si>
  <si>
    <t>OTE</t>
  </si>
  <si>
    <t>Despesa Total</t>
  </si>
  <si>
    <t>49=7+11+12+17+18+28+31+32+35+41+46</t>
  </si>
  <si>
    <t>OTR</t>
  </si>
  <si>
    <t>Receita Total</t>
  </si>
  <si>
    <t>50=6+13+15+16+22+23+27+38</t>
  </si>
  <si>
    <t xml:space="preserve">Notas: </t>
  </si>
  <si>
    <r>
      <rPr>
        <vertAlign val="superscript"/>
        <sz val="8"/>
        <rFont val="Arial"/>
        <family val="2"/>
      </rPr>
      <t xml:space="preserve">(1) </t>
    </r>
    <r>
      <rPr>
        <sz val="8"/>
        <rFont val="Arial"/>
        <family val="2"/>
      </rPr>
      <t>Para o setor S.13, as operações D.4, D.7 e D.9 devem ser consolidadas. Como resultado, para estas operações e também para o total das despesas e total das receitas, a soma dos subsetores não é igual ao valor do total do setor.</t>
    </r>
  </si>
  <si>
    <t>PRINCIPAIS AGREGADOS DAS ADMINISTRAÇÕES PÚBLICAS – DADOS PRELIMINARES</t>
  </si>
  <si>
    <t>ANO: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</si>
</sst>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_)"/>
    <numFmt numFmtId="165" formatCode="0.00000_)"/>
  </numFmts>
  <fonts count="13" x14ac:knownFonts="1">
    <font>
      <sz val="10"/>
      <name val="Arial"/>
    </font>
    <font>
      <sz val="8"/>
      <name val="Arial"/>
      <family val="2"/>
    </font>
    <font>
      <sz val="7"/>
      <name val="Arial"/>
      <family val="2"/>
    </font>
    <font>
      <b/>
      <sz val="12"/>
      <color indexed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i/>
      <sz val="8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sz val="10"/>
      <name val="MS Sans Serif"/>
      <family val="2"/>
    </font>
    <font>
      <vertAlign val="superscript"/>
      <sz val="8"/>
      <name val="Arial"/>
      <family val="2"/>
    </font>
    <font>
      <i/>
      <vertAlign val="superscript"/>
      <sz val="8"/>
      <name val="Arial"/>
      <family val="2"/>
    </font>
    <font>
      <i/>
      <sz val="7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</borders>
  <cellStyleXfs count="3">
    <xf numFmtId="0" fontId="0" fillId="0" borderId="0"/>
    <xf numFmtId="0" fontId="7" fillId="0" borderId="0"/>
    <xf numFmtId="0" fontId="9" fillId="0" borderId="0"/>
  </cellStyleXfs>
  <cellXfs count="72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/>
    <xf numFmtId="164" fontId="4" fillId="0" borderId="0" xfId="0" applyNumberFormat="1" applyFont="1" applyAlignment="1">
      <alignment horizontal="left" vertical="center"/>
    </xf>
    <xf numFmtId="164" fontId="5" fillId="0" borderId="0" xfId="0" applyNumberFormat="1" applyFont="1" applyAlignment="1">
      <alignment horizontal="left" vertical="center"/>
    </xf>
    <xf numFmtId="165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" fontId="4" fillId="0" borderId="0" xfId="0" applyNumberFormat="1" applyFont="1" applyAlignment="1">
      <alignment horizontal="lef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64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164" fontId="5" fillId="0" borderId="2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3" fontId="8" fillId="0" borderId="0" xfId="1" applyNumberFormat="1" applyFont="1" applyAlignment="1">
      <alignment vertical="center"/>
    </xf>
    <xf numFmtId="164" fontId="5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left" vertical="center"/>
    </xf>
    <xf numFmtId="164" fontId="5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" fillId="0" borderId="4" xfId="1" applyFont="1" applyBorder="1" applyAlignment="1">
      <alignment horizontal="left" vertical="center" indent="1"/>
    </xf>
    <xf numFmtId="0" fontId="1" fillId="0" borderId="0" xfId="2" applyFont="1" applyAlignment="1">
      <alignment horizontal="left" vertical="center"/>
    </xf>
    <xf numFmtId="0" fontId="2" fillId="0" borderId="0" xfId="2" applyFont="1" applyAlignment="1">
      <alignment horizontal="center" vertical="center"/>
    </xf>
    <xf numFmtId="3" fontId="4" fillId="0" borderId="0" xfId="1" applyNumberFormat="1" applyFont="1" applyAlignment="1">
      <alignment vertical="center"/>
    </xf>
    <xf numFmtId="3" fontId="4" fillId="0" borderId="5" xfId="1" applyNumberFormat="1" applyFont="1" applyBorder="1" applyAlignment="1">
      <alignment vertical="center"/>
    </xf>
    <xf numFmtId="3" fontId="1" fillId="0" borderId="0" xfId="0" applyNumberFormat="1" applyFont="1"/>
    <xf numFmtId="0" fontId="1" fillId="0" borderId="0" xfId="2" quotePrefix="1" applyFont="1" applyAlignment="1">
      <alignment horizontal="left" vertical="center"/>
    </xf>
    <xf numFmtId="3" fontId="1" fillId="0" borderId="0" xfId="1" applyNumberFormat="1" applyFont="1" applyAlignment="1">
      <alignment vertical="center"/>
    </xf>
    <xf numFmtId="3" fontId="1" fillId="0" borderId="5" xfId="1" applyNumberFormat="1" applyFont="1" applyBorder="1" applyAlignment="1">
      <alignment vertical="center"/>
    </xf>
    <xf numFmtId="0" fontId="1" fillId="0" borderId="4" xfId="2" applyFont="1" applyBorder="1" applyAlignment="1">
      <alignment horizontal="left" vertical="center" indent="1"/>
    </xf>
    <xf numFmtId="0" fontId="1" fillId="0" borderId="0" xfId="2" applyFont="1" applyAlignment="1">
      <alignment horizontal="left" vertical="center" wrapText="1"/>
    </xf>
    <xf numFmtId="3" fontId="1" fillId="0" borderId="4" xfId="1" applyNumberFormat="1" applyFont="1" applyBorder="1" applyAlignment="1">
      <alignment horizontal="left" vertical="center" indent="1"/>
    </xf>
    <xf numFmtId="3" fontId="1" fillId="0" borderId="0" xfId="2" applyNumberFormat="1" applyFont="1" applyAlignment="1">
      <alignment horizontal="left" vertical="center"/>
    </xf>
    <xf numFmtId="3" fontId="2" fillId="0" borderId="0" xfId="2" applyNumberFormat="1" applyFont="1" applyAlignment="1">
      <alignment horizontal="center" vertical="center"/>
    </xf>
    <xf numFmtId="3" fontId="1" fillId="0" borderId="4" xfId="2" applyNumberFormat="1" applyFont="1" applyBorder="1" applyAlignment="1">
      <alignment horizontal="left" vertical="center" indent="1"/>
    </xf>
    <xf numFmtId="3" fontId="1" fillId="0" borderId="0" xfId="2" quotePrefix="1" applyNumberFormat="1" applyFont="1" applyAlignment="1">
      <alignment horizontal="left" vertical="center"/>
    </xf>
    <xf numFmtId="3" fontId="6" fillId="2" borderId="4" xfId="1" applyNumberFormat="1" applyFont="1" applyFill="1" applyBorder="1" applyAlignment="1">
      <alignment horizontal="left" vertical="center" indent="2"/>
    </xf>
    <xf numFmtId="3" fontId="6" fillId="2" borderId="0" xfId="2" applyNumberFormat="1" applyFont="1" applyFill="1" applyAlignment="1">
      <alignment horizontal="left" vertical="center" indent="1"/>
    </xf>
    <xf numFmtId="3" fontId="12" fillId="2" borderId="0" xfId="2" applyNumberFormat="1" applyFont="1" applyFill="1" applyAlignment="1">
      <alignment horizontal="center" vertical="center"/>
    </xf>
    <xf numFmtId="3" fontId="6" fillId="2" borderId="0" xfId="2" quotePrefix="1" applyNumberFormat="1" applyFont="1" applyFill="1" applyAlignment="1">
      <alignment horizontal="right" vertical="center"/>
    </xf>
    <xf numFmtId="3" fontId="6" fillId="2" borderId="5" xfId="2" quotePrefix="1" applyNumberFormat="1" applyFont="1" applyFill="1" applyBorder="1" applyAlignment="1">
      <alignment horizontal="right" vertical="center"/>
    </xf>
    <xf numFmtId="3" fontId="6" fillId="0" borderId="0" xfId="0" applyNumberFormat="1" applyFont="1"/>
    <xf numFmtId="3" fontId="6" fillId="2" borderId="0" xfId="2" applyNumberFormat="1" applyFont="1" applyFill="1" applyAlignment="1">
      <alignment horizontal="right" vertical="center"/>
    </xf>
    <xf numFmtId="3" fontId="6" fillId="2" borderId="5" xfId="2" applyNumberFormat="1" applyFont="1" applyFill="1" applyBorder="1" applyAlignment="1">
      <alignment horizontal="right" vertical="center"/>
    </xf>
    <xf numFmtId="3" fontId="1" fillId="0" borderId="0" xfId="1" applyNumberFormat="1" applyFont="1" applyAlignment="1">
      <alignment horizontal="right" vertical="center"/>
    </xf>
    <xf numFmtId="3" fontId="1" fillId="0" borderId="4" xfId="1" applyNumberFormat="1" applyFont="1" applyBorder="1" applyAlignment="1">
      <alignment horizontal="left" vertical="center" wrapText="1" indent="1"/>
    </xf>
    <xf numFmtId="3" fontId="1" fillId="0" borderId="0" xfId="2" applyNumberFormat="1" applyFont="1" applyAlignment="1">
      <alignment horizontal="left" vertical="center" wrapText="1"/>
    </xf>
    <xf numFmtId="3" fontId="2" fillId="0" borderId="0" xfId="2" applyNumberFormat="1" applyFont="1" applyAlignment="1">
      <alignment horizontal="center" vertical="center" wrapText="1"/>
    </xf>
    <xf numFmtId="3" fontId="1" fillId="0" borderId="0" xfId="2" quotePrefix="1" applyNumberFormat="1" applyFont="1" applyAlignment="1">
      <alignment horizontal="left" vertical="center" wrapText="1"/>
    </xf>
    <xf numFmtId="3" fontId="4" fillId="0" borderId="4" xfId="1" applyNumberFormat="1" applyFont="1" applyBorder="1" applyAlignment="1">
      <alignment horizontal="left" vertical="center" indent="1"/>
    </xf>
    <xf numFmtId="3" fontId="4" fillId="0" borderId="0" xfId="2" applyNumberFormat="1" applyFont="1" applyAlignment="1">
      <alignment horizontal="left" vertical="center" wrapText="1"/>
    </xf>
    <xf numFmtId="3" fontId="8" fillId="0" borderId="5" xfId="1" applyNumberFormat="1" applyFont="1" applyBorder="1" applyAlignment="1">
      <alignment vertical="center"/>
    </xf>
    <xf numFmtId="3" fontId="4" fillId="0" borderId="0" xfId="0" applyNumberFormat="1" applyFont="1"/>
    <xf numFmtId="3" fontId="4" fillId="0" borderId="4" xfId="2" applyNumberFormat="1" applyFont="1" applyBorder="1" applyAlignment="1">
      <alignment horizontal="left" vertical="center" indent="1"/>
    </xf>
    <xf numFmtId="3" fontId="4" fillId="0" borderId="0" xfId="2" quotePrefix="1" applyNumberFormat="1" applyFont="1" applyAlignment="1">
      <alignment horizontal="left" vertical="center"/>
    </xf>
    <xf numFmtId="3" fontId="4" fillId="0" borderId="9" xfId="2" applyNumberFormat="1" applyFont="1" applyBorder="1" applyAlignment="1">
      <alignment horizontal="left" vertical="center" indent="1"/>
    </xf>
    <xf numFmtId="3" fontId="4" fillId="0" borderId="10" xfId="2" quotePrefix="1" applyNumberFormat="1" applyFont="1" applyBorder="1" applyAlignment="1">
      <alignment horizontal="left" vertical="center"/>
    </xf>
    <xf numFmtId="3" fontId="2" fillId="0" borderId="10" xfId="2" applyNumberFormat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vertical="center"/>
    </xf>
    <xf numFmtId="3" fontId="8" fillId="0" borderId="11" xfId="1" applyNumberFormat="1" applyFont="1" applyBorder="1" applyAlignment="1">
      <alignment vertical="center"/>
    </xf>
    <xf numFmtId="0" fontId="1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6" fillId="0" borderId="0" xfId="0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center" wrapText="1"/>
    </xf>
  </cellXfs>
  <cellStyles count="3">
    <cellStyle name="Normal" xfId="0" builtinId="0"/>
    <cellStyle name="Normal 2" xfId="1" xr:uid="{37717AF4-353E-4A7E-94A8-F6232893C4D6}"/>
    <cellStyle name="Normal_TAB2" xfId="2" xr:uid="{189E60C7-C70C-47A8-B93A-9E1629C7F34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lsb\DCN_CAP\CTNFAP_B21\2025Q2\3.%20Trabalho\STPFS\STPFS_2025Q2.xlsx" TargetMode="External"/><Relationship Id="rId1" Type="http://schemas.openxmlformats.org/officeDocument/2006/relationships/externalLinkPath" Target="/lsb/DCN_CAP/CTNFAP_B21/2025Q2/3.%20Trabalho/STPFS/STPFS_2025Q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lsb\DCN_CAP\CTNFAP_B21\2024Q4\3.%20Trabalho\Cprovisoria\PDE\Destaque\trab\Quadros_Q2_out2025_Trab.xlsx" TargetMode="External"/><Relationship Id="rId1" Type="http://schemas.openxmlformats.org/officeDocument/2006/relationships/externalLinkPath" Target="Quadros_Q2_out2025_Tra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0801_B21"/>
      <sheetName val="Q Trab"/>
      <sheetName val="S13"/>
      <sheetName val="S1311"/>
      <sheetName val="S13111"/>
      <sheetName val="S13112_3"/>
      <sheetName val="S1313"/>
      <sheetName val="S13131"/>
      <sheetName val="S13131A"/>
      <sheetName val="S13131M"/>
      <sheetName val="S13132"/>
      <sheetName val="S1314"/>
      <sheetName val="PBSeguro"/>
      <sheetName val="SIFIM"/>
      <sheetName val="PUFP_Software"/>
      <sheetName val="I&amp;D"/>
      <sheetName val="CCF"/>
      <sheetName val="Partilha IND_COL_PSM_OPNM"/>
      <sheetName val="IndSeguros"/>
      <sheetName val="Consolidação"/>
      <sheetName val="S13_Trim_Col"/>
      <sheetName val="S13_Ano_Col"/>
      <sheetName val="S13_Trim_Linha"/>
      <sheetName val="S13_Ano_Linha"/>
      <sheetName val="S13_Trim_Lin_PAY"/>
      <sheetName val="S13_Trim_Lin_REC_BAL"/>
      <sheetName val="S13_Ano_Lin_PAY"/>
      <sheetName val="S13_Ano_Lin_REC_BAL"/>
    </sheetNames>
    <sheetDataSet>
      <sheetData sheetId="0"/>
      <sheetData sheetId="1">
        <row r="5">
          <cell r="U5">
            <v>7016405</v>
          </cell>
        </row>
      </sheetData>
      <sheetData sheetId="2">
        <row r="4">
          <cell r="U4">
            <v>14025937</v>
          </cell>
          <cell r="AA4">
            <v>15076206</v>
          </cell>
        </row>
        <row r="9">
          <cell r="U9">
            <v>45148905</v>
          </cell>
          <cell r="AA9">
            <v>48827179</v>
          </cell>
        </row>
        <row r="14">
          <cell r="U14">
            <v>6940194</v>
          </cell>
          <cell r="AA14">
            <v>7873806</v>
          </cell>
        </row>
        <row r="25">
          <cell r="U25">
            <v>98203</v>
          </cell>
          <cell r="AA25">
            <v>145071</v>
          </cell>
        </row>
        <row r="28">
          <cell r="U28">
            <v>-21992</v>
          </cell>
          <cell r="AA28">
            <v>-571</v>
          </cell>
        </row>
        <row r="31">
          <cell r="U31">
            <v>27820394</v>
          </cell>
          <cell r="AA31">
            <v>30321565</v>
          </cell>
        </row>
        <row r="61">
          <cell r="U61">
            <v>0</v>
          </cell>
          <cell r="AA61">
            <v>0</v>
          </cell>
        </row>
        <row r="66">
          <cell r="U66">
            <v>2017155</v>
          </cell>
          <cell r="AA66">
            <v>1885744</v>
          </cell>
        </row>
        <row r="75">
          <cell r="U75">
            <v>5553291</v>
          </cell>
          <cell r="AA75">
            <v>5934789</v>
          </cell>
        </row>
        <row r="85">
          <cell r="U85">
            <v>794</v>
          </cell>
          <cell r="AA85">
            <v>948</v>
          </cell>
        </row>
        <row r="86">
          <cell r="U86">
            <v>31780</v>
          </cell>
          <cell r="AA86">
            <v>35896</v>
          </cell>
        </row>
        <row r="90">
          <cell r="U90">
            <v>42118750</v>
          </cell>
          <cell r="AA90">
            <v>46385725</v>
          </cell>
        </row>
        <row r="100">
          <cell r="U100">
            <v>4844478</v>
          </cell>
          <cell r="AA100">
            <v>5757482</v>
          </cell>
        </row>
        <row r="101">
          <cell r="U101">
            <v>6477345</v>
          </cell>
          <cell r="AA101">
            <v>7377210</v>
          </cell>
        </row>
        <row r="123">
          <cell r="U123">
            <v>0</v>
          </cell>
          <cell r="AA123">
            <v>0</v>
          </cell>
        </row>
        <row r="124">
          <cell r="U124">
            <v>3365530</v>
          </cell>
          <cell r="AA124">
            <v>2380475</v>
          </cell>
        </row>
        <row r="145">
          <cell r="U145">
            <v>6901391</v>
          </cell>
          <cell r="AA145">
            <v>6986951</v>
          </cell>
        </row>
        <row r="152">
          <cell r="U152">
            <v>6779406</v>
          </cell>
          <cell r="AA152">
            <v>7491886</v>
          </cell>
        </row>
        <row r="164">
          <cell r="U164">
            <v>1444132</v>
          </cell>
          <cell r="AA164">
            <v>1657646</v>
          </cell>
        </row>
        <row r="169">
          <cell r="U169">
            <v>40304427</v>
          </cell>
          <cell r="AA169">
            <v>43069697</v>
          </cell>
        </row>
        <row r="173">
          <cell r="U173">
            <v>38725148</v>
          </cell>
          <cell r="AA173">
            <v>41566553</v>
          </cell>
        </row>
        <row r="199">
          <cell r="U199">
            <v>393189</v>
          </cell>
          <cell r="AA199">
            <v>318065</v>
          </cell>
        </row>
        <row r="204">
          <cell r="U204">
            <v>2112138</v>
          </cell>
          <cell r="AA204">
            <v>2251069</v>
          </cell>
        </row>
        <row r="227">
          <cell r="U227">
            <v>28599123</v>
          </cell>
          <cell r="AA227">
            <v>29486248</v>
          </cell>
        </row>
        <row r="239">
          <cell r="U239">
            <v>17183724</v>
          </cell>
          <cell r="AA239">
            <v>19415716</v>
          </cell>
        </row>
        <row r="242">
          <cell r="U242">
            <v>5094101</v>
          </cell>
          <cell r="AA242">
            <v>5430478</v>
          </cell>
        </row>
        <row r="245">
          <cell r="U245">
            <v>10536802</v>
          </cell>
          <cell r="AA245">
            <v>11036312</v>
          </cell>
        </row>
        <row r="248">
          <cell r="U248">
            <v>2895669</v>
          </cell>
          <cell r="AA248">
            <v>3373404.3569999998</v>
          </cell>
        </row>
        <row r="266">
          <cell r="U266">
            <v>90</v>
          </cell>
          <cell r="AA266">
            <v>44</v>
          </cell>
        </row>
        <row r="267">
          <cell r="U267">
            <v>2907085</v>
          </cell>
          <cell r="AA267">
            <v>2598342.0422</v>
          </cell>
        </row>
      </sheetData>
      <sheetData sheetId="3">
        <row r="4">
          <cell r="U4">
            <v>9435177</v>
          </cell>
          <cell r="AA4">
            <v>9926918</v>
          </cell>
        </row>
        <row r="9">
          <cell r="U9">
            <v>32792623</v>
          </cell>
          <cell r="AA9">
            <v>34929009</v>
          </cell>
        </row>
        <row r="14">
          <cell r="U14">
            <v>3693686</v>
          </cell>
          <cell r="AA14">
            <v>4601557</v>
          </cell>
        </row>
        <row r="25">
          <cell r="U25">
            <v>89265</v>
          </cell>
          <cell r="AA25">
            <v>133674</v>
          </cell>
        </row>
        <row r="28">
          <cell r="U28">
            <v>-7538</v>
          </cell>
          <cell r="AA28">
            <v>8607</v>
          </cell>
        </row>
        <row r="31">
          <cell r="U31">
            <v>21638896</v>
          </cell>
          <cell r="AA31">
            <v>23564871</v>
          </cell>
        </row>
        <row r="61">
          <cell r="U61">
            <v>0</v>
          </cell>
          <cell r="AA61">
            <v>0</v>
          </cell>
        </row>
        <row r="66">
          <cell r="U66">
            <v>1484001</v>
          </cell>
          <cell r="AA66">
            <v>1478801</v>
          </cell>
        </row>
        <row r="75">
          <cell r="U75">
            <v>5796824</v>
          </cell>
          <cell r="AA75">
            <v>6281088</v>
          </cell>
        </row>
        <row r="79">
          <cell r="U79">
            <v>2</v>
          </cell>
          <cell r="AA79">
            <v>0</v>
          </cell>
        </row>
        <row r="80">
          <cell r="U80">
            <v>0</v>
          </cell>
          <cell r="AA80">
            <v>0</v>
          </cell>
        </row>
        <row r="81">
          <cell r="U81">
            <v>2329</v>
          </cell>
          <cell r="AA81">
            <v>0</v>
          </cell>
        </row>
        <row r="82">
          <cell r="U82">
            <v>306700</v>
          </cell>
          <cell r="AA82">
            <v>461246</v>
          </cell>
        </row>
        <row r="85">
          <cell r="U85">
            <v>0</v>
          </cell>
          <cell r="AA85">
            <v>0</v>
          </cell>
        </row>
        <row r="86">
          <cell r="U86">
            <v>24375</v>
          </cell>
          <cell r="AA86">
            <v>20033</v>
          </cell>
        </row>
        <row r="90">
          <cell r="U90">
            <v>13112756</v>
          </cell>
          <cell r="AA90">
            <v>14449199</v>
          </cell>
        </row>
        <row r="100">
          <cell r="U100">
            <v>3926284</v>
          </cell>
          <cell r="AA100">
            <v>4183705</v>
          </cell>
        </row>
        <row r="101">
          <cell r="U101">
            <v>19936696</v>
          </cell>
          <cell r="AA101">
            <v>22744105</v>
          </cell>
        </row>
        <row r="111">
          <cell r="U111">
            <v>208151</v>
          </cell>
          <cell r="AA111">
            <v>224294</v>
          </cell>
        </row>
        <row r="112">
          <cell r="U112">
            <v>196695</v>
          </cell>
          <cell r="AA112">
            <v>214191</v>
          </cell>
        </row>
        <row r="113">
          <cell r="U113">
            <v>4880150</v>
          </cell>
          <cell r="AA113">
            <v>6267600</v>
          </cell>
        </row>
        <row r="114">
          <cell r="U114">
            <v>11033238</v>
          </cell>
          <cell r="AA114">
            <v>11994743</v>
          </cell>
        </row>
        <row r="123">
          <cell r="U123">
            <v>0</v>
          </cell>
          <cell r="AA123">
            <v>0</v>
          </cell>
        </row>
        <row r="124">
          <cell r="U124">
            <v>3707462</v>
          </cell>
          <cell r="AA124">
            <v>3045695</v>
          </cell>
        </row>
        <row r="131">
          <cell r="U131">
            <v>109844</v>
          </cell>
          <cell r="AA131">
            <v>176991</v>
          </cell>
        </row>
        <row r="132">
          <cell r="U132">
            <v>63166</v>
          </cell>
          <cell r="AA132">
            <v>124165</v>
          </cell>
        </row>
        <row r="133">
          <cell r="U133">
            <v>479035</v>
          </cell>
          <cell r="AA133">
            <v>736126</v>
          </cell>
        </row>
        <row r="134">
          <cell r="U134">
            <v>350</v>
          </cell>
          <cell r="AA134">
            <v>507</v>
          </cell>
        </row>
        <row r="145">
          <cell r="U145">
            <v>3464819</v>
          </cell>
          <cell r="AA145">
            <v>3506183</v>
          </cell>
        </row>
        <row r="152">
          <cell r="U152">
            <v>4147920</v>
          </cell>
          <cell r="AA152">
            <v>4556997</v>
          </cell>
        </row>
        <row r="164">
          <cell r="U164">
            <v>1288458</v>
          </cell>
          <cell r="AA164">
            <v>1450980</v>
          </cell>
        </row>
        <row r="169">
          <cell r="U169">
            <v>28866339</v>
          </cell>
          <cell r="AA169">
            <v>30745304</v>
          </cell>
        </row>
        <row r="173">
          <cell r="U173">
            <v>34009321</v>
          </cell>
          <cell r="AA173">
            <v>36691773</v>
          </cell>
        </row>
        <row r="199">
          <cell r="U199">
            <v>286445</v>
          </cell>
          <cell r="AA199">
            <v>264666</v>
          </cell>
        </row>
        <row r="204">
          <cell r="U204">
            <v>1346730</v>
          </cell>
          <cell r="AA204">
            <v>1391889</v>
          </cell>
        </row>
        <row r="227">
          <cell r="U227">
            <v>27057962</v>
          </cell>
          <cell r="AA227">
            <v>27834156</v>
          </cell>
        </row>
        <row r="239">
          <cell r="U239">
            <v>198651</v>
          </cell>
          <cell r="AA239">
            <v>216266</v>
          </cell>
        </row>
        <row r="242">
          <cell r="U242">
            <v>4312626</v>
          </cell>
          <cell r="AA242">
            <v>4630034</v>
          </cell>
        </row>
        <row r="245">
          <cell r="U245">
            <v>2189212</v>
          </cell>
          <cell r="AA245">
            <v>2343463</v>
          </cell>
        </row>
        <row r="248">
          <cell r="U248">
            <v>3900723</v>
          </cell>
          <cell r="AA248">
            <v>4281787</v>
          </cell>
        </row>
        <row r="266">
          <cell r="U266">
            <v>90</v>
          </cell>
          <cell r="AA266">
            <v>44</v>
          </cell>
        </row>
        <row r="267">
          <cell r="U267">
            <v>2114894</v>
          </cell>
          <cell r="AA267">
            <v>2063157.9112</v>
          </cell>
        </row>
      </sheetData>
      <sheetData sheetId="4"/>
      <sheetData sheetId="5"/>
      <sheetData sheetId="6">
        <row r="4">
          <cell r="U4">
            <v>4495058</v>
          </cell>
          <cell r="AA4">
            <v>5040370</v>
          </cell>
        </row>
        <row r="9">
          <cell r="U9">
            <v>11713484</v>
          </cell>
          <cell r="AA9">
            <v>13107515</v>
          </cell>
        </row>
        <row r="14">
          <cell r="U14">
            <v>3185412</v>
          </cell>
          <cell r="AA14">
            <v>3195902</v>
          </cell>
        </row>
        <row r="25">
          <cell r="U25">
            <v>8263</v>
          </cell>
          <cell r="AA25">
            <v>12059</v>
          </cell>
        </row>
        <row r="28">
          <cell r="U28">
            <v>-15837</v>
          </cell>
          <cell r="AA28">
            <v>-10092</v>
          </cell>
        </row>
        <row r="31">
          <cell r="U31">
            <v>5861904</v>
          </cell>
          <cell r="AA31">
            <v>6431250</v>
          </cell>
        </row>
        <row r="61">
          <cell r="U61">
            <v>0</v>
          </cell>
          <cell r="AA61">
            <v>0</v>
          </cell>
        </row>
        <row r="66">
          <cell r="U66">
            <v>449447</v>
          </cell>
          <cell r="AA66">
            <v>346267</v>
          </cell>
        </row>
        <row r="75">
          <cell r="U75">
            <v>91012</v>
          </cell>
          <cell r="AA75">
            <v>152116</v>
          </cell>
        </row>
        <row r="77">
          <cell r="U77">
            <v>25513</v>
          </cell>
          <cell r="AA77">
            <v>28917</v>
          </cell>
        </row>
        <row r="78">
          <cell r="U78">
            <v>1</v>
          </cell>
          <cell r="AA78">
            <v>8252</v>
          </cell>
        </row>
        <row r="82">
          <cell r="U82">
            <v>0</v>
          </cell>
          <cell r="AA82">
            <v>0</v>
          </cell>
        </row>
        <row r="85">
          <cell r="U85">
            <v>794</v>
          </cell>
          <cell r="AA85">
            <v>948</v>
          </cell>
        </row>
        <row r="86">
          <cell r="U86">
            <v>7405</v>
          </cell>
          <cell r="AA86">
            <v>15863</v>
          </cell>
        </row>
        <row r="90">
          <cell r="U90">
            <v>1353896</v>
          </cell>
          <cell r="AA90">
            <v>1401149</v>
          </cell>
        </row>
        <row r="100">
          <cell r="U100">
            <v>703280</v>
          </cell>
          <cell r="AA100">
            <v>1225484</v>
          </cell>
        </row>
        <row r="101">
          <cell r="U101">
            <v>952127</v>
          </cell>
          <cell r="AA101">
            <v>1018295</v>
          </cell>
        </row>
        <row r="109">
          <cell r="U109">
            <v>104952</v>
          </cell>
          <cell r="AA109">
            <v>100116</v>
          </cell>
        </row>
        <row r="110">
          <cell r="U110">
            <v>55271</v>
          </cell>
          <cell r="AA110">
            <v>27195</v>
          </cell>
        </row>
        <row r="114">
          <cell r="U114">
            <v>924</v>
          </cell>
          <cell r="AA114">
            <v>1357</v>
          </cell>
        </row>
        <row r="123">
          <cell r="U123">
            <v>0</v>
          </cell>
          <cell r="AA123">
            <v>0</v>
          </cell>
        </row>
        <row r="124">
          <cell r="U124">
            <v>292352</v>
          </cell>
          <cell r="AA124">
            <v>312385</v>
          </cell>
        </row>
        <row r="129">
          <cell r="U129">
            <v>300</v>
          </cell>
          <cell r="AA129">
            <v>20</v>
          </cell>
        </row>
        <row r="130">
          <cell r="U130">
            <v>33933</v>
          </cell>
          <cell r="AA130">
            <v>34583</v>
          </cell>
        </row>
        <row r="134">
          <cell r="U134">
            <v>0</v>
          </cell>
          <cell r="AA134">
            <v>0</v>
          </cell>
        </row>
        <row r="138">
          <cell r="U138">
            <v>0</v>
          </cell>
          <cell r="AA138">
            <v>829</v>
          </cell>
        </row>
        <row r="139">
          <cell r="U139">
            <v>0</v>
          </cell>
          <cell r="AA139">
            <v>12</v>
          </cell>
        </row>
        <row r="145">
          <cell r="U145">
            <v>3386750</v>
          </cell>
          <cell r="AA145">
            <v>3430358</v>
          </cell>
        </row>
        <row r="152">
          <cell r="U152">
            <v>2609573</v>
          </cell>
          <cell r="AA152">
            <v>2912895</v>
          </cell>
        </row>
        <row r="164">
          <cell r="U164">
            <v>140353</v>
          </cell>
          <cell r="AA164">
            <v>186250</v>
          </cell>
        </row>
        <row r="169">
          <cell r="U169">
            <v>11010204</v>
          </cell>
          <cell r="AA169">
            <v>11882031</v>
          </cell>
        </row>
        <row r="173">
          <cell r="U173">
            <v>4480819</v>
          </cell>
          <cell r="AA173">
            <v>4641876</v>
          </cell>
        </row>
        <row r="199">
          <cell r="U199">
            <v>106744</v>
          </cell>
          <cell r="AA199">
            <v>53399</v>
          </cell>
        </row>
        <row r="204">
          <cell r="U204">
            <v>366288</v>
          </cell>
          <cell r="AA204">
            <v>403905</v>
          </cell>
        </row>
        <row r="227">
          <cell r="U227">
            <v>1541161</v>
          </cell>
          <cell r="AA227">
            <v>1652092</v>
          </cell>
        </row>
        <row r="239">
          <cell r="U239">
            <v>0</v>
          </cell>
          <cell r="AA239">
            <v>0</v>
          </cell>
        </row>
        <row r="242">
          <cell r="U242">
            <v>745509</v>
          </cell>
          <cell r="AA242">
            <v>766825</v>
          </cell>
        </row>
        <row r="245">
          <cell r="U245">
            <v>0</v>
          </cell>
          <cell r="AA245">
            <v>0</v>
          </cell>
        </row>
        <row r="248">
          <cell r="U248">
            <v>5662117</v>
          </cell>
          <cell r="AA248">
            <v>7183835.3569999998</v>
          </cell>
        </row>
        <row r="266">
          <cell r="U266">
            <v>0</v>
          </cell>
          <cell r="AA266">
            <v>0</v>
          </cell>
        </row>
        <row r="267">
          <cell r="U267">
            <v>1491738</v>
          </cell>
          <cell r="AA267">
            <v>1599391.1609999998</v>
          </cell>
        </row>
      </sheetData>
      <sheetData sheetId="7"/>
      <sheetData sheetId="8"/>
      <sheetData sheetId="9"/>
      <sheetData sheetId="10"/>
      <sheetData sheetId="11">
        <row r="4">
          <cell r="U4">
            <v>95702</v>
          </cell>
          <cell r="AA4">
            <v>108918</v>
          </cell>
        </row>
        <row r="9">
          <cell r="U9">
            <v>642798</v>
          </cell>
          <cell r="AA9">
            <v>790655</v>
          </cell>
        </row>
        <row r="14">
          <cell r="U14">
            <v>61096</v>
          </cell>
          <cell r="AA14">
            <v>76347</v>
          </cell>
        </row>
        <row r="25">
          <cell r="U25">
            <v>675</v>
          </cell>
          <cell r="AA25">
            <v>-662</v>
          </cell>
        </row>
        <row r="28">
          <cell r="U28">
            <v>1383</v>
          </cell>
          <cell r="AA28">
            <v>914</v>
          </cell>
        </row>
        <row r="31">
          <cell r="U31">
            <v>319594</v>
          </cell>
          <cell r="AA31">
            <v>325444</v>
          </cell>
        </row>
        <row r="61">
          <cell r="U61">
            <v>0</v>
          </cell>
          <cell r="AA61">
            <v>0</v>
          </cell>
        </row>
        <row r="66">
          <cell r="U66">
            <v>83707</v>
          </cell>
          <cell r="AA66">
            <v>60676</v>
          </cell>
        </row>
        <row r="75">
          <cell r="U75">
            <v>0</v>
          </cell>
          <cell r="AA75">
            <v>0</v>
          </cell>
        </row>
        <row r="77">
          <cell r="U77">
            <v>0</v>
          </cell>
          <cell r="AA77">
            <v>0</v>
          </cell>
        </row>
        <row r="78">
          <cell r="U78">
            <v>0</v>
          </cell>
          <cell r="AA78">
            <v>0</v>
          </cell>
        </row>
        <row r="79">
          <cell r="U79">
            <v>0</v>
          </cell>
          <cell r="AA79">
            <v>0</v>
          </cell>
        </row>
        <row r="80">
          <cell r="U80">
            <v>0</v>
          </cell>
          <cell r="AA80">
            <v>0</v>
          </cell>
        </row>
        <row r="81">
          <cell r="U81">
            <v>0</v>
          </cell>
          <cell r="AA81">
            <v>0</v>
          </cell>
        </row>
        <row r="85">
          <cell r="U85">
            <v>0</v>
          </cell>
          <cell r="AA85">
            <v>0</v>
          </cell>
        </row>
        <row r="86">
          <cell r="U86">
            <v>0</v>
          </cell>
          <cell r="AA86">
            <v>0</v>
          </cell>
        </row>
        <row r="90">
          <cell r="U90">
            <v>27652098</v>
          </cell>
          <cell r="AA90">
            <v>30535377</v>
          </cell>
        </row>
        <row r="100">
          <cell r="U100">
            <v>214914</v>
          </cell>
          <cell r="AA100">
            <v>348293</v>
          </cell>
        </row>
        <row r="101">
          <cell r="U101">
            <v>3630569</v>
          </cell>
          <cell r="AA101">
            <v>4158857</v>
          </cell>
        </row>
        <row r="109">
          <cell r="U109">
            <v>709609</v>
          </cell>
          <cell r="AA109">
            <v>755709</v>
          </cell>
        </row>
        <row r="110">
          <cell r="U110">
            <v>822936</v>
          </cell>
          <cell r="AA110">
            <v>927167</v>
          </cell>
        </row>
        <row r="111">
          <cell r="U111">
            <v>13078</v>
          </cell>
          <cell r="AA111">
            <v>11924</v>
          </cell>
        </row>
        <row r="112">
          <cell r="U112">
            <v>14207</v>
          </cell>
          <cell r="AA112">
            <v>17628</v>
          </cell>
        </row>
        <row r="113">
          <cell r="U113">
            <v>2836</v>
          </cell>
          <cell r="AA113">
            <v>2123</v>
          </cell>
        </row>
        <row r="123">
          <cell r="U123">
            <v>0</v>
          </cell>
          <cell r="AA123">
            <v>0</v>
          </cell>
        </row>
        <row r="124">
          <cell r="U124">
            <v>86794</v>
          </cell>
          <cell r="AA124">
            <v>117950</v>
          </cell>
        </row>
        <row r="129">
          <cell r="U129">
            <v>0</v>
          </cell>
          <cell r="AA129">
            <v>0</v>
          </cell>
        </row>
        <row r="130">
          <cell r="U130">
            <v>350</v>
          </cell>
          <cell r="AA130">
            <v>0</v>
          </cell>
        </row>
        <row r="131">
          <cell r="U131">
            <v>0</v>
          </cell>
          <cell r="AA131">
            <v>0</v>
          </cell>
        </row>
        <row r="132">
          <cell r="U132">
            <v>0</v>
          </cell>
          <cell r="AA132">
            <v>0</v>
          </cell>
        </row>
        <row r="133">
          <cell r="U133">
            <v>0</v>
          </cell>
          <cell r="AA133">
            <v>0</v>
          </cell>
        </row>
        <row r="145">
          <cell r="U145">
            <v>49822</v>
          </cell>
          <cell r="AA145">
            <v>50410</v>
          </cell>
        </row>
        <row r="152">
          <cell r="U152">
            <v>21913</v>
          </cell>
          <cell r="AA152">
            <v>21994</v>
          </cell>
        </row>
        <row r="164">
          <cell r="U164">
            <v>15321</v>
          </cell>
          <cell r="AA164">
            <v>20416</v>
          </cell>
        </row>
        <row r="169">
          <cell r="U169">
            <v>427884</v>
          </cell>
          <cell r="AA169">
            <v>442362</v>
          </cell>
        </row>
        <row r="173">
          <cell r="U173">
            <v>235008</v>
          </cell>
          <cell r="AA173">
            <v>232904</v>
          </cell>
        </row>
        <row r="199">
          <cell r="U199">
            <v>0</v>
          </cell>
          <cell r="AA199">
            <v>0</v>
          </cell>
        </row>
        <row r="204">
          <cell r="U204">
            <v>733665</v>
          </cell>
          <cell r="AA204">
            <v>953690</v>
          </cell>
        </row>
        <row r="227">
          <cell r="U227">
            <v>0</v>
          </cell>
          <cell r="AA227">
            <v>0</v>
          </cell>
        </row>
        <row r="239">
          <cell r="U239">
            <v>16985073</v>
          </cell>
          <cell r="AA239">
            <v>19199450</v>
          </cell>
        </row>
        <row r="242">
          <cell r="U242">
            <v>35966</v>
          </cell>
          <cell r="AA242">
            <v>33619</v>
          </cell>
        </row>
        <row r="245">
          <cell r="U245">
            <v>8347590</v>
          </cell>
          <cell r="AA245">
            <v>8692849</v>
          </cell>
        </row>
        <row r="248">
          <cell r="U248">
            <v>11374876</v>
          </cell>
          <cell r="AA248">
            <v>12451829</v>
          </cell>
        </row>
        <row r="266">
          <cell r="U266">
            <v>0</v>
          </cell>
          <cell r="AA266">
            <v>0</v>
          </cell>
        </row>
        <row r="267">
          <cell r="U267">
            <v>21531</v>
          </cell>
          <cell r="AA267">
            <v>31347.97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3_PT"/>
      <sheetName val="2024_PT"/>
      <sheetName val="2023_EN"/>
      <sheetName val="2024_EN"/>
      <sheetName val="Quadros_PT"/>
      <sheetName val="Quadros_EN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E1237-5211-49D6-AFB6-22AC6AF565C1}">
  <sheetPr>
    <pageSetUpPr fitToPage="1"/>
  </sheetPr>
  <dimension ref="B1:H69"/>
  <sheetViews>
    <sheetView showGridLines="0" tabSelected="1" zoomScaleNormal="100" workbookViewId="0">
      <pane ySplit="8" topLeftCell="A9" activePane="bottomLeft" state="frozen"/>
      <selection activeCell="E64" sqref="E64"/>
      <selection pane="bottomLeft" activeCell="A9" sqref="A9"/>
    </sheetView>
  </sheetViews>
  <sheetFormatPr defaultColWidth="9.140625" defaultRowHeight="11.25" x14ac:dyDescent="0.2"/>
  <cols>
    <col min="1" max="1" width="2.5703125" style="4" customWidth="1"/>
    <col min="2" max="2" width="11.5703125" style="67" customWidth="1"/>
    <col min="3" max="3" width="50.5703125" style="1" customWidth="1"/>
    <col min="4" max="4" width="12.5703125" style="68" customWidth="1"/>
    <col min="5" max="8" width="15.5703125" style="4" customWidth="1"/>
    <col min="9" max="16384" width="9.140625" style="4"/>
  </cols>
  <sheetData>
    <row r="1" spans="2:8" ht="11.25" customHeight="1" x14ac:dyDescent="0.2">
      <c r="B1" s="1"/>
      <c r="D1" s="2"/>
      <c r="E1" s="3"/>
      <c r="F1" s="3"/>
      <c r="G1" s="3"/>
      <c r="H1" s="3"/>
    </row>
    <row r="2" spans="2:8" x14ac:dyDescent="0.2">
      <c r="B2" s="5" t="s">
        <v>0</v>
      </c>
      <c r="C2" s="5"/>
      <c r="D2" s="6"/>
      <c r="E2" s="7"/>
      <c r="F2" s="1"/>
      <c r="G2" s="1"/>
      <c r="H2" s="1"/>
    </row>
    <row r="3" spans="2:8" x14ac:dyDescent="0.2">
      <c r="B3" s="8" t="s">
        <v>1</v>
      </c>
      <c r="C3" s="9"/>
      <c r="D3" s="10"/>
      <c r="E3" s="1"/>
      <c r="F3" s="1"/>
      <c r="G3" s="1"/>
      <c r="H3" s="1"/>
    </row>
    <row r="4" spans="2:8" x14ac:dyDescent="0.2">
      <c r="B4" s="8"/>
      <c r="C4" s="9"/>
      <c r="D4" s="10"/>
      <c r="E4" s="1"/>
      <c r="F4" s="1"/>
      <c r="G4" s="1"/>
      <c r="H4" s="1"/>
    </row>
    <row r="5" spans="2:8" ht="12" thickBot="1" x14ac:dyDescent="0.25">
      <c r="B5" s="8"/>
      <c r="C5" s="9"/>
      <c r="D5" s="10"/>
      <c r="E5" s="1"/>
      <c r="F5" s="1"/>
      <c r="G5" s="1"/>
      <c r="H5" s="11" t="s">
        <v>2</v>
      </c>
    </row>
    <row r="6" spans="2:8" ht="12" customHeight="1" thickTop="1" x14ac:dyDescent="0.2">
      <c r="B6" s="12"/>
      <c r="C6" s="13"/>
      <c r="D6" s="14"/>
      <c r="E6" s="15" t="s">
        <v>3</v>
      </c>
      <c r="F6" s="15" t="s">
        <v>4</v>
      </c>
      <c r="G6" s="15" t="s">
        <v>5</v>
      </c>
      <c r="H6" s="16" t="s">
        <v>6</v>
      </c>
    </row>
    <row r="7" spans="2:8" ht="22.5" customHeight="1" x14ac:dyDescent="0.2">
      <c r="B7" s="17" t="s">
        <v>7</v>
      </c>
      <c r="C7" s="18" t="s">
        <v>8</v>
      </c>
      <c r="D7" s="19"/>
      <c r="E7" s="20"/>
      <c r="F7" s="20"/>
      <c r="G7" s="20"/>
      <c r="H7" s="21"/>
    </row>
    <row r="8" spans="2:8" x14ac:dyDescent="0.2">
      <c r="B8" s="22"/>
      <c r="C8" s="23"/>
      <c r="D8" s="24"/>
      <c r="E8" s="25" t="s">
        <v>9</v>
      </c>
      <c r="F8" s="25" t="s">
        <v>10</v>
      </c>
      <c r="G8" s="25" t="s">
        <v>11</v>
      </c>
      <c r="H8" s="26" t="s">
        <v>12</v>
      </c>
    </row>
    <row r="9" spans="2:8" x14ac:dyDescent="0.2">
      <c r="B9" s="27" t="s">
        <v>13</v>
      </c>
      <c r="C9" s="28" t="s">
        <v>14</v>
      </c>
      <c r="D9" s="29" t="s">
        <v>15</v>
      </c>
      <c r="E9" s="30">
        <f>+E10+E11</f>
        <v>48527.965000000004</v>
      </c>
      <c r="F9" s="30">
        <f t="shared" ref="F9:H9" si="0">+F10+F11</f>
        <v>34302.716999999997</v>
      </c>
      <c r="G9" s="30">
        <f t="shared" si="0"/>
        <v>13760.13</v>
      </c>
      <c r="H9" s="31">
        <f t="shared" si="0"/>
        <v>465.11800000000005</v>
      </c>
    </row>
    <row r="10" spans="2:8" x14ac:dyDescent="0.2">
      <c r="B10" s="27" t="s">
        <v>16</v>
      </c>
      <c r="C10" s="33" t="s">
        <v>17</v>
      </c>
      <c r="D10" s="29">
        <v>2</v>
      </c>
      <c r="E10" s="34">
        <f>+ROUND([1]S13!$U$152/1000,3)</f>
        <v>6779.4059999999999</v>
      </c>
      <c r="F10" s="34">
        <f>+ROUND([1]S1311!$U$152/1000,3)</f>
        <v>4147.92</v>
      </c>
      <c r="G10" s="34">
        <f>+ROUND([1]S1313!$U$152/1000,3)</f>
        <v>2609.5729999999999</v>
      </c>
      <c r="H10" s="35">
        <f>+ROUND([1]S1314!$U$152/1000,3)</f>
        <v>21.913</v>
      </c>
    </row>
    <row r="11" spans="2:8" x14ac:dyDescent="0.2">
      <c r="B11" s="27" t="s">
        <v>18</v>
      </c>
      <c r="C11" s="28" t="s">
        <v>19</v>
      </c>
      <c r="D11" s="29" t="s">
        <v>20</v>
      </c>
      <c r="E11" s="30">
        <f>+E12+E13</f>
        <v>41748.559000000001</v>
      </c>
      <c r="F11" s="30">
        <f t="shared" ref="F11:H11" si="1">+F12+F13</f>
        <v>30154.796999999999</v>
      </c>
      <c r="G11" s="30">
        <f t="shared" si="1"/>
        <v>11150.556999999999</v>
      </c>
      <c r="H11" s="31">
        <f t="shared" si="1"/>
        <v>443.20500000000004</v>
      </c>
    </row>
    <row r="12" spans="2:8" x14ac:dyDescent="0.2">
      <c r="B12" s="27" t="s">
        <v>21</v>
      </c>
      <c r="C12" s="28" t="s">
        <v>22</v>
      </c>
      <c r="D12" s="29">
        <v>4</v>
      </c>
      <c r="E12" s="34">
        <f>+ROUND([1]S13!$U$164/1000,3)</f>
        <v>1444.1320000000001</v>
      </c>
      <c r="F12" s="34">
        <f>+ROUND([1]S1311!$U$164/1000,3)</f>
        <v>1288.4580000000001</v>
      </c>
      <c r="G12" s="34">
        <f>+ROUND([1]S1313!$U$164/1000,3)</f>
        <v>140.35300000000001</v>
      </c>
      <c r="H12" s="35">
        <f>+ROUND([1]S1314!$U$164/1000,3)</f>
        <v>15.321</v>
      </c>
    </row>
    <row r="13" spans="2:8" x14ac:dyDescent="0.2">
      <c r="B13" s="27" t="s">
        <v>23</v>
      </c>
      <c r="C13" s="28" t="s">
        <v>24</v>
      </c>
      <c r="D13" s="29">
        <v>5</v>
      </c>
      <c r="E13" s="34">
        <f>+ROUND([1]S13!$U$169/1000,3)</f>
        <v>40304.427000000003</v>
      </c>
      <c r="F13" s="34">
        <f>+ROUND([1]S1311!$U$169/1000,3)</f>
        <v>28866.339</v>
      </c>
      <c r="G13" s="34">
        <f>+ROUND([1]S1313!$U$169/1000,3)</f>
        <v>11010.204</v>
      </c>
      <c r="H13" s="35">
        <f>+ROUND([1]S1314!$U$169/1000,3)</f>
        <v>427.88400000000001</v>
      </c>
    </row>
    <row r="14" spans="2:8" ht="22.5" x14ac:dyDescent="0.2">
      <c r="B14" s="36" t="s">
        <v>25</v>
      </c>
      <c r="C14" s="37" t="s">
        <v>26</v>
      </c>
      <c r="D14" s="29" t="s">
        <v>27</v>
      </c>
      <c r="E14" s="30">
        <f>+E10+E12</f>
        <v>8223.5380000000005</v>
      </c>
      <c r="F14" s="30">
        <f t="shared" ref="F14:H14" si="2">+F10+F12</f>
        <v>5436.3780000000006</v>
      </c>
      <c r="G14" s="30">
        <f t="shared" si="2"/>
        <v>2749.9259999999999</v>
      </c>
      <c r="H14" s="31">
        <f t="shared" si="2"/>
        <v>37.234000000000002</v>
      </c>
    </row>
    <row r="15" spans="2:8" x14ac:dyDescent="0.2">
      <c r="B15" s="27" t="s">
        <v>28</v>
      </c>
      <c r="C15" s="28" t="s">
        <v>29</v>
      </c>
      <c r="D15" s="29">
        <v>7</v>
      </c>
      <c r="E15" s="34">
        <f>+ROUND([1]S13!$U$4/1000,3)</f>
        <v>14025.937</v>
      </c>
      <c r="F15" s="34">
        <f>+ROUND([1]S1311!$U$4/1000,3)</f>
        <v>9435.1769999999997</v>
      </c>
      <c r="G15" s="34">
        <f>+ROUND([1]S1313!$U$4/1000,3)</f>
        <v>4495.058</v>
      </c>
      <c r="H15" s="35">
        <f>+ROUND([1]S1314!$U$4/1000,3)</f>
        <v>95.701999999999998</v>
      </c>
    </row>
    <row r="16" spans="2:8" x14ac:dyDescent="0.2">
      <c r="B16" s="36" t="s">
        <v>30</v>
      </c>
      <c r="C16" s="28" t="s">
        <v>31</v>
      </c>
      <c r="D16" s="29" t="s">
        <v>32</v>
      </c>
      <c r="E16" s="30">
        <f>+E9-E15</f>
        <v>34502.028000000006</v>
      </c>
      <c r="F16" s="30">
        <f t="shared" ref="F16:H16" si="3">+F9-F15</f>
        <v>24867.539999999997</v>
      </c>
      <c r="G16" s="30">
        <f t="shared" si="3"/>
        <v>9265.0720000000001</v>
      </c>
      <c r="H16" s="31">
        <f t="shared" si="3"/>
        <v>369.41600000000005</v>
      </c>
    </row>
    <row r="17" spans="2:8" x14ac:dyDescent="0.2">
      <c r="B17" s="27" t="s">
        <v>33</v>
      </c>
      <c r="C17" s="28" t="s">
        <v>34</v>
      </c>
      <c r="D17" s="29">
        <v>9</v>
      </c>
      <c r="E17" s="34">
        <f>+ROUND([1]S13!$U$145/1000,3)</f>
        <v>6901.3909999999996</v>
      </c>
      <c r="F17" s="34">
        <f>+ROUND([1]S1311!$U$145/1000,3)</f>
        <v>3464.819</v>
      </c>
      <c r="G17" s="34">
        <f>+ROUND([1]S1313!$U$145/1000,3)</f>
        <v>3386.75</v>
      </c>
      <c r="H17" s="35">
        <f>+ROUND([1]S1314!$U$145/1000,3)</f>
        <v>49.822000000000003</v>
      </c>
    </row>
    <row r="18" spans="2:8" x14ac:dyDescent="0.2">
      <c r="B18" s="36" t="s">
        <v>35</v>
      </c>
      <c r="C18" s="28" t="s">
        <v>36</v>
      </c>
      <c r="D18" s="29" t="s">
        <v>37</v>
      </c>
      <c r="E18" s="30">
        <f>+E16-E17</f>
        <v>27600.637000000006</v>
      </c>
      <c r="F18" s="30">
        <f t="shared" ref="F18:H18" si="4">+F16-F17</f>
        <v>21402.720999999998</v>
      </c>
      <c r="G18" s="30">
        <f t="shared" si="4"/>
        <v>5878.3220000000001</v>
      </c>
      <c r="H18" s="31">
        <f t="shared" si="4"/>
        <v>319.59400000000005</v>
      </c>
    </row>
    <row r="19" spans="2:8" x14ac:dyDescent="0.2">
      <c r="B19" s="27" t="s">
        <v>38</v>
      </c>
      <c r="C19" s="28" t="s">
        <v>39</v>
      </c>
      <c r="D19" s="29">
        <v>11</v>
      </c>
      <c r="E19" s="34">
        <f>+ROUND([1]S13!$U$31/1000,3)</f>
        <v>27820.394</v>
      </c>
      <c r="F19" s="34">
        <f>+ROUND([1]S1311!$U$31/1000,3)</f>
        <v>21638.896000000001</v>
      </c>
      <c r="G19" s="34">
        <f>+ROUND([1]S1313!$U$31/1000,3)</f>
        <v>5861.9040000000005</v>
      </c>
      <c r="H19" s="35">
        <f>+ROUND([1]S1314!$U$31/1000,3)</f>
        <v>319.59399999999999</v>
      </c>
    </row>
    <row r="20" spans="2:8" s="32" customFormat="1" x14ac:dyDescent="0.2">
      <c r="B20" s="38" t="s">
        <v>40</v>
      </c>
      <c r="C20" s="39" t="s">
        <v>41</v>
      </c>
      <c r="D20" s="40">
        <v>12</v>
      </c>
      <c r="E20" s="34">
        <f>+ROUND([1]S13!$U$61/1000,3)</f>
        <v>0</v>
      </c>
      <c r="F20" s="34">
        <f>+ROUND([1]S1311!$U$61/1000,3)</f>
        <v>0</v>
      </c>
      <c r="G20" s="34">
        <f>+ROUND([1]S1313!$U$61/1000,3)</f>
        <v>0</v>
      </c>
      <c r="H20" s="35">
        <f>+ROUND([1]S1314!$U$61/1000,3)</f>
        <v>0</v>
      </c>
    </row>
    <row r="21" spans="2:8" s="32" customFormat="1" x14ac:dyDescent="0.2">
      <c r="B21" s="38" t="s">
        <v>42</v>
      </c>
      <c r="C21" s="39" t="s">
        <v>43</v>
      </c>
      <c r="D21" s="40">
        <v>13</v>
      </c>
      <c r="E21" s="34">
        <f>+ROUND([1]S13!$U$199/1000,3)</f>
        <v>393.18900000000002</v>
      </c>
      <c r="F21" s="34">
        <f>+ROUND([1]S1311!$U$199/1000,3)</f>
        <v>286.44499999999999</v>
      </c>
      <c r="G21" s="34">
        <f>+ROUND([1]S1313!$U$199/1000,3)</f>
        <v>106.744</v>
      </c>
      <c r="H21" s="35">
        <f>+ROUND([1]S1314!$U$199/1000,3)</f>
        <v>0</v>
      </c>
    </row>
    <row r="22" spans="2:8" s="32" customFormat="1" x14ac:dyDescent="0.2">
      <c r="B22" s="41" t="s">
        <v>44</v>
      </c>
      <c r="C22" s="39" t="s">
        <v>45</v>
      </c>
      <c r="D22" s="40" t="s">
        <v>46</v>
      </c>
      <c r="E22" s="30">
        <f>ROUND(E18-E19-E20+E21,3)</f>
        <v>173.43199999999999</v>
      </c>
      <c r="F22" s="30">
        <f t="shared" ref="F22:H22" si="5">ROUND(F18-F19-F20+F21,3)</f>
        <v>50.27</v>
      </c>
      <c r="G22" s="30">
        <f t="shared" si="5"/>
        <v>123.16200000000001</v>
      </c>
      <c r="H22" s="31">
        <f t="shared" si="5"/>
        <v>0</v>
      </c>
    </row>
    <row r="23" spans="2:8" s="32" customFormat="1" x14ac:dyDescent="0.2">
      <c r="B23" s="38" t="s">
        <v>47</v>
      </c>
      <c r="C23" s="42" t="s">
        <v>48</v>
      </c>
      <c r="D23" s="40">
        <v>15</v>
      </c>
      <c r="E23" s="34">
        <f>+ROUND([1]S13!$U$173/1000,3)</f>
        <v>38725.148000000001</v>
      </c>
      <c r="F23" s="34">
        <f>+ROUND([1]S1311!$U$173/1000,3)</f>
        <v>34009.321000000004</v>
      </c>
      <c r="G23" s="34">
        <f>+ROUND([1]S1313!$U$173/1000,3)</f>
        <v>4480.8190000000004</v>
      </c>
      <c r="H23" s="35">
        <f>+ROUND([1]S1314!$U$173/1000,3)</f>
        <v>235.00800000000001</v>
      </c>
    </row>
    <row r="24" spans="2:8" s="32" customFormat="1" x14ac:dyDescent="0.2">
      <c r="B24" s="38" t="s">
        <v>49</v>
      </c>
      <c r="C24" s="42" t="s">
        <v>50</v>
      </c>
      <c r="D24" s="40">
        <v>16</v>
      </c>
      <c r="E24" s="34">
        <f>+ROUND([1]S13!$U$204/1000,3)</f>
        <v>2112.1379999999999</v>
      </c>
      <c r="F24" s="34">
        <f>+ROUND([1]S1311!$U$204/1000,3)</f>
        <v>1346.73</v>
      </c>
      <c r="G24" s="34">
        <f>+ROUND([1]S1313!$U$204/1000,3)</f>
        <v>366.28800000000001</v>
      </c>
      <c r="H24" s="35">
        <f>+ROUND([1]S1314!$U$204/1000,3)</f>
        <v>733.66499999999996</v>
      </c>
    </row>
    <row r="25" spans="2:8" s="32" customFormat="1" x14ac:dyDescent="0.2">
      <c r="B25" s="38" t="s">
        <v>51</v>
      </c>
      <c r="C25" s="39" t="s">
        <v>52</v>
      </c>
      <c r="D25" s="40">
        <v>17</v>
      </c>
      <c r="E25" s="34">
        <f>+ROUND([1]S13!$U$66/1000,3)</f>
        <v>2017.155</v>
      </c>
      <c r="F25" s="34">
        <f>+ROUND([1]S1311!$U$66/1000,3)</f>
        <v>1484.001</v>
      </c>
      <c r="G25" s="34">
        <f>+ROUND([1]S1313!$U$66/1000,3)</f>
        <v>449.447</v>
      </c>
      <c r="H25" s="35">
        <f>+ROUND([1]S1314!$U$66/1000,3)</f>
        <v>83.706999999999994</v>
      </c>
    </row>
    <row r="26" spans="2:8" s="32" customFormat="1" x14ac:dyDescent="0.2">
      <c r="B26" s="38" t="s">
        <v>49</v>
      </c>
      <c r="C26" s="39" t="s">
        <v>53</v>
      </c>
      <c r="D26" s="40" t="s">
        <v>54</v>
      </c>
      <c r="E26" s="30">
        <f>+E30+E31</f>
        <v>5554.085</v>
      </c>
      <c r="F26" s="30">
        <f t="shared" ref="F26:H26" si="6">+F30+F31</f>
        <v>5796.8239999999996</v>
      </c>
      <c r="G26" s="30">
        <f t="shared" si="6"/>
        <v>91.805999999999997</v>
      </c>
      <c r="H26" s="31">
        <f t="shared" si="6"/>
        <v>0</v>
      </c>
    </row>
    <row r="27" spans="2:8" s="48" customFormat="1" x14ac:dyDescent="0.2">
      <c r="B27" s="43" t="s">
        <v>49</v>
      </c>
      <c r="C27" s="44" t="s">
        <v>55</v>
      </c>
      <c r="D27" s="45"/>
      <c r="E27" s="46" t="s">
        <v>56</v>
      </c>
      <c r="F27" s="46" t="s">
        <v>56</v>
      </c>
      <c r="G27" s="46">
        <f>ROUND(+SUM([1]S1313!$U$77:$U$78)/1000,3)</f>
        <v>25.513999999999999</v>
      </c>
      <c r="H27" s="47">
        <f>+ROUND(SUM([1]S1314!$U$77:$U$78)/1000,3)</f>
        <v>0</v>
      </c>
    </row>
    <row r="28" spans="2:8" s="48" customFormat="1" x14ac:dyDescent="0.2">
      <c r="B28" s="43" t="s">
        <v>49</v>
      </c>
      <c r="C28" s="44" t="s">
        <v>57</v>
      </c>
      <c r="D28" s="45"/>
      <c r="E28" s="46" t="s">
        <v>56</v>
      </c>
      <c r="F28" s="46">
        <f>+ROUND(SUM([1]S1311!$U$79:$U$81)/1000,3)</f>
        <v>2.331</v>
      </c>
      <c r="G28" s="46" t="s">
        <v>56</v>
      </c>
      <c r="H28" s="47">
        <f>ROUND(+SUM([1]S1314!$U$79:$U$81)/1000,3)</f>
        <v>0</v>
      </c>
    </row>
    <row r="29" spans="2:8" s="48" customFormat="1" x14ac:dyDescent="0.2">
      <c r="B29" s="43" t="s">
        <v>49</v>
      </c>
      <c r="C29" s="44" t="s">
        <v>58</v>
      </c>
      <c r="D29" s="45"/>
      <c r="E29" s="49" t="s">
        <v>56</v>
      </c>
      <c r="F29" s="49">
        <f>+ROUND([1]S1311!$U$82/1000,3)</f>
        <v>306.7</v>
      </c>
      <c r="G29" s="49">
        <f>ROUND(+[1]S1313!$U$82/1000,3)</f>
        <v>0</v>
      </c>
      <c r="H29" s="50" t="s">
        <v>56</v>
      </c>
    </row>
    <row r="30" spans="2:8" s="32" customFormat="1" x14ac:dyDescent="0.2">
      <c r="B30" s="41" t="s">
        <v>59</v>
      </c>
      <c r="C30" s="39" t="s">
        <v>60</v>
      </c>
      <c r="D30" s="40">
        <v>19</v>
      </c>
      <c r="E30" s="51">
        <f>+ROUND([1]S13!$U$75/1000,3)</f>
        <v>5553.2910000000002</v>
      </c>
      <c r="F30" s="34">
        <f>+ROUND([1]S1311!$U$75/1000,3)</f>
        <v>5796.8239999999996</v>
      </c>
      <c r="G30" s="34">
        <f>+ROUND([1]S1313!$U$75/1000,3)</f>
        <v>91.012</v>
      </c>
      <c r="H30" s="35">
        <f>+ROUND([1]S1314!$U$75/1000,3)</f>
        <v>0</v>
      </c>
    </row>
    <row r="31" spans="2:8" s="32" customFormat="1" x14ac:dyDescent="0.2">
      <c r="B31" s="41" t="s">
        <v>61</v>
      </c>
      <c r="C31" s="39" t="s">
        <v>62</v>
      </c>
      <c r="D31" s="40">
        <v>20</v>
      </c>
      <c r="E31" s="51">
        <f>+ROUND([1]S13!$U$85/1000,3)</f>
        <v>0.79400000000000004</v>
      </c>
      <c r="F31" s="34">
        <f>+ROUND([1]S1311!$U$85/1000,3)</f>
        <v>0</v>
      </c>
      <c r="G31" s="34">
        <f>+ROUND([1]S1313!$U$85/1000,3)</f>
        <v>0.79400000000000004</v>
      </c>
      <c r="H31" s="35">
        <f>+ROUND([1]S1314!$U$85/1000,3)</f>
        <v>0</v>
      </c>
    </row>
    <row r="32" spans="2:8" s="32" customFormat="1" x14ac:dyDescent="0.2">
      <c r="B32" s="41" t="s">
        <v>63</v>
      </c>
      <c r="C32" s="39" t="s">
        <v>64</v>
      </c>
      <c r="D32" s="40" t="s">
        <v>65</v>
      </c>
      <c r="E32" s="30">
        <f>+E22+E23+E24-E25-E26</f>
        <v>33439.478000000003</v>
      </c>
      <c r="F32" s="30">
        <f t="shared" ref="F32:H32" si="7">+F22+F23+F24-F25-F26</f>
        <v>28125.496000000006</v>
      </c>
      <c r="G32" s="30">
        <f t="shared" si="7"/>
        <v>4429.0160000000005</v>
      </c>
      <c r="H32" s="31">
        <f t="shared" si="7"/>
        <v>884.96600000000001</v>
      </c>
    </row>
    <row r="33" spans="2:8" s="32" customFormat="1" x14ac:dyDescent="0.2">
      <c r="B33" s="38" t="s">
        <v>66</v>
      </c>
      <c r="C33" s="39" t="s">
        <v>67</v>
      </c>
      <c r="D33" s="40">
        <v>22</v>
      </c>
      <c r="E33" s="51">
        <f>+ROUND([1]S13!$U$227/1000,3)</f>
        <v>28599.123</v>
      </c>
      <c r="F33" s="34">
        <f>+ROUND([1]S1311!$U$227/1000,3)</f>
        <v>27057.962</v>
      </c>
      <c r="G33" s="34">
        <f>+ROUND([1]S1313!$U$227/1000,3)</f>
        <v>1541.1610000000001</v>
      </c>
      <c r="H33" s="35">
        <f>+ROUND([1]S1314!$U$227/1000,3)</f>
        <v>0</v>
      </c>
    </row>
    <row r="34" spans="2:8" s="32" customFormat="1" x14ac:dyDescent="0.2">
      <c r="B34" s="38" t="s">
        <v>68</v>
      </c>
      <c r="C34" s="39" t="s">
        <v>69</v>
      </c>
      <c r="D34" s="40" t="s">
        <v>70</v>
      </c>
      <c r="E34" s="30">
        <f>+E35+E36+E37</f>
        <v>32814.626999999993</v>
      </c>
      <c r="F34" s="30">
        <f t="shared" ref="F34:H34" si="8">+F35+F36+F37</f>
        <v>6700.4889999999996</v>
      </c>
      <c r="G34" s="30">
        <f t="shared" si="8"/>
        <v>745.50900000000001</v>
      </c>
      <c r="H34" s="31">
        <f t="shared" si="8"/>
        <v>25368.629000000001</v>
      </c>
    </row>
    <row r="35" spans="2:8" s="32" customFormat="1" x14ac:dyDescent="0.2">
      <c r="B35" s="41" t="s">
        <v>71</v>
      </c>
      <c r="C35" s="42" t="s">
        <v>72</v>
      </c>
      <c r="D35" s="40">
        <v>24</v>
      </c>
      <c r="E35" s="51">
        <f>+ROUND([1]S13!$U$239/1000,3)</f>
        <v>17183.723999999998</v>
      </c>
      <c r="F35" s="34">
        <f>+ROUND([1]S1311!$U$239/1000,3)</f>
        <v>198.65100000000001</v>
      </c>
      <c r="G35" s="34">
        <f>+ROUND([1]S1313!$U$239/1000,3)</f>
        <v>0</v>
      </c>
      <c r="H35" s="35">
        <f>+ROUND([1]S1314!$U$239/1000,3)</f>
        <v>16985.073</v>
      </c>
    </row>
    <row r="36" spans="2:8" s="32" customFormat="1" x14ac:dyDescent="0.2">
      <c r="B36" s="41" t="s">
        <v>73</v>
      </c>
      <c r="C36" s="42" t="s">
        <v>74</v>
      </c>
      <c r="D36" s="40">
        <v>25</v>
      </c>
      <c r="E36" s="51">
        <f>+ROUND([1]S13!$U$242/1000,3)</f>
        <v>5094.1009999999997</v>
      </c>
      <c r="F36" s="34">
        <f>+ROUND([1]S1311!$U$242/1000,3)</f>
        <v>4312.6260000000002</v>
      </c>
      <c r="G36" s="34">
        <f>+ROUND([1]S1313!$U$242/1000,3)</f>
        <v>745.50900000000001</v>
      </c>
      <c r="H36" s="35">
        <f>+ROUND([1]S1314!$U$242/1000,3)</f>
        <v>35.966000000000001</v>
      </c>
    </row>
    <row r="37" spans="2:8" s="32" customFormat="1" x14ac:dyDescent="0.2">
      <c r="B37" s="41" t="s">
        <v>75</v>
      </c>
      <c r="C37" s="42" t="s">
        <v>76</v>
      </c>
      <c r="D37" s="40">
        <v>26</v>
      </c>
      <c r="E37" s="51">
        <f>+ROUND([1]S13!$U$245/1000,3)</f>
        <v>10536.802</v>
      </c>
      <c r="F37" s="34">
        <f>+ROUND([1]S1311!$U$245/1000,3)</f>
        <v>2189.212</v>
      </c>
      <c r="G37" s="34">
        <f>+ROUND([1]S1313!$U$245/1000,3)</f>
        <v>0</v>
      </c>
      <c r="H37" s="35">
        <f>+ROUND([1]S1314!$U$245/1000,3)</f>
        <v>8347.59</v>
      </c>
    </row>
    <row r="38" spans="2:8" s="32" customFormat="1" x14ac:dyDescent="0.2">
      <c r="B38" s="38" t="s">
        <v>77</v>
      </c>
      <c r="C38" s="39" t="s">
        <v>78</v>
      </c>
      <c r="D38" s="40">
        <v>27</v>
      </c>
      <c r="E38" s="51">
        <f>+ROUND([1]S13!$U$248/1000,3)</f>
        <v>2895.6689999999999</v>
      </c>
      <c r="F38" s="34">
        <f>+ROUND([1]S1311!$U$248/1000,3)</f>
        <v>3900.723</v>
      </c>
      <c r="G38" s="34">
        <f>+ROUND([1]S1313!$U$248/1000,3)</f>
        <v>5662.1170000000002</v>
      </c>
      <c r="H38" s="35">
        <f>+ROUND([1]S1314!$U$248/1000,3)</f>
        <v>11374.876</v>
      </c>
    </row>
    <row r="39" spans="2:8" s="32" customFormat="1" x14ac:dyDescent="0.2">
      <c r="B39" s="38" t="s">
        <v>66</v>
      </c>
      <c r="C39" s="42" t="s">
        <v>79</v>
      </c>
      <c r="D39" s="40">
        <v>28</v>
      </c>
      <c r="E39" s="51">
        <f>+ROUND([1]S13!$U$86/1000,3)</f>
        <v>31.78</v>
      </c>
      <c r="F39" s="34">
        <f>+ROUND([1]S1311!$U$86/1000,3)</f>
        <v>24.375</v>
      </c>
      <c r="G39" s="34">
        <f>+ROUND([1]S1313!$U$86/1000,3)</f>
        <v>7.4050000000000002</v>
      </c>
      <c r="H39" s="35">
        <f>+ROUND([1]S1314!$U$86/1000,3)</f>
        <v>0</v>
      </c>
    </row>
    <row r="40" spans="2:8" s="32" customFormat="1" x14ac:dyDescent="0.2">
      <c r="B40" s="38" t="s">
        <v>80</v>
      </c>
      <c r="C40" s="39" t="s">
        <v>81</v>
      </c>
      <c r="D40" s="40">
        <v>29</v>
      </c>
      <c r="E40" s="51">
        <f>+ROUND([1]S13!$U$90/1000,3)</f>
        <v>42118.75</v>
      </c>
      <c r="F40" s="34">
        <f>+ROUND([1]S1311!$U$90/1000,3)</f>
        <v>13112.755999999999</v>
      </c>
      <c r="G40" s="34">
        <f>+ROUND([1]S1313!$U$90/1000,3)</f>
        <v>1353.896</v>
      </c>
      <c r="H40" s="35">
        <f>+ROUND([1]S1314!$U$90/1000,3)</f>
        <v>27652.098000000002</v>
      </c>
    </row>
    <row r="41" spans="2:8" s="32" customFormat="1" ht="22.5" x14ac:dyDescent="0.2">
      <c r="B41" s="52" t="s">
        <v>82</v>
      </c>
      <c r="C41" s="53" t="s">
        <v>83</v>
      </c>
      <c r="D41" s="40">
        <v>30</v>
      </c>
      <c r="E41" s="51">
        <f>+ROUND([1]S13!$U$100/1000,3)</f>
        <v>4844.4780000000001</v>
      </c>
      <c r="F41" s="34">
        <f>+ROUND([1]S1311!$U$100/1000,3)</f>
        <v>3926.2840000000001</v>
      </c>
      <c r="G41" s="34">
        <f>+ROUND([1]S1313!$U$100/1000,3)</f>
        <v>703.28</v>
      </c>
      <c r="H41" s="35">
        <f>+ROUND([1]S1314!$U$100/1000,3)</f>
        <v>214.91399999999999</v>
      </c>
    </row>
    <row r="42" spans="2:8" s="32" customFormat="1" ht="33.75" x14ac:dyDescent="0.2">
      <c r="B42" s="52" t="s">
        <v>84</v>
      </c>
      <c r="C42" s="53" t="s">
        <v>85</v>
      </c>
      <c r="D42" s="40" t="s">
        <v>86</v>
      </c>
      <c r="E42" s="30">
        <f>+E40+E41</f>
        <v>46963.228000000003</v>
      </c>
      <c r="F42" s="30">
        <f t="shared" ref="F42:H42" si="9">+F40+F41</f>
        <v>17039.04</v>
      </c>
      <c r="G42" s="30">
        <f t="shared" si="9"/>
        <v>2057.1759999999999</v>
      </c>
      <c r="H42" s="31">
        <f t="shared" si="9"/>
        <v>27867.012000000002</v>
      </c>
    </row>
    <row r="43" spans="2:8" s="32" customFormat="1" x14ac:dyDescent="0.2">
      <c r="B43" s="38" t="s">
        <v>77</v>
      </c>
      <c r="C43" s="39" t="s">
        <v>87</v>
      </c>
      <c r="D43" s="40">
        <v>32</v>
      </c>
      <c r="E43" s="51">
        <f>+ROUND([1]S13!$U$101/1000,3)</f>
        <v>6477.3450000000003</v>
      </c>
      <c r="F43" s="34">
        <f>+ROUND([1]S1311!$U$101/1000,3)</f>
        <v>19936.696</v>
      </c>
      <c r="G43" s="34">
        <f>+ROUND([1]S1313!$U$101/1000,3)</f>
        <v>952.12699999999995</v>
      </c>
      <c r="H43" s="35">
        <f>+ROUND([1]S1314!$U$101/1000,3)</f>
        <v>3630.569</v>
      </c>
    </row>
    <row r="44" spans="2:8" s="32" customFormat="1" x14ac:dyDescent="0.2">
      <c r="B44" s="43" t="s">
        <v>77</v>
      </c>
      <c r="C44" s="44" t="s">
        <v>88</v>
      </c>
      <c r="D44" s="45"/>
      <c r="E44" s="46" t="s">
        <v>56</v>
      </c>
      <c r="F44" s="46" t="s">
        <v>56</v>
      </c>
      <c r="G44" s="46">
        <f>ROUND(+SUM([1]S1313!$U$109:$U$110)/1000,3)</f>
        <v>160.22300000000001</v>
      </c>
      <c r="H44" s="47">
        <f>+ROUND(SUM([1]S1314!$U$109:$U$110)/1000,3)</f>
        <v>1532.5450000000001</v>
      </c>
    </row>
    <row r="45" spans="2:8" s="32" customFormat="1" x14ac:dyDescent="0.2">
      <c r="B45" s="43" t="s">
        <v>77</v>
      </c>
      <c r="C45" s="44" t="s">
        <v>89</v>
      </c>
      <c r="D45" s="45"/>
      <c r="E45" s="49" t="s">
        <v>56</v>
      </c>
      <c r="F45" s="49">
        <f>+ROUND(SUM([1]S1311!$U$111:$U$113)/1000,3)</f>
        <v>5284.9960000000001</v>
      </c>
      <c r="G45" s="46" t="s">
        <v>56</v>
      </c>
      <c r="H45" s="50">
        <f>ROUND(+SUM([1]S1314!$U$111:$U$113)/1000,3)</f>
        <v>30.120999999999999</v>
      </c>
    </row>
    <row r="46" spans="2:8" s="32" customFormat="1" x14ac:dyDescent="0.2">
      <c r="B46" s="43" t="s">
        <v>77</v>
      </c>
      <c r="C46" s="44" t="s">
        <v>90</v>
      </c>
      <c r="D46" s="45"/>
      <c r="E46" s="49" t="s">
        <v>56</v>
      </c>
      <c r="F46" s="49">
        <f>+ROUND([1]S1311!$U$114/1000,3)</f>
        <v>11033.237999999999</v>
      </c>
      <c r="G46" s="49">
        <f>ROUND(+[1]S1313!$U$114/1000,3)</f>
        <v>0.92400000000000004</v>
      </c>
      <c r="H46" s="50" t="s">
        <v>56</v>
      </c>
    </row>
    <row r="47" spans="2:8" s="32" customFormat="1" ht="18" x14ac:dyDescent="0.2">
      <c r="B47" s="41" t="s">
        <v>91</v>
      </c>
      <c r="C47" s="39" t="s">
        <v>92</v>
      </c>
      <c r="D47" s="54" t="s">
        <v>93</v>
      </c>
      <c r="E47" s="30">
        <f>+E32+E33+E34+E38-E39-E40-E43</f>
        <v>49121.021999999997</v>
      </c>
      <c r="F47" s="30">
        <f t="shared" ref="F47:H47" si="10">+F32+F33+F34+F38-F39-F40-F43</f>
        <v>32710.843000000012</v>
      </c>
      <c r="G47" s="30">
        <f t="shared" si="10"/>
        <v>10064.374999999998</v>
      </c>
      <c r="H47" s="31">
        <f t="shared" si="10"/>
        <v>6345.8040000000037</v>
      </c>
    </row>
    <row r="48" spans="2:8" s="32" customFormat="1" x14ac:dyDescent="0.2">
      <c r="B48" s="38" t="s">
        <v>94</v>
      </c>
      <c r="C48" s="39" t="s">
        <v>95</v>
      </c>
      <c r="D48" s="40">
        <v>34</v>
      </c>
      <c r="E48" s="34">
        <f>+ROUND([1]S13!$U$9/1000,3)</f>
        <v>45148.904999999999</v>
      </c>
      <c r="F48" s="34">
        <f>+ROUND([1]S1311!$U$9/1000,3)</f>
        <v>32792.623</v>
      </c>
      <c r="G48" s="34">
        <f>+ROUND([1]S1313!$U$9/1000,3)</f>
        <v>11713.484</v>
      </c>
      <c r="H48" s="35">
        <f>+ROUND([1]S1314!$U$9/1000,3)</f>
        <v>642.798</v>
      </c>
    </row>
    <row r="49" spans="2:8" s="32" customFormat="1" ht="22.5" x14ac:dyDescent="0.2">
      <c r="B49" s="41" t="s">
        <v>96</v>
      </c>
      <c r="C49" s="55" t="s">
        <v>97</v>
      </c>
      <c r="D49" s="40">
        <v>35</v>
      </c>
      <c r="E49" s="34">
        <f>+ROUND([1]S13!$U$123/1000,3)</f>
        <v>0</v>
      </c>
      <c r="F49" s="34">
        <f>+ROUND([1]S1311!$U$123/1000,3)</f>
        <v>0</v>
      </c>
      <c r="G49" s="34">
        <f>+ROUND([1]S1313!$U$123/1000,3)</f>
        <v>0</v>
      </c>
      <c r="H49" s="35">
        <f>+ROUND([1]S1314!$U$123/1000,3)</f>
        <v>0</v>
      </c>
    </row>
    <row r="50" spans="2:8" s="32" customFormat="1" x14ac:dyDescent="0.2">
      <c r="B50" s="41" t="s">
        <v>98</v>
      </c>
      <c r="C50" s="42" t="s">
        <v>99</v>
      </c>
      <c r="D50" s="40" t="s">
        <v>100</v>
      </c>
      <c r="E50" s="30">
        <f>+ROUND(E51+E17,3)</f>
        <v>10873.508</v>
      </c>
      <c r="F50" s="30">
        <f t="shared" ref="F50:H50" si="11">+ROUND(F51+F17,3)</f>
        <v>3383.0390000000002</v>
      </c>
      <c r="G50" s="30">
        <f t="shared" si="11"/>
        <v>1737.6410000000001</v>
      </c>
      <c r="H50" s="31">
        <f t="shared" si="11"/>
        <v>5752.8280000000004</v>
      </c>
    </row>
    <row r="51" spans="2:8" s="32" customFormat="1" x14ac:dyDescent="0.2">
      <c r="B51" s="41" t="s">
        <v>101</v>
      </c>
      <c r="C51" s="42" t="s">
        <v>102</v>
      </c>
      <c r="D51" s="40" t="s">
        <v>103</v>
      </c>
      <c r="E51" s="30">
        <f>+E47-E48+E49</f>
        <v>3972.1169999999984</v>
      </c>
      <c r="F51" s="30">
        <f t="shared" ref="F51:H51" si="12">+F47-F48+F49</f>
        <v>-81.779999999987922</v>
      </c>
      <c r="G51" s="30">
        <f t="shared" si="12"/>
        <v>-1649.1090000000022</v>
      </c>
      <c r="H51" s="31">
        <f t="shared" si="12"/>
        <v>5703.006000000004</v>
      </c>
    </row>
    <row r="52" spans="2:8" s="32" customFormat="1" x14ac:dyDescent="0.2">
      <c r="B52" s="38" t="s">
        <v>104</v>
      </c>
      <c r="C52" s="42" t="s">
        <v>105</v>
      </c>
      <c r="D52" s="40" t="s">
        <v>106</v>
      </c>
      <c r="E52" s="30">
        <f>+E53+E54</f>
        <v>2907.1750000000002</v>
      </c>
      <c r="F52" s="30">
        <f t="shared" ref="F52:H52" si="13">+F53+F54</f>
        <v>2114.9839999999999</v>
      </c>
      <c r="G52" s="30">
        <f t="shared" si="13"/>
        <v>1491.7380000000001</v>
      </c>
      <c r="H52" s="31">
        <f t="shared" si="13"/>
        <v>21.530999999999999</v>
      </c>
    </row>
    <row r="53" spans="2:8" s="32" customFormat="1" x14ac:dyDescent="0.2">
      <c r="B53" s="41" t="s">
        <v>107</v>
      </c>
      <c r="C53" s="42" t="s">
        <v>108</v>
      </c>
      <c r="D53" s="40">
        <v>39</v>
      </c>
      <c r="E53" s="34">
        <f>+ROUND([1]S13!$U$266/1000,3)</f>
        <v>0.09</v>
      </c>
      <c r="F53" s="34">
        <f>+ROUND([1]S1311!$U$266/1000,3)</f>
        <v>0.09</v>
      </c>
      <c r="G53" s="34">
        <f>+ROUND([1]S1313!$U$266/1000,3)</f>
        <v>0</v>
      </c>
      <c r="H53" s="35">
        <f>+ROUND([1]S1314!$U$266/1000,3)</f>
        <v>0</v>
      </c>
    </row>
    <row r="54" spans="2:8" s="32" customFormat="1" x14ac:dyDescent="0.2">
      <c r="B54" s="41" t="s">
        <v>109</v>
      </c>
      <c r="C54" s="42" t="s">
        <v>110</v>
      </c>
      <c r="D54" s="40">
        <v>40</v>
      </c>
      <c r="E54" s="34">
        <f>+ROUND([1]S13!$U$267/1000,3)</f>
        <v>2907.085</v>
      </c>
      <c r="F54" s="34">
        <f>+ROUND([1]S1311!$U$267/1000,3)</f>
        <v>2114.8939999999998</v>
      </c>
      <c r="G54" s="34">
        <f>+ROUND([1]S1313!$U$267/1000,3)</f>
        <v>1491.7380000000001</v>
      </c>
      <c r="H54" s="35">
        <f>+ROUND([1]S1314!$U$267/1000,3)</f>
        <v>21.530999999999999</v>
      </c>
    </row>
    <row r="55" spans="2:8" s="32" customFormat="1" x14ac:dyDescent="0.2">
      <c r="B55" s="38" t="s">
        <v>104</v>
      </c>
      <c r="C55" s="39" t="s">
        <v>111</v>
      </c>
      <c r="D55" s="40">
        <v>41</v>
      </c>
      <c r="E55" s="34">
        <f>+ROUND([1]S13!$U$124/1000,3)</f>
        <v>3365.53</v>
      </c>
      <c r="F55" s="34">
        <f>+ROUND([1]S1311!$U$124/1000,3)</f>
        <v>3707.462</v>
      </c>
      <c r="G55" s="34">
        <f>+ROUND([1]S1313!$U$124/1000,3)</f>
        <v>292.35199999999998</v>
      </c>
      <c r="H55" s="35">
        <f>+ROUND([1]S1314!$U$124/1000,3)</f>
        <v>86.793999999999997</v>
      </c>
    </row>
    <row r="56" spans="2:8" s="48" customFormat="1" x14ac:dyDescent="0.2">
      <c r="B56" s="43" t="s">
        <v>104</v>
      </c>
      <c r="C56" s="44" t="s">
        <v>88</v>
      </c>
      <c r="D56" s="45"/>
      <c r="E56" s="46" t="s">
        <v>56</v>
      </c>
      <c r="F56" s="46" t="s">
        <v>56</v>
      </c>
      <c r="G56" s="46">
        <f>+ROUND((SUM([1]S1313!$U$129:$U$130)+SUM([1]S1313!$U$138:$U$139))/1000,3)</f>
        <v>34.232999999999997</v>
      </c>
      <c r="H56" s="47">
        <f>ROUND(+SUM([1]S1314!$U$129:$U$130)/1000,3)</f>
        <v>0.35</v>
      </c>
    </row>
    <row r="57" spans="2:8" s="48" customFormat="1" x14ac:dyDescent="0.2">
      <c r="B57" s="43" t="s">
        <v>104</v>
      </c>
      <c r="C57" s="44" t="s">
        <v>89</v>
      </c>
      <c r="D57" s="45"/>
      <c r="E57" s="46" t="s">
        <v>56</v>
      </c>
      <c r="F57" s="46">
        <f>ROUND(+SUM([1]S1311!$U$131:$U$133)/1000,3)</f>
        <v>652.04499999999996</v>
      </c>
      <c r="G57" s="46" t="s">
        <v>56</v>
      </c>
      <c r="H57" s="47">
        <f>ROUND(+SUM([1]S1314!$U$131:$U$133)/1000,3)</f>
        <v>0</v>
      </c>
    </row>
    <row r="58" spans="2:8" s="48" customFormat="1" x14ac:dyDescent="0.2">
      <c r="B58" s="43" t="s">
        <v>104</v>
      </c>
      <c r="C58" s="44" t="s">
        <v>90</v>
      </c>
      <c r="D58" s="45"/>
      <c r="E58" s="46" t="s">
        <v>56</v>
      </c>
      <c r="F58" s="46">
        <f>ROUND(+[1]S1311!$U$134/1000,3)</f>
        <v>0.35</v>
      </c>
      <c r="G58" s="46">
        <f>ROUND(+[1]S1313!$U$134/1000,3)</f>
        <v>0</v>
      </c>
      <c r="H58" s="47" t="s">
        <v>56</v>
      </c>
    </row>
    <row r="59" spans="2:8" s="32" customFormat="1" x14ac:dyDescent="0.2">
      <c r="B59" s="38" t="s">
        <v>112</v>
      </c>
      <c r="C59" s="39" t="s">
        <v>113</v>
      </c>
      <c r="D59" s="40" t="s">
        <v>114</v>
      </c>
      <c r="E59" s="30">
        <f>+E60+E61</f>
        <v>7038.3970000000008</v>
      </c>
      <c r="F59" s="30">
        <f t="shared" ref="F59:H59" si="14">+F60+F61</f>
        <v>3782.951</v>
      </c>
      <c r="G59" s="30">
        <f t="shared" si="14"/>
        <v>3193.6749999999997</v>
      </c>
      <c r="H59" s="31">
        <f t="shared" si="14"/>
        <v>61.770999999999994</v>
      </c>
    </row>
    <row r="60" spans="2:8" s="32" customFormat="1" x14ac:dyDescent="0.2">
      <c r="B60" s="41" t="s">
        <v>115</v>
      </c>
      <c r="C60" s="42" t="s">
        <v>116</v>
      </c>
      <c r="D60" s="40">
        <v>43</v>
      </c>
      <c r="E60" s="34">
        <f>+ROUND([1]S13!$U$14/1000,3)</f>
        <v>6940.1940000000004</v>
      </c>
      <c r="F60" s="34">
        <f>+ROUND([1]S1311!$U$14/1000,3)</f>
        <v>3693.6860000000001</v>
      </c>
      <c r="G60" s="34">
        <f>+ROUND([1]S1313!$U$14/1000,3)</f>
        <v>3185.4119999999998</v>
      </c>
      <c r="H60" s="35">
        <f>+ROUND([1]S1314!$U$14/1000,3)</f>
        <v>61.095999999999997</v>
      </c>
    </row>
    <row r="61" spans="2:8" s="32" customFormat="1" ht="22.5" x14ac:dyDescent="0.2">
      <c r="B61" s="41" t="s">
        <v>117</v>
      </c>
      <c r="C61" s="55" t="s">
        <v>118</v>
      </c>
      <c r="D61" s="40">
        <v>44</v>
      </c>
      <c r="E61" s="34">
        <f>+ROUND([1]S13!$U$25/1000,3)</f>
        <v>98.203000000000003</v>
      </c>
      <c r="F61" s="34">
        <f>+ROUND([1]S1311!$U$25/1000,3)</f>
        <v>89.265000000000001</v>
      </c>
      <c r="G61" s="34">
        <f>+ROUND([1]S1313!$U$25/1000,3)</f>
        <v>8.2629999999999999</v>
      </c>
      <c r="H61" s="35">
        <f>+ROUND([1]S1314!$U$25/1000,3)</f>
        <v>0.67500000000000004</v>
      </c>
    </row>
    <row r="62" spans="2:8" s="32" customFormat="1" ht="22.5" x14ac:dyDescent="0.2">
      <c r="B62" s="38" t="s">
        <v>119</v>
      </c>
      <c r="C62" s="55" t="s">
        <v>120</v>
      </c>
      <c r="D62" s="40">
        <v>45</v>
      </c>
      <c r="E62" s="34">
        <f>+ROUND([1]S13!$U$28/1000,3)</f>
        <v>-21.992000000000001</v>
      </c>
      <c r="F62" s="34">
        <f>+ROUND([1]S1311!$U$28/1000,3)</f>
        <v>-7.5380000000000003</v>
      </c>
      <c r="G62" s="34">
        <f>+ROUND([1]S1313!$U$28/1000,3)</f>
        <v>-15.837</v>
      </c>
      <c r="H62" s="35">
        <f>+ROUND([1]S1314!$U$28/1000,3)</f>
        <v>1.383</v>
      </c>
    </row>
    <row r="63" spans="2:8" s="32" customFormat="1" ht="22.5" x14ac:dyDescent="0.2">
      <c r="B63" s="41" t="s">
        <v>121</v>
      </c>
      <c r="C63" s="55" t="s">
        <v>122</v>
      </c>
      <c r="D63" s="40" t="s">
        <v>123</v>
      </c>
      <c r="E63" s="30">
        <f>+E59+E62</f>
        <v>7016.4050000000007</v>
      </c>
      <c r="F63" s="30">
        <f t="shared" ref="F63:H63" si="15">+F59+F62</f>
        <v>3775.413</v>
      </c>
      <c r="G63" s="30">
        <f t="shared" si="15"/>
        <v>3177.8379999999997</v>
      </c>
      <c r="H63" s="31">
        <f t="shared" si="15"/>
        <v>63.153999999999996</v>
      </c>
    </row>
    <row r="64" spans="2:8" s="59" customFormat="1" ht="27" customHeight="1" x14ac:dyDescent="0.2">
      <c r="B64" s="56" t="s">
        <v>124</v>
      </c>
      <c r="C64" s="57" t="s">
        <v>125</v>
      </c>
      <c r="D64" s="54" t="s">
        <v>126</v>
      </c>
      <c r="E64" s="18">
        <f>+E50+E52-E55-E63</f>
        <v>3398.7479999999996</v>
      </c>
      <c r="F64" s="18">
        <f t="shared" ref="F64:H64" si="16">+F50+F52-F55-F63</f>
        <v>-1984.8519999999999</v>
      </c>
      <c r="G64" s="18">
        <f t="shared" si="16"/>
        <v>-240.81099999999969</v>
      </c>
      <c r="H64" s="58">
        <f t="shared" si="16"/>
        <v>5624.4110000000001</v>
      </c>
    </row>
    <row r="65" spans="2:8" s="59" customFormat="1" ht="27" customHeight="1" x14ac:dyDescent="0.2">
      <c r="B65" s="60" t="s">
        <v>127</v>
      </c>
      <c r="C65" s="61" t="s">
        <v>128</v>
      </c>
      <c r="D65" s="54" t="s">
        <v>129</v>
      </c>
      <c r="E65" s="18">
        <f>+E15+E19+E20+E25+E26+E39+E42+E43+E49+E55+E63</f>
        <v>113271.859</v>
      </c>
      <c r="F65" s="18">
        <f t="shared" ref="F65:H65" si="17">+F15+F19+F20+F25+F26+F39+F42+F43+F49+F55+F63</f>
        <v>82837.884000000005</v>
      </c>
      <c r="G65" s="18">
        <f t="shared" si="17"/>
        <v>17385.113000000001</v>
      </c>
      <c r="H65" s="58">
        <f t="shared" si="17"/>
        <v>32146.532000000003</v>
      </c>
    </row>
    <row r="66" spans="2:8" s="59" customFormat="1" ht="27" customHeight="1" thickBot="1" x14ac:dyDescent="0.25">
      <c r="B66" s="62" t="s">
        <v>130</v>
      </c>
      <c r="C66" s="63" t="s">
        <v>131</v>
      </c>
      <c r="D66" s="64" t="s">
        <v>132</v>
      </c>
      <c r="E66" s="65">
        <f>+E14+E21++E23+E24+E33+E34+E38+E52</f>
        <v>116670.60699999999</v>
      </c>
      <c r="F66" s="65">
        <f t="shared" ref="F66:H66" si="18">+F14+F21++F23+F24+F33+F34+F38+F52</f>
        <v>80853.032000000007</v>
      </c>
      <c r="G66" s="65">
        <f t="shared" si="18"/>
        <v>17144.302</v>
      </c>
      <c r="H66" s="66">
        <f t="shared" si="18"/>
        <v>37770.942999999999</v>
      </c>
    </row>
    <row r="67" spans="2:8" ht="12" thickTop="1" x14ac:dyDescent="0.2">
      <c r="E67" s="32"/>
      <c r="F67" s="32"/>
      <c r="G67" s="32"/>
      <c r="H67" s="32"/>
    </row>
    <row r="68" spans="2:8" s="1" customFormat="1" x14ac:dyDescent="0.2">
      <c r="B68" s="69" t="s">
        <v>133</v>
      </c>
      <c r="D68" s="2"/>
      <c r="E68" s="70"/>
      <c r="F68" s="70"/>
      <c r="G68" s="70"/>
      <c r="H68" s="70"/>
    </row>
    <row r="69" spans="2:8" s="1" customFormat="1" ht="34.5" customHeight="1" x14ac:dyDescent="0.2">
      <c r="B69" s="71" t="s">
        <v>134</v>
      </c>
      <c r="C69" s="71"/>
      <c r="D69" s="71"/>
      <c r="E69" s="71"/>
      <c r="F69" s="71"/>
      <c r="G69" s="71"/>
      <c r="H69" s="71"/>
    </row>
  </sheetData>
  <mergeCells count="6">
    <mergeCell ref="E1:H1"/>
    <mergeCell ref="E6:E7"/>
    <mergeCell ref="F6:F7"/>
    <mergeCell ref="G6:G7"/>
    <mergeCell ref="H6:H7"/>
    <mergeCell ref="B69:H69"/>
  </mergeCells>
  <printOptions horizontalCentered="1"/>
  <pageMargins left="0.34" right="0.32" top="0.74803149606299213" bottom="0.74803149606299213" header="0.31496062992125984" footer="0.31496062992125984"/>
  <pageSetup paperSize="9" scale="7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AEABD-DF91-4FF6-B69B-622CFB5F82F3}">
  <sheetPr>
    <pageSetUpPr fitToPage="1"/>
  </sheetPr>
  <dimension ref="B1:H69"/>
  <sheetViews>
    <sheetView showGridLines="0" zoomScaleNormal="100" workbookViewId="0">
      <pane ySplit="8" topLeftCell="A9" activePane="bottomLeft" state="frozen"/>
      <selection activeCell="E64" sqref="E64"/>
      <selection pane="bottomLeft" activeCell="A9" sqref="A9"/>
    </sheetView>
  </sheetViews>
  <sheetFormatPr defaultColWidth="9.140625" defaultRowHeight="11.25" x14ac:dyDescent="0.2"/>
  <cols>
    <col min="1" max="1" width="2.5703125" style="4" customWidth="1"/>
    <col min="2" max="2" width="11.5703125" style="67" customWidth="1"/>
    <col min="3" max="3" width="50.5703125" style="1" customWidth="1"/>
    <col min="4" max="4" width="12.5703125" style="68" customWidth="1"/>
    <col min="5" max="8" width="15.5703125" style="4" customWidth="1"/>
    <col min="9" max="16384" width="9.140625" style="4"/>
  </cols>
  <sheetData>
    <row r="1" spans="2:8" ht="11.25" customHeight="1" x14ac:dyDescent="0.2">
      <c r="B1" s="1"/>
      <c r="D1" s="2"/>
      <c r="E1" s="3"/>
      <c r="F1" s="3"/>
      <c r="G1" s="3"/>
      <c r="H1" s="3"/>
    </row>
    <row r="2" spans="2:8" x14ac:dyDescent="0.2">
      <c r="B2" s="5" t="s">
        <v>135</v>
      </c>
      <c r="C2" s="5"/>
      <c r="D2" s="6"/>
      <c r="E2" s="7"/>
      <c r="F2" s="1"/>
      <c r="G2" s="1"/>
      <c r="H2" s="1"/>
    </row>
    <row r="3" spans="2:8" x14ac:dyDescent="0.2">
      <c r="B3" s="8" t="s">
        <v>136</v>
      </c>
      <c r="C3" s="9"/>
      <c r="D3" s="10"/>
      <c r="E3" s="1"/>
      <c r="F3" s="1"/>
      <c r="G3" s="1"/>
      <c r="H3" s="1"/>
    </row>
    <row r="4" spans="2:8" x14ac:dyDescent="0.2">
      <c r="B4" s="8"/>
      <c r="C4" s="9"/>
      <c r="D4" s="10"/>
      <c r="E4" s="1"/>
      <c r="F4" s="1"/>
      <c r="G4" s="1"/>
      <c r="H4" s="1"/>
    </row>
    <row r="5" spans="2:8" ht="12" thickBot="1" x14ac:dyDescent="0.25">
      <c r="B5" s="8"/>
      <c r="C5" s="9"/>
      <c r="D5" s="10"/>
      <c r="E5" s="1"/>
      <c r="F5" s="1"/>
      <c r="G5" s="1"/>
      <c r="H5" s="11" t="s">
        <v>2</v>
      </c>
    </row>
    <row r="6" spans="2:8" ht="12" customHeight="1" thickTop="1" x14ac:dyDescent="0.2">
      <c r="B6" s="12"/>
      <c r="C6" s="13"/>
      <c r="D6" s="14"/>
      <c r="E6" s="15" t="s">
        <v>3</v>
      </c>
      <c r="F6" s="15" t="s">
        <v>4</v>
      </c>
      <c r="G6" s="15" t="s">
        <v>5</v>
      </c>
      <c r="H6" s="16" t="s">
        <v>6</v>
      </c>
    </row>
    <row r="7" spans="2:8" ht="23.45" customHeight="1" x14ac:dyDescent="0.2">
      <c r="B7" s="17" t="s">
        <v>7</v>
      </c>
      <c r="C7" s="18" t="s">
        <v>8</v>
      </c>
      <c r="D7" s="19"/>
      <c r="E7" s="20"/>
      <c r="F7" s="20"/>
      <c r="G7" s="20"/>
      <c r="H7" s="21"/>
    </row>
    <row r="8" spans="2:8" x14ac:dyDescent="0.2">
      <c r="B8" s="22"/>
      <c r="C8" s="23"/>
      <c r="D8" s="24"/>
      <c r="E8" s="25" t="s">
        <v>9</v>
      </c>
      <c r="F8" s="25" t="s">
        <v>10</v>
      </c>
      <c r="G8" s="25" t="s">
        <v>11</v>
      </c>
      <c r="H8" s="26" t="s">
        <v>12</v>
      </c>
    </row>
    <row r="9" spans="2:8" x14ac:dyDescent="0.2">
      <c r="B9" s="27" t="s">
        <v>13</v>
      </c>
      <c r="C9" s="28" t="s">
        <v>14</v>
      </c>
      <c r="D9" s="29" t="s">
        <v>15</v>
      </c>
      <c r="E9" s="30">
        <f>+E10+E11</f>
        <v>52219.228999999999</v>
      </c>
      <c r="F9" s="30">
        <f t="shared" ref="F9:H9" si="0">+F10+F11</f>
        <v>36753.281000000003</v>
      </c>
      <c r="G9" s="30">
        <f t="shared" si="0"/>
        <v>14981.176000000001</v>
      </c>
      <c r="H9" s="31">
        <f t="shared" si="0"/>
        <v>484.77200000000005</v>
      </c>
    </row>
    <row r="10" spans="2:8" x14ac:dyDescent="0.2">
      <c r="B10" s="27" t="s">
        <v>16</v>
      </c>
      <c r="C10" s="33" t="s">
        <v>17</v>
      </c>
      <c r="D10" s="29">
        <v>2</v>
      </c>
      <c r="E10" s="34">
        <f>+ROUND([1]S13!$AA$152/1000,3)</f>
        <v>7491.8860000000004</v>
      </c>
      <c r="F10" s="34">
        <f>+ROUND([1]S1311!$AA$152/1000,3)</f>
        <v>4556.9970000000003</v>
      </c>
      <c r="G10" s="34">
        <f>+ROUND([1]S1313!$AA$152/1000,3)</f>
        <v>2912.895</v>
      </c>
      <c r="H10" s="35">
        <f>+ROUND([1]S1314!$AA$152/1000,3)</f>
        <v>21.994</v>
      </c>
    </row>
    <row r="11" spans="2:8" x14ac:dyDescent="0.2">
      <c r="B11" s="27" t="s">
        <v>18</v>
      </c>
      <c r="C11" s="28" t="s">
        <v>19</v>
      </c>
      <c r="D11" s="29" t="s">
        <v>20</v>
      </c>
      <c r="E11" s="30">
        <f>+E12+E13</f>
        <v>44727.343000000001</v>
      </c>
      <c r="F11" s="30">
        <f t="shared" ref="F11:H11" si="1">+F12+F13</f>
        <v>32196.284</v>
      </c>
      <c r="G11" s="30">
        <f t="shared" si="1"/>
        <v>12068.281000000001</v>
      </c>
      <c r="H11" s="31">
        <f t="shared" si="1"/>
        <v>462.77800000000002</v>
      </c>
    </row>
    <row r="12" spans="2:8" x14ac:dyDescent="0.2">
      <c r="B12" s="27" t="s">
        <v>21</v>
      </c>
      <c r="C12" s="28" t="s">
        <v>22</v>
      </c>
      <c r="D12" s="29">
        <v>4</v>
      </c>
      <c r="E12" s="34">
        <f>+ROUND([1]S13!$AA$164/1000,3)</f>
        <v>1657.646</v>
      </c>
      <c r="F12" s="34">
        <f>+ROUND([1]S1311!$AA$164/1000,3)</f>
        <v>1450.98</v>
      </c>
      <c r="G12" s="34">
        <f>+ROUND([1]S1313!$AA$164/1000,3)</f>
        <v>186.25</v>
      </c>
      <c r="H12" s="35">
        <f>+ROUND([1]S1314!$AA$164/1000,3)</f>
        <v>20.416</v>
      </c>
    </row>
    <row r="13" spans="2:8" x14ac:dyDescent="0.2">
      <c r="B13" s="27" t="s">
        <v>23</v>
      </c>
      <c r="C13" s="28" t="s">
        <v>24</v>
      </c>
      <c r="D13" s="29">
        <v>5</v>
      </c>
      <c r="E13" s="34">
        <f>+ROUND([1]S13!$AA$169/1000,3)</f>
        <v>43069.697</v>
      </c>
      <c r="F13" s="34">
        <f>+ROUND([1]S1311!$AA$169/1000,3)</f>
        <v>30745.304</v>
      </c>
      <c r="G13" s="34">
        <f>+ROUND([1]S1313!$AA$169/1000,3)</f>
        <v>11882.031000000001</v>
      </c>
      <c r="H13" s="35">
        <f>+ROUND([1]S1314!$AA$169/1000,3)</f>
        <v>442.36200000000002</v>
      </c>
    </row>
    <row r="14" spans="2:8" ht="22.5" x14ac:dyDescent="0.2">
      <c r="B14" s="36" t="s">
        <v>25</v>
      </c>
      <c r="C14" s="37" t="s">
        <v>26</v>
      </c>
      <c r="D14" s="29" t="s">
        <v>27</v>
      </c>
      <c r="E14" s="30">
        <f>+E10+E12</f>
        <v>9149.5320000000011</v>
      </c>
      <c r="F14" s="30">
        <f t="shared" ref="F14:H14" si="2">+F10+F12</f>
        <v>6007.9770000000008</v>
      </c>
      <c r="G14" s="30">
        <f t="shared" si="2"/>
        <v>3099.145</v>
      </c>
      <c r="H14" s="31">
        <f t="shared" si="2"/>
        <v>42.41</v>
      </c>
    </row>
    <row r="15" spans="2:8" x14ac:dyDescent="0.2">
      <c r="B15" s="27" t="s">
        <v>28</v>
      </c>
      <c r="C15" s="28" t="s">
        <v>29</v>
      </c>
      <c r="D15" s="29">
        <v>7</v>
      </c>
      <c r="E15" s="34">
        <f>+ROUND([1]S13!$AA$4/1000,3)</f>
        <v>15076.206</v>
      </c>
      <c r="F15" s="34">
        <f>+ROUND([1]S1311!$AA$4/1000,3)</f>
        <v>9926.9179999999997</v>
      </c>
      <c r="G15" s="34">
        <f>+ROUND([1]S1313!$AA$4/1000,3)</f>
        <v>5040.37</v>
      </c>
      <c r="H15" s="35">
        <f>+ROUND([1]S1314!$AA$4/1000,3)</f>
        <v>108.91800000000001</v>
      </c>
    </row>
    <row r="16" spans="2:8" x14ac:dyDescent="0.2">
      <c r="B16" s="36" t="s">
        <v>30</v>
      </c>
      <c r="C16" s="28" t="s">
        <v>31</v>
      </c>
      <c r="D16" s="29" t="s">
        <v>32</v>
      </c>
      <c r="E16" s="30">
        <f>+E9-E15</f>
        <v>37143.023000000001</v>
      </c>
      <c r="F16" s="30">
        <f t="shared" ref="F16:H16" si="3">+F9-F15</f>
        <v>26826.363000000005</v>
      </c>
      <c r="G16" s="30">
        <f t="shared" si="3"/>
        <v>9940.8060000000005</v>
      </c>
      <c r="H16" s="31">
        <f t="shared" si="3"/>
        <v>375.85400000000004</v>
      </c>
    </row>
    <row r="17" spans="2:8" x14ac:dyDescent="0.2">
      <c r="B17" s="27" t="s">
        <v>33</v>
      </c>
      <c r="C17" s="28" t="s">
        <v>34</v>
      </c>
      <c r="D17" s="29">
        <v>9</v>
      </c>
      <c r="E17" s="34">
        <f>+ROUND([1]S13!$AA$145/1000,3)</f>
        <v>6986.951</v>
      </c>
      <c r="F17" s="34">
        <f>+ROUND([1]S1311!$AA$145/1000,3)</f>
        <v>3506.183</v>
      </c>
      <c r="G17" s="34">
        <f>+ROUND([1]S1313!$AA$145/1000,3)</f>
        <v>3430.3580000000002</v>
      </c>
      <c r="H17" s="35">
        <f>+ROUND([1]S1314!$AA$145/1000,3)</f>
        <v>50.41</v>
      </c>
    </row>
    <row r="18" spans="2:8" x14ac:dyDescent="0.2">
      <c r="B18" s="36" t="s">
        <v>35</v>
      </c>
      <c r="C18" s="28" t="s">
        <v>36</v>
      </c>
      <c r="D18" s="29" t="s">
        <v>37</v>
      </c>
      <c r="E18" s="30">
        <f>+E16-E17</f>
        <v>30156.072</v>
      </c>
      <c r="F18" s="30">
        <f t="shared" ref="F18:H18" si="4">+F16-F17</f>
        <v>23320.180000000004</v>
      </c>
      <c r="G18" s="30">
        <f t="shared" si="4"/>
        <v>6510.4480000000003</v>
      </c>
      <c r="H18" s="31">
        <f t="shared" si="4"/>
        <v>325.44400000000007</v>
      </c>
    </row>
    <row r="19" spans="2:8" x14ac:dyDescent="0.2">
      <c r="B19" s="27" t="s">
        <v>38</v>
      </c>
      <c r="C19" s="28" t="s">
        <v>39</v>
      </c>
      <c r="D19" s="29">
        <v>11</v>
      </c>
      <c r="E19" s="34">
        <f>+ROUND([1]S13!$AA$31/1000,3)</f>
        <v>30321.564999999999</v>
      </c>
      <c r="F19" s="34">
        <f>+ROUND([1]S1311!$AA$31/1000,3)</f>
        <v>23564.870999999999</v>
      </c>
      <c r="G19" s="34">
        <f>+ROUND([1]S1313!$AA$31/1000,3)</f>
        <v>6431.25</v>
      </c>
      <c r="H19" s="35">
        <f>+ROUND([1]S1314!$AA$31/1000,3)</f>
        <v>325.44400000000002</v>
      </c>
    </row>
    <row r="20" spans="2:8" s="32" customFormat="1" x14ac:dyDescent="0.2">
      <c r="B20" s="38" t="s">
        <v>40</v>
      </c>
      <c r="C20" s="39" t="s">
        <v>41</v>
      </c>
      <c r="D20" s="40">
        <v>12</v>
      </c>
      <c r="E20" s="34">
        <f>+ROUND([1]S13!$AA$61/1000,3)</f>
        <v>0</v>
      </c>
      <c r="F20" s="34">
        <f>+ROUND([1]S1311!$AA$61/1000,3)</f>
        <v>0</v>
      </c>
      <c r="G20" s="34">
        <f>+ROUND([1]S1313!$AA$61/1000,3)</f>
        <v>0</v>
      </c>
      <c r="H20" s="35">
        <f>+ROUND([1]S1314!$AA$61/1000,3)</f>
        <v>0</v>
      </c>
    </row>
    <row r="21" spans="2:8" s="32" customFormat="1" x14ac:dyDescent="0.2">
      <c r="B21" s="38" t="s">
        <v>42</v>
      </c>
      <c r="C21" s="39" t="s">
        <v>43</v>
      </c>
      <c r="D21" s="40">
        <v>13</v>
      </c>
      <c r="E21" s="34">
        <f>+ROUND([1]S13!$AA$199/1000,3)</f>
        <v>318.065</v>
      </c>
      <c r="F21" s="34">
        <f>+ROUND([1]S1311!$AA$199/1000,3)</f>
        <v>264.666</v>
      </c>
      <c r="G21" s="34">
        <f>+ROUND([1]S1313!$AA$199/1000,3)</f>
        <v>53.399000000000001</v>
      </c>
      <c r="H21" s="35">
        <f>+ROUND([1]S1314!$AA$199/1000,3)</f>
        <v>0</v>
      </c>
    </row>
    <row r="22" spans="2:8" s="32" customFormat="1" x14ac:dyDescent="0.2">
      <c r="B22" s="41" t="s">
        <v>44</v>
      </c>
      <c r="C22" s="39" t="s">
        <v>45</v>
      </c>
      <c r="D22" s="40" t="s">
        <v>46</v>
      </c>
      <c r="E22" s="30">
        <f>ROUND(E18-E19-E20+E21,3)</f>
        <v>152.572</v>
      </c>
      <c r="F22" s="30">
        <f t="shared" ref="F22:H22" si="5">ROUND(F18-F19-F20+F21,3)</f>
        <v>19.975000000000001</v>
      </c>
      <c r="G22" s="30">
        <f t="shared" si="5"/>
        <v>132.59700000000001</v>
      </c>
      <c r="H22" s="31">
        <f t="shared" si="5"/>
        <v>0</v>
      </c>
    </row>
    <row r="23" spans="2:8" s="32" customFormat="1" x14ac:dyDescent="0.2">
      <c r="B23" s="38" t="s">
        <v>47</v>
      </c>
      <c r="C23" s="42" t="s">
        <v>48</v>
      </c>
      <c r="D23" s="40">
        <v>15</v>
      </c>
      <c r="E23" s="34">
        <f>+ROUND([1]S13!$AA$173/1000,3)</f>
        <v>41566.553</v>
      </c>
      <c r="F23" s="34">
        <f>+ROUND([1]S1311!$AA$173/1000,3)</f>
        <v>36691.773000000001</v>
      </c>
      <c r="G23" s="34">
        <f>+ROUND([1]S1313!$AA$173/1000,3)</f>
        <v>4641.8760000000002</v>
      </c>
      <c r="H23" s="35">
        <f>+ROUND([1]S1314!$AA$173/1000,3)</f>
        <v>232.904</v>
      </c>
    </row>
    <row r="24" spans="2:8" s="32" customFormat="1" x14ac:dyDescent="0.2">
      <c r="B24" s="38" t="s">
        <v>49</v>
      </c>
      <c r="C24" s="42" t="s">
        <v>50</v>
      </c>
      <c r="D24" s="40">
        <v>16</v>
      </c>
      <c r="E24" s="34">
        <f>+ROUND([1]S13!$AA$204/1000,3)</f>
        <v>2251.069</v>
      </c>
      <c r="F24" s="34">
        <f>+ROUND([1]S1311!$AA$204/1000,3)</f>
        <v>1391.8889999999999</v>
      </c>
      <c r="G24" s="34">
        <f>+ROUND([1]S1313!$AA$204/1000,3)</f>
        <v>403.90499999999997</v>
      </c>
      <c r="H24" s="35">
        <f>+ROUND([1]S1314!$AA$204/1000,3)</f>
        <v>953.69</v>
      </c>
    </row>
    <row r="25" spans="2:8" s="32" customFormat="1" x14ac:dyDescent="0.2">
      <c r="B25" s="38" t="s">
        <v>51</v>
      </c>
      <c r="C25" s="39" t="s">
        <v>52</v>
      </c>
      <c r="D25" s="40">
        <v>17</v>
      </c>
      <c r="E25" s="34">
        <f>+ROUND([1]S13!$AA$66/1000,3)</f>
        <v>1885.7439999999999</v>
      </c>
      <c r="F25" s="34">
        <f>+ROUND([1]S1311!$AA$66/1000,3)</f>
        <v>1478.8009999999999</v>
      </c>
      <c r="G25" s="34">
        <f>+ROUND([1]S1313!$AA$66/1000,3)</f>
        <v>346.267</v>
      </c>
      <c r="H25" s="35">
        <f>+ROUND([1]S1314!$AA$66/1000,3)</f>
        <v>60.676000000000002</v>
      </c>
    </row>
    <row r="26" spans="2:8" s="32" customFormat="1" x14ac:dyDescent="0.2">
      <c r="B26" s="38" t="s">
        <v>49</v>
      </c>
      <c r="C26" s="39" t="s">
        <v>53</v>
      </c>
      <c r="D26" s="40" t="s">
        <v>54</v>
      </c>
      <c r="E26" s="30">
        <f>+E30+E31</f>
        <v>5935.7370000000001</v>
      </c>
      <c r="F26" s="30">
        <f t="shared" ref="F26:H26" si="6">+F30+F31</f>
        <v>6281.0879999999997</v>
      </c>
      <c r="G26" s="30">
        <f t="shared" si="6"/>
        <v>153.06400000000002</v>
      </c>
      <c r="H26" s="31">
        <f t="shared" si="6"/>
        <v>0</v>
      </c>
    </row>
    <row r="27" spans="2:8" s="48" customFormat="1" x14ac:dyDescent="0.2">
      <c r="B27" s="43" t="s">
        <v>49</v>
      </c>
      <c r="C27" s="44" t="s">
        <v>55</v>
      </c>
      <c r="D27" s="45"/>
      <c r="E27" s="46" t="s">
        <v>56</v>
      </c>
      <c r="F27" s="46" t="s">
        <v>56</v>
      </c>
      <c r="G27" s="46">
        <f>ROUND(+SUM([1]S1313!$AA$77:$AA$78)/1000,3)</f>
        <v>37.168999999999997</v>
      </c>
      <c r="H27" s="47">
        <f>+ROUND(SUM([1]S1314!$AA$77:$AA$78)/1000,3)</f>
        <v>0</v>
      </c>
    </row>
    <row r="28" spans="2:8" s="48" customFormat="1" x14ac:dyDescent="0.2">
      <c r="B28" s="43" t="s">
        <v>49</v>
      </c>
      <c r="C28" s="44" t="s">
        <v>57</v>
      </c>
      <c r="D28" s="45"/>
      <c r="E28" s="46" t="s">
        <v>56</v>
      </c>
      <c r="F28" s="46">
        <f>+ROUND(SUM([1]S1311!$AA$79:$AA$81)/1000,3)</f>
        <v>0</v>
      </c>
      <c r="G28" s="46" t="s">
        <v>56</v>
      </c>
      <c r="H28" s="47">
        <f>ROUND(+SUM([1]S1314!$AA$79:$AA$81)/1000,3)</f>
        <v>0</v>
      </c>
    </row>
    <row r="29" spans="2:8" s="48" customFormat="1" x14ac:dyDescent="0.2">
      <c r="B29" s="43" t="s">
        <v>49</v>
      </c>
      <c r="C29" s="44" t="s">
        <v>58</v>
      </c>
      <c r="D29" s="45"/>
      <c r="E29" s="49" t="s">
        <v>56</v>
      </c>
      <c r="F29" s="49">
        <f>+ROUND([1]S1311!$AA$82/1000,3)</f>
        <v>461.24599999999998</v>
      </c>
      <c r="G29" s="49">
        <f>ROUND(+[1]S1313!$AA$82/1000,3)</f>
        <v>0</v>
      </c>
      <c r="H29" s="50" t="s">
        <v>56</v>
      </c>
    </row>
    <row r="30" spans="2:8" s="32" customFormat="1" x14ac:dyDescent="0.2">
      <c r="B30" s="41" t="s">
        <v>59</v>
      </c>
      <c r="C30" s="39" t="s">
        <v>60</v>
      </c>
      <c r="D30" s="40">
        <v>19</v>
      </c>
      <c r="E30" s="51">
        <f>+ROUND([1]S13!$AA$75/1000,3)</f>
        <v>5934.7889999999998</v>
      </c>
      <c r="F30" s="34">
        <f>+ROUND([1]S1311!$AA$75/1000,3)</f>
        <v>6281.0879999999997</v>
      </c>
      <c r="G30" s="34">
        <f>+ROUND([1]S1313!$AA$75/1000,3)</f>
        <v>152.11600000000001</v>
      </c>
      <c r="H30" s="35">
        <f>+ROUND([1]S1314!$AA$75/1000,3)</f>
        <v>0</v>
      </c>
    </row>
    <row r="31" spans="2:8" s="32" customFormat="1" x14ac:dyDescent="0.2">
      <c r="B31" s="41" t="s">
        <v>61</v>
      </c>
      <c r="C31" s="39" t="s">
        <v>62</v>
      </c>
      <c r="D31" s="40">
        <v>20</v>
      </c>
      <c r="E31" s="51">
        <f>+ROUND([1]S13!$AA$85/1000,3)</f>
        <v>0.94799999999999995</v>
      </c>
      <c r="F31" s="34">
        <f>+ROUND([1]S1311!$AA$85/1000,3)</f>
        <v>0</v>
      </c>
      <c r="G31" s="34">
        <f>+ROUND([1]S1313!$AA$85/1000,3)</f>
        <v>0.94799999999999995</v>
      </c>
      <c r="H31" s="35">
        <f>+ROUND([1]S1314!$AA$85/1000,3)</f>
        <v>0</v>
      </c>
    </row>
    <row r="32" spans="2:8" s="32" customFormat="1" x14ac:dyDescent="0.2">
      <c r="B32" s="41" t="s">
        <v>63</v>
      </c>
      <c r="C32" s="39" t="s">
        <v>64</v>
      </c>
      <c r="D32" s="40" t="s">
        <v>65</v>
      </c>
      <c r="E32" s="30">
        <f>+E22+E23+E24-E25-E26</f>
        <v>36148.713000000003</v>
      </c>
      <c r="F32" s="30">
        <f t="shared" ref="F32:H32" si="7">+F22+F23+F24-F25-F26</f>
        <v>30343.748000000003</v>
      </c>
      <c r="G32" s="30">
        <f t="shared" si="7"/>
        <v>4679.0469999999996</v>
      </c>
      <c r="H32" s="31">
        <f t="shared" si="7"/>
        <v>1125.9180000000001</v>
      </c>
    </row>
    <row r="33" spans="2:8" s="32" customFormat="1" x14ac:dyDescent="0.2">
      <c r="B33" s="38" t="s">
        <v>66</v>
      </c>
      <c r="C33" s="39" t="s">
        <v>67</v>
      </c>
      <c r="D33" s="40">
        <v>22</v>
      </c>
      <c r="E33" s="51">
        <f>+ROUND([1]S13!$AA$227/1000,3)</f>
        <v>29486.248</v>
      </c>
      <c r="F33" s="34">
        <f>+ROUND([1]S1311!$AA$227/1000,3)</f>
        <v>27834.155999999999</v>
      </c>
      <c r="G33" s="34">
        <f>+ROUND([1]S1313!$AA$227/1000,3)</f>
        <v>1652.0920000000001</v>
      </c>
      <c r="H33" s="35">
        <f>+ROUND([1]S1314!$AA$227/1000,3)</f>
        <v>0</v>
      </c>
    </row>
    <row r="34" spans="2:8" s="32" customFormat="1" x14ac:dyDescent="0.2">
      <c r="B34" s="38" t="s">
        <v>68</v>
      </c>
      <c r="C34" s="39" t="s">
        <v>69</v>
      </c>
      <c r="D34" s="40" t="s">
        <v>70</v>
      </c>
      <c r="E34" s="30">
        <f>+E35+E36+E37</f>
        <v>35882.506000000001</v>
      </c>
      <c r="F34" s="30">
        <f t="shared" ref="F34:H34" si="8">+F35+F36+F37</f>
        <v>7189.762999999999</v>
      </c>
      <c r="G34" s="30">
        <f t="shared" si="8"/>
        <v>766.82500000000005</v>
      </c>
      <c r="H34" s="31">
        <f t="shared" si="8"/>
        <v>27925.917999999998</v>
      </c>
    </row>
    <row r="35" spans="2:8" s="32" customFormat="1" x14ac:dyDescent="0.2">
      <c r="B35" s="41" t="s">
        <v>71</v>
      </c>
      <c r="C35" s="42" t="s">
        <v>72</v>
      </c>
      <c r="D35" s="40">
        <v>24</v>
      </c>
      <c r="E35" s="51">
        <f>+ROUND([1]S13!$AA$239/1000,3)</f>
        <v>19415.716</v>
      </c>
      <c r="F35" s="34">
        <f>+ROUND([1]S1311!$AA$239/1000,3)</f>
        <v>216.26599999999999</v>
      </c>
      <c r="G35" s="34">
        <f>+ROUND([1]S1313!$AA$239/1000,3)</f>
        <v>0</v>
      </c>
      <c r="H35" s="35">
        <f>+ROUND([1]S1314!$AA$239/1000,3)</f>
        <v>19199.45</v>
      </c>
    </row>
    <row r="36" spans="2:8" s="32" customFormat="1" x14ac:dyDescent="0.2">
      <c r="B36" s="41" t="s">
        <v>73</v>
      </c>
      <c r="C36" s="42" t="s">
        <v>74</v>
      </c>
      <c r="D36" s="40">
        <v>25</v>
      </c>
      <c r="E36" s="51">
        <f>+ROUND([1]S13!$AA$242/1000,3)</f>
        <v>5430.4780000000001</v>
      </c>
      <c r="F36" s="34">
        <f>+ROUND([1]S1311!$AA$242/1000,3)</f>
        <v>4630.0339999999997</v>
      </c>
      <c r="G36" s="34">
        <f>+ROUND([1]S1313!$AA$242/1000,3)</f>
        <v>766.82500000000005</v>
      </c>
      <c r="H36" s="35">
        <f>+ROUND([1]S1314!$AA$242/1000,3)</f>
        <v>33.619</v>
      </c>
    </row>
    <row r="37" spans="2:8" s="32" customFormat="1" x14ac:dyDescent="0.2">
      <c r="B37" s="41" t="s">
        <v>75</v>
      </c>
      <c r="C37" s="42" t="s">
        <v>76</v>
      </c>
      <c r="D37" s="40">
        <v>26</v>
      </c>
      <c r="E37" s="51">
        <f>+ROUND([1]S13!$AA$245/1000,3)</f>
        <v>11036.312</v>
      </c>
      <c r="F37" s="34">
        <f>+ROUND([1]S1311!$AA$245/1000,3)</f>
        <v>2343.4630000000002</v>
      </c>
      <c r="G37" s="34">
        <f>+ROUND([1]S1313!$AA$245/1000,3)</f>
        <v>0</v>
      </c>
      <c r="H37" s="35">
        <f>+ROUND([1]S1314!$AA$245/1000,3)</f>
        <v>8692.8490000000002</v>
      </c>
    </row>
    <row r="38" spans="2:8" s="32" customFormat="1" x14ac:dyDescent="0.2">
      <c r="B38" s="38" t="s">
        <v>77</v>
      </c>
      <c r="C38" s="39" t="s">
        <v>78</v>
      </c>
      <c r="D38" s="40">
        <v>27</v>
      </c>
      <c r="E38" s="51">
        <f>+ROUND([1]S13!$AA$248/1000,3)</f>
        <v>3373.404</v>
      </c>
      <c r="F38" s="34">
        <f>+ROUND([1]S1311!$AA$248/1000,3)</f>
        <v>4281.7870000000003</v>
      </c>
      <c r="G38" s="34">
        <f>+ROUND([1]S1313!$AA$248/1000,3)</f>
        <v>7183.835</v>
      </c>
      <c r="H38" s="35">
        <f>+ROUND([1]S1314!$AA$248/1000,3)</f>
        <v>12451.829</v>
      </c>
    </row>
    <row r="39" spans="2:8" s="32" customFormat="1" x14ac:dyDescent="0.2">
      <c r="B39" s="38" t="s">
        <v>66</v>
      </c>
      <c r="C39" s="42" t="s">
        <v>79</v>
      </c>
      <c r="D39" s="40">
        <v>28</v>
      </c>
      <c r="E39" s="51">
        <f>+ROUND([1]S13!$AA$86/1000,3)</f>
        <v>35.896000000000001</v>
      </c>
      <c r="F39" s="34">
        <f>+ROUND([1]S1311!$AA$86/1000,3)</f>
        <v>20.033000000000001</v>
      </c>
      <c r="G39" s="34">
        <f>+ROUND([1]S1313!$AA$86/1000,3)</f>
        <v>15.863</v>
      </c>
      <c r="H39" s="35">
        <f>+ROUND([1]S1314!$AA$86/1000,3)</f>
        <v>0</v>
      </c>
    </row>
    <row r="40" spans="2:8" s="32" customFormat="1" x14ac:dyDescent="0.2">
      <c r="B40" s="38" t="s">
        <v>80</v>
      </c>
      <c r="C40" s="39" t="s">
        <v>81</v>
      </c>
      <c r="D40" s="40">
        <v>29</v>
      </c>
      <c r="E40" s="51">
        <f>+ROUND([1]S13!$AA$90/1000,3)</f>
        <v>46385.724999999999</v>
      </c>
      <c r="F40" s="34">
        <f>+ROUND([1]S1311!$AA$90/1000,3)</f>
        <v>14449.199000000001</v>
      </c>
      <c r="G40" s="34">
        <f>+ROUND([1]S1313!$AA$90/1000,3)</f>
        <v>1401.1489999999999</v>
      </c>
      <c r="H40" s="35">
        <f>+ROUND([1]S1314!$AA$90/1000,3)</f>
        <v>30535.377</v>
      </c>
    </row>
    <row r="41" spans="2:8" s="32" customFormat="1" ht="22.5" x14ac:dyDescent="0.2">
      <c r="B41" s="52" t="s">
        <v>82</v>
      </c>
      <c r="C41" s="53" t="s">
        <v>83</v>
      </c>
      <c r="D41" s="40">
        <v>30</v>
      </c>
      <c r="E41" s="51">
        <f>+ROUND([1]S13!$AA$100/1000,3)</f>
        <v>5757.482</v>
      </c>
      <c r="F41" s="34">
        <f>+ROUND([1]S1311!$AA$100/1000,3)</f>
        <v>4183.7049999999999</v>
      </c>
      <c r="G41" s="34">
        <f>+ROUND([1]S1313!$AA$100/1000,3)</f>
        <v>1225.4839999999999</v>
      </c>
      <c r="H41" s="35">
        <f>+ROUND([1]S1314!$AA$100/1000,3)</f>
        <v>348.29300000000001</v>
      </c>
    </row>
    <row r="42" spans="2:8" s="32" customFormat="1" ht="33.75" x14ac:dyDescent="0.2">
      <c r="B42" s="52" t="s">
        <v>84</v>
      </c>
      <c r="C42" s="53" t="s">
        <v>85</v>
      </c>
      <c r="D42" s="40" t="s">
        <v>86</v>
      </c>
      <c r="E42" s="30">
        <f>+E40+E41</f>
        <v>52143.206999999995</v>
      </c>
      <c r="F42" s="30">
        <f t="shared" ref="F42:H42" si="9">+F40+F41</f>
        <v>18632.904000000002</v>
      </c>
      <c r="G42" s="30">
        <f t="shared" si="9"/>
        <v>2626.6329999999998</v>
      </c>
      <c r="H42" s="31">
        <f t="shared" si="9"/>
        <v>30883.670000000002</v>
      </c>
    </row>
    <row r="43" spans="2:8" s="32" customFormat="1" x14ac:dyDescent="0.2">
      <c r="B43" s="38" t="s">
        <v>77</v>
      </c>
      <c r="C43" s="39" t="s">
        <v>87</v>
      </c>
      <c r="D43" s="40">
        <v>32</v>
      </c>
      <c r="E43" s="51">
        <f>+ROUND([1]S13!$AA$101/1000,3)</f>
        <v>7377.21</v>
      </c>
      <c r="F43" s="34">
        <f>+ROUND([1]S1311!$AA$101/1000,3)</f>
        <v>22744.105</v>
      </c>
      <c r="G43" s="34">
        <f>+ROUND([1]S1313!$AA$101/1000,3)</f>
        <v>1018.295</v>
      </c>
      <c r="H43" s="35">
        <f>+ROUND([1]S1314!$AA$101/1000,3)</f>
        <v>4158.857</v>
      </c>
    </row>
    <row r="44" spans="2:8" s="32" customFormat="1" x14ac:dyDescent="0.2">
      <c r="B44" s="43" t="s">
        <v>77</v>
      </c>
      <c r="C44" s="44" t="s">
        <v>88</v>
      </c>
      <c r="D44" s="45"/>
      <c r="E44" s="46" t="s">
        <v>56</v>
      </c>
      <c r="F44" s="46" t="s">
        <v>56</v>
      </c>
      <c r="G44" s="46">
        <f>ROUND(+SUM([1]S1313!$AA$109:$AA$110)/1000,3)</f>
        <v>127.31100000000001</v>
      </c>
      <c r="H44" s="47">
        <f>+ROUND(SUM([1]S1314!$AA$109:$AA$110)/1000,3)</f>
        <v>1682.876</v>
      </c>
    </row>
    <row r="45" spans="2:8" s="32" customFormat="1" x14ac:dyDescent="0.2">
      <c r="B45" s="43" t="s">
        <v>77</v>
      </c>
      <c r="C45" s="44" t="s">
        <v>89</v>
      </c>
      <c r="D45" s="45"/>
      <c r="E45" s="49" t="s">
        <v>56</v>
      </c>
      <c r="F45" s="49">
        <f>+ROUND(SUM([1]S1311!$AA$111:$AA$113)/1000,3)</f>
        <v>6706.085</v>
      </c>
      <c r="G45" s="46" t="s">
        <v>56</v>
      </c>
      <c r="H45" s="50">
        <f>ROUND(+SUM([1]S1314!$AA$111:$AA$113)/1000,3)</f>
        <v>31.675000000000001</v>
      </c>
    </row>
    <row r="46" spans="2:8" s="32" customFormat="1" x14ac:dyDescent="0.2">
      <c r="B46" s="43" t="s">
        <v>77</v>
      </c>
      <c r="C46" s="44" t="s">
        <v>90</v>
      </c>
      <c r="D46" s="45"/>
      <c r="E46" s="49" t="s">
        <v>56</v>
      </c>
      <c r="F46" s="49">
        <f>+ROUND([1]S1311!$AA$114/1000,3)</f>
        <v>11994.743</v>
      </c>
      <c r="G46" s="49">
        <f>ROUND(+[1]S1313!$AA$114/1000,3)</f>
        <v>1.357</v>
      </c>
      <c r="H46" s="50" t="s">
        <v>56</v>
      </c>
    </row>
    <row r="47" spans="2:8" s="32" customFormat="1" ht="18" x14ac:dyDescent="0.2">
      <c r="B47" s="41" t="s">
        <v>91</v>
      </c>
      <c r="C47" s="39" t="s">
        <v>92</v>
      </c>
      <c r="D47" s="54" t="s">
        <v>93</v>
      </c>
      <c r="E47" s="30">
        <f>+E32+E33+E34+E38-E39-E40-E43</f>
        <v>51092.040000000008</v>
      </c>
      <c r="F47" s="30">
        <f t="shared" ref="F47:H47" si="10">+F32+F33+F34+F38-F39-F40-F43</f>
        <v>32436.117000000002</v>
      </c>
      <c r="G47" s="30">
        <f t="shared" si="10"/>
        <v>11846.492</v>
      </c>
      <c r="H47" s="31">
        <f t="shared" si="10"/>
        <v>6809.4310000000005</v>
      </c>
    </row>
    <row r="48" spans="2:8" s="32" customFormat="1" x14ac:dyDescent="0.2">
      <c r="B48" s="38" t="s">
        <v>94</v>
      </c>
      <c r="C48" s="39" t="s">
        <v>95</v>
      </c>
      <c r="D48" s="40">
        <v>34</v>
      </c>
      <c r="E48" s="34">
        <f>+ROUND([1]S13!$AA$9/1000,3)</f>
        <v>48827.178999999996</v>
      </c>
      <c r="F48" s="34">
        <f>+ROUND([1]S1311!$AA$9/1000,3)</f>
        <v>34929.008999999998</v>
      </c>
      <c r="G48" s="34">
        <f>+ROUND([1]S1313!$AA$9/1000,3)</f>
        <v>13107.514999999999</v>
      </c>
      <c r="H48" s="35">
        <f>+ROUND([1]S1314!$AA$9/1000,3)</f>
        <v>790.65499999999997</v>
      </c>
    </row>
    <row r="49" spans="2:8" s="32" customFormat="1" ht="22.5" x14ac:dyDescent="0.2">
      <c r="B49" s="41" t="s">
        <v>96</v>
      </c>
      <c r="C49" s="55" t="s">
        <v>97</v>
      </c>
      <c r="D49" s="40">
        <v>35</v>
      </c>
      <c r="E49" s="34">
        <f>+ROUND([1]S13!$AA$123/1000,3)</f>
        <v>0</v>
      </c>
      <c r="F49" s="34">
        <f>+ROUND([1]S1311!$AA$123/1000,3)</f>
        <v>0</v>
      </c>
      <c r="G49" s="34">
        <f>+ROUND([1]S1313!$AA$123/1000,3)</f>
        <v>0</v>
      </c>
      <c r="H49" s="35">
        <f>+ROUND([1]S1314!$AA$123/1000,3)</f>
        <v>0</v>
      </c>
    </row>
    <row r="50" spans="2:8" s="32" customFormat="1" x14ac:dyDescent="0.2">
      <c r="B50" s="41" t="s">
        <v>98</v>
      </c>
      <c r="C50" s="42" t="s">
        <v>99</v>
      </c>
      <c r="D50" s="40" t="s">
        <v>100</v>
      </c>
      <c r="E50" s="30">
        <f>+ROUND(E51+E17,3)</f>
        <v>9251.8119999999999</v>
      </c>
      <c r="F50" s="30">
        <f t="shared" ref="F50:H50" si="11">+ROUND(F51+F17,3)</f>
        <v>1013.2910000000001</v>
      </c>
      <c r="G50" s="30">
        <f t="shared" si="11"/>
        <v>2169.335</v>
      </c>
      <c r="H50" s="31">
        <f t="shared" si="11"/>
        <v>6069.1859999999997</v>
      </c>
    </row>
    <row r="51" spans="2:8" s="32" customFormat="1" x14ac:dyDescent="0.2">
      <c r="B51" s="41" t="s">
        <v>101</v>
      </c>
      <c r="C51" s="42" t="s">
        <v>102</v>
      </c>
      <c r="D51" s="40" t="s">
        <v>103</v>
      </c>
      <c r="E51" s="30">
        <f>+E47-E48+E49</f>
        <v>2264.8610000000117</v>
      </c>
      <c r="F51" s="30">
        <f t="shared" ref="F51:H51" si="12">+F47-F48+F49</f>
        <v>-2492.8919999999962</v>
      </c>
      <c r="G51" s="30">
        <f t="shared" si="12"/>
        <v>-1261.0229999999992</v>
      </c>
      <c r="H51" s="31">
        <f t="shared" si="12"/>
        <v>6018.7760000000007</v>
      </c>
    </row>
    <row r="52" spans="2:8" s="32" customFormat="1" x14ac:dyDescent="0.2">
      <c r="B52" s="38" t="s">
        <v>104</v>
      </c>
      <c r="C52" s="42" t="s">
        <v>105</v>
      </c>
      <c r="D52" s="40" t="s">
        <v>106</v>
      </c>
      <c r="E52" s="30">
        <f>+E53+E54</f>
        <v>2598.386</v>
      </c>
      <c r="F52" s="30">
        <f t="shared" ref="F52:H52" si="13">+F53+F54</f>
        <v>2063.2019999999998</v>
      </c>
      <c r="G52" s="30">
        <f t="shared" si="13"/>
        <v>1599.3910000000001</v>
      </c>
      <c r="H52" s="31">
        <f t="shared" si="13"/>
        <v>31.347999999999999</v>
      </c>
    </row>
    <row r="53" spans="2:8" s="32" customFormat="1" x14ac:dyDescent="0.2">
      <c r="B53" s="41" t="s">
        <v>107</v>
      </c>
      <c r="C53" s="42" t="s">
        <v>108</v>
      </c>
      <c r="D53" s="40">
        <v>39</v>
      </c>
      <c r="E53" s="34">
        <f>+ROUND([1]S13!$AA$266/1000,3)</f>
        <v>4.3999999999999997E-2</v>
      </c>
      <c r="F53" s="34">
        <f>+ROUND([1]S1311!$AA$266/1000,3)</f>
        <v>4.3999999999999997E-2</v>
      </c>
      <c r="G53" s="34">
        <f>+ROUND([1]S1313!$AA$266/1000,3)</f>
        <v>0</v>
      </c>
      <c r="H53" s="35">
        <f>+ROUND([1]S1314!$AA$266/1000,3)</f>
        <v>0</v>
      </c>
    </row>
    <row r="54" spans="2:8" s="32" customFormat="1" x14ac:dyDescent="0.2">
      <c r="B54" s="41" t="s">
        <v>109</v>
      </c>
      <c r="C54" s="42" t="s">
        <v>110</v>
      </c>
      <c r="D54" s="40">
        <v>40</v>
      </c>
      <c r="E54" s="34">
        <f>+ROUND([1]S13!$AA$267/1000,3)</f>
        <v>2598.3420000000001</v>
      </c>
      <c r="F54" s="34">
        <f>+ROUND([1]S1311!$AA$267/1000,3)</f>
        <v>2063.1579999999999</v>
      </c>
      <c r="G54" s="34">
        <f>+ROUND([1]S1313!$AA$267/1000,3)</f>
        <v>1599.3910000000001</v>
      </c>
      <c r="H54" s="35">
        <f>+ROUND([1]S1314!$AA$267/1000,3)</f>
        <v>31.347999999999999</v>
      </c>
    </row>
    <row r="55" spans="2:8" s="32" customFormat="1" x14ac:dyDescent="0.2">
      <c r="B55" s="38" t="s">
        <v>104</v>
      </c>
      <c r="C55" s="39" t="s">
        <v>111</v>
      </c>
      <c r="D55" s="40">
        <v>41</v>
      </c>
      <c r="E55" s="34">
        <f>+ROUND([1]S13!$AA$124/1000,3)</f>
        <v>2380.4749999999999</v>
      </c>
      <c r="F55" s="34">
        <f>+ROUND([1]S1311!$AA$124/1000,3)</f>
        <v>3045.6950000000002</v>
      </c>
      <c r="G55" s="34">
        <f>+ROUND([1]S1313!$AA$124/1000,3)</f>
        <v>312.38499999999999</v>
      </c>
      <c r="H55" s="35">
        <f>+ROUND([1]S1314!$AA$124/1000,3)</f>
        <v>117.95</v>
      </c>
    </row>
    <row r="56" spans="2:8" s="48" customFormat="1" x14ac:dyDescent="0.2">
      <c r="B56" s="43" t="s">
        <v>104</v>
      </c>
      <c r="C56" s="44" t="s">
        <v>88</v>
      </c>
      <c r="D56" s="45"/>
      <c r="E56" s="46" t="s">
        <v>56</v>
      </c>
      <c r="F56" s="46" t="s">
        <v>56</v>
      </c>
      <c r="G56" s="46">
        <f>+ROUND((SUM([1]S1313!$AA$129:$AA$130)+SUM([1]S1313!$AA$138:$AA$139))/1000,3)</f>
        <v>35.444000000000003</v>
      </c>
      <c r="H56" s="47">
        <f>ROUND(+SUM([1]S1314!$AA$129:$AA$130)/1000,3)</f>
        <v>0</v>
      </c>
    </row>
    <row r="57" spans="2:8" s="48" customFormat="1" x14ac:dyDescent="0.2">
      <c r="B57" s="43" t="s">
        <v>104</v>
      </c>
      <c r="C57" s="44" t="s">
        <v>89</v>
      </c>
      <c r="D57" s="45"/>
      <c r="E57" s="46" t="s">
        <v>56</v>
      </c>
      <c r="F57" s="46">
        <f>ROUND(+SUM([1]S1311!$AA$131:$AA$133)/1000,3)</f>
        <v>1037.2819999999999</v>
      </c>
      <c r="G57" s="46" t="s">
        <v>56</v>
      </c>
      <c r="H57" s="47">
        <f>ROUND(+SUM([1]S1314!$AA$131:$AA$133)/1000,3)</f>
        <v>0</v>
      </c>
    </row>
    <row r="58" spans="2:8" s="48" customFormat="1" x14ac:dyDescent="0.2">
      <c r="B58" s="43" t="s">
        <v>104</v>
      </c>
      <c r="C58" s="44" t="s">
        <v>90</v>
      </c>
      <c r="D58" s="45"/>
      <c r="E58" s="46" t="s">
        <v>56</v>
      </c>
      <c r="F58" s="46">
        <f>ROUND(+[1]S1311!$AA$134/1000,3)</f>
        <v>0.50700000000000001</v>
      </c>
      <c r="G58" s="46">
        <f>ROUND(+[1]S1313!$AA$134/1000,3)</f>
        <v>0</v>
      </c>
      <c r="H58" s="47" t="s">
        <v>56</v>
      </c>
    </row>
    <row r="59" spans="2:8" s="32" customFormat="1" x14ac:dyDescent="0.2">
      <c r="B59" s="38" t="s">
        <v>112</v>
      </c>
      <c r="C59" s="39" t="s">
        <v>113</v>
      </c>
      <c r="D59" s="40" t="s">
        <v>114</v>
      </c>
      <c r="E59" s="30">
        <f>+E60+E61</f>
        <v>8018.8769999999995</v>
      </c>
      <c r="F59" s="30">
        <f t="shared" ref="F59:H59" si="14">+F60+F61</f>
        <v>4735.2309999999998</v>
      </c>
      <c r="G59" s="30">
        <f t="shared" si="14"/>
        <v>3207.9610000000002</v>
      </c>
      <c r="H59" s="31">
        <f t="shared" si="14"/>
        <v>75.684999999999988</v>
      </c>
    </row>
    <row r="60" spans="2:8" s="32" customFormat="1" x14ac:dyDescent="0.2">
      <c r="B60" s="41" t="s">
        <v>115</v>
      </c>
      <c r="C60" s="42" t="s">
        <v>116</v>
      </c>
      <c r="D60" s="40">
        <v>43</v>
      </c>
      <c r="E60" s="34">
        <f>+ROUND([1]S13!$AA$14/1000,3)</f>
        <v>7873.8059999999996</v>
      </c>
      <c r="F60" s="34">
        <f>+ROUND([1]S1311!$AA$14/1000,3)</f>
        <v>4601.5569999999998</v>
      </c>
      <c r="G60" s="34">
        <f>+ROUND([1]S1313!$AA$14/1000,3)</f>
        <v>3195.902</v>
      </c>
      <c r="H60" s="35">
        <f>+ROUND([1]S1314!$AA$14/1000,3)</f>
        <v>76.346999999999994</v>
      </c>
    </row>
    <row r="61" spans="2:8" s="32" customFormat="1" ht="22.5" x14ac:dyDescent="0.2">
      <c r="B61" s="41" t="s">
        <v>117</v>
      </c>
      <c r="C61" s="55" t="s">
        <v>118</v>
      </c>
      <c r="D61" s="40">
        <v>44</v>
      </c>
      <c r="E61" s="34">
        <f>+ROUND([1]S13!$AA$25/1000,3)</f>
        <v>145.071</v>
      </c>
      <c r="F61" s="34">
        <f>+ROUND([1]S1311!$AA$25/1000,3)</f>
        <v>133.67400000000001</v>
      </c>
      <c r="G61" s="34">
        <f>+ROUND([1]S1313!$AA$25/1000,3)</f>
        <v>12.058999999999999</v>
      </c>
      <c r="H61" s="35">
        <f>+ROUND([1]S1314!$AA$25/1000,3)</f>
        <v>-0.66200000000000003</v>
      </c>
    </row>
    <row r="62" spans="2:8" s="32" customFormat="1" ht="22.5" x14ac:dyDescent="0.2">
      <c r="B62" s="38" t="s">
        <v>119</v>
      </c>
      <c r="C62" s="55" t="s">
        <v>120</v>
      </c>
      <c r="D62" s="40">
        <v>45</v>
      </c>
      <c r="E62" s="34">
        <f>+ROUND([1]S13!$AA$28/1000,3)</f>
        <v>-0.57099999999999995</v>
      </c>
      <c r="F62" s="34">
        <f>+ROUND([1]S1311!$AA$28/1000,3)</f>
        <v>8.6069999999999993</v>
      </c>
      <c r="G62" s="34">
        <f>+ROUND([1]S1313!$AA$28/1000,3)</f>
        <v>-10.092000000000001</v>
      </c>
      <c r="H62" s="35">
        <f>+ROUND([1]S1314!$AA$28/1000,3)</f>
        <v>0.91400000000000003</v>
      </c>
    </row>
    <row r="63" spans="2:8" s="32" customFormat="1" ht="22.5" x14ac:dyDescent="0.2">
      <c r="B63" s="41" t="s">
        <v>121</v>
      </c>
      <c r="C63" s="55" t="s">
        <v>122</v>
      </c>
      <c r="D63" s="40" t="s">
        <v>123</v>
      </c>
      <c r="E63" s="30">
        <f>+E59+E62</f>
        <v>8018.3059999999996</v>
      </c>
      <c r="F63" s="30">
        <f t="shared" ref="F63:H63" si="15">+F59+F62</f>
        <v>4743.8379999999997</v>
      </c>
      <c r="G63" s="30">
        <f t="shared" si="15"/>
        <v>3197.8690000000001</v>
      </c>
      <c r="H63" s="31">
        <f t="shared" si="15"/>
        <v>76.59899999999999</v>
      </c>
    </row>
    <row r="64" spans="2:8" s="59" customFormat="1" ht="27" customHeight="1" x14ac:dyDescent="0.2">
      <c r="B64" s="56" t="s">
        <v>124</v>
      </c>
      <c r="C64" s="57" t="s">
        <v>125</v>
      </c>
      <c r="D64" s="54" t="s">
        <v>126</v>
      </c>
      <c r="E64" s="18">
        <f>+E50+E52-E55-E63</f>
        <v>1451.4170000000004</v>
      </c>
      <c r="F64" s="18">
        <f t="shared" ref="F64:H64" si="16">+F50+F52-F55-F63</f>
        <v>-4713.04</v>
      </c>
      <c r="G64" s="18">
        <f t="shared" si="16"/>
        <v>258.47200000000021</v>
      </c>
      <c r="H64" s="58">
        <f t="shared" si="16"/>
        <v>5905.9849999999997</v>
      </c>
    </row>
    <row r="65" spans="2:8" s="59" customFormat="1" ht="27" customHeight="1" x14ac:dyDescent="0.2">
      <c r="B65" s="60" t="s">
        <v>127</v>
      </c>
      <c r="C65" s="61" t="s">
        <v>128</v>
      </c>
      <c r="D65" s="54" t="s">
        <v>129</v>
      </c>
      <c r="E65" s="18">
        <f>+E15+E19+E20+E25+E26+E39+E42+E43+E49+E55+E63</f>
        <v>123174.34600000001</v>
      </c>
      <c r="F65" s="18">
        <f t="shared" ref="F65:H65" si="17">+F15+F19+F20+F25+F26+F39+F42+F43+F49+F55+F63</f>
        <v>90438.253000000012</v>
      </c>
      <c r="G65" s="18">
        <f t="shared" si="17"/>
        <v>19141.995999999999</v>
      </c>
      <c r="H65" s="58">
        <f t="shared" si="17"/>
        <v>35732.114000000001</v>
      </c>
    </row>
    <row r="66" spans="2:8" s="59" customFormat="1" ht="27" customHeight="1" thickBot="1" x14ac:dyDescent="0.25">
      <c r="B66" s="62" t="s">
        <v>130</v>
      </c>
      <c r="C66" s="63" t="s">
        <v>131</v>
      </c>
      <c r="D66" s="64" t="s">
        <v>132</v>
      </c>
      <c r="E66" s="65">
        <f>+E14+E21++E23+E24+E33+E34+E38+E52</f>
        <v>124625.76299999999</v>
      </c>
      <c r="F66" s="65">
        <f t="shared" ref="F66:H66" si="18">+F14+F21++F23+F24+F33+F34+F38+F52</f>
        <v>85725.213000000018</v>
      </c>
      <c r="G66" s="65">
        <f t="shared" si="18"/>
        <v>19400.468000000001</v>
      </c>
      <c r="H66" s="66">
        <f t="shared" si="18"/>
        <v>41638.098999999995</v>
      </c>
    </row>
    <row r="67" spans="2:8" ht="12" thickTop="1" x14ac:dyDescent="0.2">
      <c r="E67" s="32"/>
      <c r="F67" s="32"/>
      <c r="G67" s="32"/>
      <c r="H67" s="32"/>
    </row>
    <row r="68" spans="2:8" s="1" customFormat="1" x14ac:dyDescent="0.2">
      <c r="B68" s="69" t="s">
        <v>133</v>
      </c>
      <c r="D68" s="2"/>
      <c r="E68" s="70"/>
      <c r="F68" s="70"/>
      <c r="G68" s="70"/>
      <c r="H68" s="70"/>
    </row>
    <row r="69" spans="2:8" s="1" customFormat="1" ht="34.5" customHeight="1" x14ac:dyDescent="0.2">
      <c r="B69" s="71" t="s">
        <v>134</v>
      </c>
      <c r="C69" s="71"/>
      <c r="D69" s="71"/>
      <c r="E69" s="71"/>
      <c r="F69" s="71"/>
      <c r="G69" s="71"/>
      <c r="H69" s="71"/>
    </row>
  </sheetData>
  <mergeCells count="6">
    <mergeCell ref="B69:H69"/>
    <mergeCell ref="E1:H1"/>
    <mergeCell ref="E6:E7"/>
    <mergeCell ref="F6:F7"/>
    <mergeCell ref="G6:G7"/>
    <mergeCell ref="H6:H7"/>
  </mergeCells>
  <printOptions horizontalCentered="1"/>
  <pageMargins left="0.34" right="0.32" top="0.74803149606299213" bottom="0.74803149606299213" header="0.31496062992125984" footer="0.31496062992125984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2023</vt:lpstr>
      <vt:lpstr>2024</vt:lpstr>
      <vt:lpstr>'2023'!Print_Area</vt:lpstr>
      <vt:lpstr>'2024'!Print_Area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Gapo</dc:creator>
  <cp:lastModifiedBy>Diana Gapo</cp:lastModifiedBy>
  <dcterms:created xsi:type="dcterms:W3CDTF">2025-09-18T14:42:25Z</dcterms:created>
  <dcterms:modified xsi:type="dcterms:W3CDTF">2025-09-18T14:45:29Z</dcterms:modified>
</cp:coreProperties>
</file>