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R:\lsb\DEE_SE\DIVULGACAO\DESTAQUES\TRANSPORTES\2025\Destaque Transportes 2T 2025\Envio_CD\"/>
    </mc:Choice>
  </mc:AlternateContent>
  <xr:revisionPtr revIDLastSave="0" documentId="13_ncr:1_{0A9AA57B-8E28-48BB-99F2-F5F5A15834C4}" xr6:coauthVersionLast="47" xr6:coauthVersionMax="47" xr10:uidLastSave="{00000000-0000-0000-0000-000000000000}"/>
  <bookViews>
    <workbookView xWindow="-108" yWindow="-108" windowWidth="23256" windowHeight="12456" tabRatio="742" xr2:uid="{00000000-000D-0000-FFFF-FFFF00000000}"/>
  </bookViews>
  <sheets>
    <sheet name="Índice" sheetId="1" r:id="rId1"/>
    <sheet name="Q01" sheetId="35" r:id="rId2"/>
    <sheet name="Q02" sheetId="33" r:id="rId3"/>
    <sheet name="Q03" sheetId="36" r:id="rId4"/>
    <sheet name="Q04" sheetId="37" r:id="rId5"/>
    <sheet name="Q05" sheetId="38" r:id="rId6"/>
    <sheet name="Q06" sheetId="39" r:id="rId7"/>
    <sheet name="Q07" sheetId="18" r:id="rId8"/>
    <sheet name="Q08" sheetId="19" r:id="rId9"/>
    <sheet name="Q09" sheetId="20" r:id="rId10"/>
    <sheet name="Q10" sheetId="30" r:id="rId11"/>
    <sheet name="Q11" sheetId="31" r:id="rId12"/>
    <sheet name="Q12" sheetId="7" r:id="rId13"/>
    <sheet name="Q13" sheetId="13" r:id="rId14"/>
    <sheet name="Q14" sheetId="10" r:id="rId15"/>
    <sheet name="Q15" sheetId="12" r:id="rId16"/>
    <sheet name="Q16" sheetId="40" r:id="rId17"/>
    <sheet name="Q17" sheetId="41" r:id="rId18"/>
  </sheets>
  <definedNames>
    <definedName name="_xlnm.Print_Area" localSheetId="10">'Q10'!$B$2:$O$24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2" i="33" l="1"/>
  <c r="L72" i="33"/>
  <c r="M72" i="33"/>
  <c r="K73" i="33"/>
  <c r="L73" i="33"/>
  <c r="K74" i="33"/>
  <c r="L74" i="33"/>
  <c r="M74" i="33"/>
  <c r="N74" i="33"/>
  <c r="K75" i="33"/>
  <c r="L75" i="33"/>
  <c r="K62" i="33"/>
  <c r="L62" i="33"/>
  <c r="M62" i="33"/>
  <c r="N62" i="33"/>
  <c r="K44" i="33"/>
  <c r="L44" i="33"/>
  <c r="M44" i="33"/>
  <c r="K45" i="33"/>
  <c r="L45" i="33"/>
  <c r="K46" i="33"/>
  <c r="L46" i="33"/>
  <c r="M46" i="33"/>
  <c r="N46" i="33"/>
  <c r="K47" i="33"/>
  <c r="L47" i="33"/>
  <c r="M47" i="33"/>
  <c r="N47" i="33"/>
  <c r="N6" i="37"/>
  <c r="M6" i="37"/>
  <c r="L6" i="37"/>
  <c r="K6" i="37"/>
  <c r="N6" i="36"/>
  <c r="M6" i="36"/>
  <c r="L6" i="36"/>
  <c r="K6" i="36"/>
  <c r="N6" i="33"/>
  <c r="M6" i="33"/>
  <c r="L6" i="33"/>
  <c r="K6" i="33"/>
  <c r="O6" i="35"/>
  <c r="N6" i="35"/>
  <c r="M6" i="35"/>
  <c r="L6" i="35"/>
  <c r="G28" i="37"/>
  <c r="C28" i="37"/>
  <c r="G27" i="37"/>
  <c r="C27" i="37"/>
  <c r="G26" i="37"/>
  <c r="C26" i="37"/>
  <c r="G25" i="37"/>
  <c r="C25" i="37"/>
  <c r="J24" i="37"/>
  <c r="I24" i="37"/>
  <c r="H24" i="37"/>
  <c r="F24" i="37"/>
  <c r="C24" i="37" s="1"/>
  <c r="E24" i="37"/>
  <c r="D24" i="37"/>
  <c r="G22" i="37"/>
  <c r="C22" i="37"/>
  <c r="G21" i="37"/>
  <c r="C21" i="37"/>
  <c r="G20" i="37"/>
  <c r="C20" i="37"/>
  <c r="G19" i="37"/>
  <c r="C19" i="37"/>
  <c r="J18" i="37"/>
  <c r="I18" i="37"/>
  <c r="H18" i="37"/>
  <c r="F18" i="37"/>
  <c r="E18" i="37"/>
  <c r="D18" i="37"/>
  <c r="C18" i="37" s="1"/>
  <c r="G48" i="36"/>
  <c r="C48" i="36"/>
  <c r="G47" i="36"/>
  <c r="C47" i="36"/>
  <c r="G46" i="36"/>
  <c r="C46" i="36"/>
  <c r="G45" i="36"/>
  <c r="C45" i="36"/>
  <c r="G44" i="36"/>
  <c r="C44" i="36"/>
  <c r="G43" i="36"/>
  <c r="C43" i="36"/>
  <c r="G42" i="36"/>
  <c r="C42" i="36"/>
  <c r="G41" i="36"/>
  <c r="C41" i="36"/>
  <c r="G40" i="36"/>
  <c r="C40" i="36"/>
  <c r="G39" i="36"/>
  <c r="C39" i="36"/>
  <c r="G38" i="36"/>
  <c r="C38" i="36"/>
  <c r="J36" i="36"/>
  <c r="I36" i="36"/>
  <c r="H36" i="36"/>
  <c r="F36" i="36"/>
  <c r="E36" i="36"/>
  <c r="D36" i="36"/>
  <c r="G76" i="33"/>
  <c r="C76" i="33"/>
  <c r="G75" i="33"/>
  <c r="C75" i="33"/>
  <c r="G74" i="33"/>
  <c r="C74" i="33"/>
  <c r="G73" i="33"/>
  <c r="C73" i="33"/>
  <c r="G72" i="33"/>
  <c r="C72" i="33"/>
  <c r="G71" i="33"/>
  <c r="C71" i="33"/>
  <c r="G70" i="33"/>
  <c r="C70" i="33"/>
  <c r="G69" i="33"/>
  <c r="C69" i="33"/>
  <c r="G68" i="33"/>
  <c r="C68" i="33"/>
  <c r="G67" i="33"/>
  <c r="C67" i="33"/>
  <c r="G66" i="33"/>
  <c r="C66" i="33"/>
  <c r="J64" i="33"/>
  <c r="I64" i="33"/>
  <c r="H64" i="33"/>
  <c r="F64" i="33"/>
  <c r="C64" i="33" s="1"/>
  <c r="E64" i="33"/>
  <c r="D64" i="33"/>
  <c r="G62" i="33"/>
  <c r="C62" i="33"/>
  <c r="G61" i="33"/>
  <c r="C61" i="33"/>
  <c r="G60" i="33"/>
  <c r="C60" i="33"/>
  <c r="G59" i="33"/>
  <c r="C59" i="33"/>
  <c r="G58" i="33"/>
  <c r="C58" i="33"/>
  <c r="G57" i="33"/>
  <c r="C57" i="33"/>
  <c r="G56" i="33"/>
  <c r="C56" i="33"/>
  <c r="G55" i="33"/>
  <c r="C55" i="33"/>
  <c r="G54" i="33"/>
  <c r="C54" i="33"/>
  <c r="G53" i="33"/>
  <c r="C53" i="33"/>
  <c r="G52" i="33"/>
  <c r="G50" i="33" s="1"/>
  <c r="C52" i="33"/>
  <c r="J50" i="33"/>
  <c r="I50" i="33"/>
  <c r="H50" i="33"/>
  <c r="F50" i="33"/>
  <c r="E50" i="33"/>
  <c r="D50" i="33"/>
  <c r="D38" i="33"/>
  <c r="E38" i="33"/>
  <c r="F38" i="33"/>
  <c r="H38" i="33"/>
  <c r="I38" i="33"/>
  <c r="J38" i="33"/>
  <c r="D39" i="33"/>
  <c r="E39" i="33"/>
  <c r="F39" i="33"/>
  <c r="H39" i="33"/>
  <c r="I39" i="33"/>
  <c r="J39" i="33"/>
  <c r="D40" i="33"/>
  <c r="E40" i="33"/>
  <c r="F40" i="33"/>
  <c r="H40" i="33"/>
  <c r="I40" i="33"/>
  <c r="J40" i="33"/>
  <c r="D41" i="33"/>
  <c r="E41" i="33"/>
  <c r="F41" i="33"/>
  <c r="H41" i="33"/>
  <c r="I41" i="33"/>
  <c r="J41" i="33"/>
  <c r="D42" i="33"/>
  <c r="E42" i="33"/>
  <c r="F42" i="33"/>
  <c r="H42" i="33"/>
  <c r="I42" i="33"/>
  <c r="J42" i="33"/>
  <c r="D43" i="33"/>
  <c r="E43" i="33"/>
  <c r="F43" i="33"/>
  <c r="H43" i="33"/>
  <c r="I43" i="33"/>
  <c r="J43" i="33"/>
  <c r="D44" i="33"/>
  <c r="E44" i="33"/>
  <c r="F44" i="33"/>
  <c r="H44" i="33"/>
  <c r="I44" i="33"/>
  <c r="J44" i="33"/>
  <c r="D45" i="33"/>
  <c r="E45" i="33"/>
  <c r="F45" i="33"/>
  <c r="H45" i="33"/>
  <c r="I45" i="33"/>
  <c r="J45" i="33"/>
  <c r="D46" i="33"/>
  <c r="E46" i="33"/>
  <c r="F46" i="33"/>
  <c r="H46" i="33"/>
  <c r="I46" i="33"/>
  <c r="J46" i="33"/>
  <c r="D47" i="33"/>
  <c r="E47" i="33"/>
  <c r="F47" i="33"/>
  <c r="H47" i="33"/>
  <c r="I47" i="33"/>
  <c r="J47" i="33"/>
  <c r="D48" i="33"/>
  <c r="E48" i="33"/>
  <c r="F48" i="33"/>
  <c r="H48" i="33"/>
  <c r="I48" i="33"/>
  <c r="J48" i="33"/>
  <c r="J14" i="39"/>
  <c r="I14" i="39"/>
  <c r="H14" i="39"/>
  <c r="J13" i="39"/>
  <c r="I13" i="39"/>
  <c r="H13" i="39"/>
  <c r="J12" i="39"/>
  <c r="I12" i="39"/>
  <c r="H12" i="39"/>
  <c r="G24" i="37" l="1"/>
  <c r="G18" i="37"/>
  <c r="G36" i="36"/>
  <c r="C36" i="36"/>
  <c r="G64" i="33"/>
  <c r="C50" i="33"/>
  <c r="G48" i="33"/>
  <c r="G46" i="33"/>
  <c r="G44" i="33"/>
  <c r="G42" i="33"/>
  <c r="G40" i="33"/>
  <c r="G38" i="33"/>
  <c r="G47" i="33"/>
  <c r="G45" i="33"/>
  <c r="G43" i="33"/>
  <c r="G39" i="33"/>
  <c r="F36" i="33"/>
  <c r="E36" i="33"/>
  <c r="C47" i="33"/>
  <c r="C46" i="33"/>
  <c r="C44" i="33"/>
  <c r="C43" i="33"/>
  <c r="C42" i="33"/>
  <c r="C40" i="33"/>
  <c r="C39" i="33"/>
  <c r="J36" i="33"/>
  <c r="G41" i="33"/>
  <c r="I36" i="33"/>
  <c r="C48" i="33"/>
  <c r="C45" i="33"/>
  <c r="C41" i="33"/>
  <c r="D36" i="33"/>
  <c r="C36" i="33" s="1"/>
  <c r="H36" i="33"/>
  <c r="C38" i="33"/>
  <c r="G13" i="39"/>
  <c r="K21" i="38"/>
  <c r="L21" i="38"/>
  <c r="M21" i="38"/>
  <c r="K22" i="38"/>
  <c r="L22" i="38"/>
  <c r="M22" i="38"/>
  <c r="G12" i="38"/>
  <c r="K12" i="38" s="1"/>
  <c r="L12" i="38"/>
  <c r="M12" i="38"/>
  <c r="N12" i="38"/>
  <c r="G13" i="38"/>
  <c r="K13" i="38" s="1"/>
  <c r="L13" i="38"/>
  <c r="M13" i="38"/>
  <c r="N13" i="38"/>
  <c r="G14" i="38"/>
  <c r="G15" i="38"/>
  <c r="K15" i="38" s="1"/>
  <c r="L15" i="38"/>
  <c r="M15" i="38"/>
  <c r="N15" i="38"/>
  <c r="G16" i="38"/>
  <c r="K16" i="38" s="1"/>
  <c r="L16" i="38"/>
  <c r="M16" i="38"/>
  <c r="N16" i="38"/>
  <c r="G17" i="38"/>
  <c r="K17" i="38"/>
  <c r="L17" i="38"/>
  <c r="M17" i="38"/>
  <c r="N17" i="38"/>
  <c r="O6" i="30"/>
  <c r="N6" i="30"/>
  <c r="M6" i="30"/>
  <c r="L26" i="33"/>
  <c r="M26" i="33"/>
  <c r="N26" i="33"/>
  <c r="I10" i="38"/>
  <c r="I8" i="38" s="1"/>
  <c r="J10" i="38"/>
  <c r="J8" i="38" s="1"/>
  <c r="H10" i="38"/>
  <c r="H8" i="38" s="1"/>
  <c r="G46" i="39"/>
  <c r="F43" i="39"/>
  <c r="E43" i="39"/>
  <c r="D43" i="39"/>
  <c r="G45" i="39"/>
  <c r="G43" i="39" s="1"/>
  <c r="C45" i="39"/>
  <c r="J43" i="39"/>
  <c r="I43" i="39"/>
  <c r="H43" i="39"/>
  <c r="G41" i="39"/>
  <c r="G40" i="39"/>
  <c r="G39" i="39"/>
  <c r="J37" i="39"/>
  <c r="I37" i="39"/>
  <c r="H37" i="39"/>
  <c r="H35" i="39" s="1"/>
  <c r="G32" i="39"/>
  <c r="E29" i="39"/>
  <c r="D29" i="39"/>
  <c r="G31" i="39"/>
  <c r="C31" i="39"/>
  <c r="J29" i="39"/>
  <c r="I29" i="39"/>
  <c r="H29" i="39"/>
  <c r="H16" i="39" s="1"/>
  <c r="G27" i="39"/>
  <c r="G26" i="39"/>
  <c r="G25" i="39"/>
  <c r="J23" i="39"/>
  <c r="J21" i="39" s="1"/>
  <c r="I23" i="39"/>
  <c r="I10" i="39" s="1"/>
  <c r="H23" i="39"/>
  <c r="H21" i="39" s="1"/>
  <c r="J19" i="39"/>
  <c r="G19" i="39" s="1"/>
  <c r="I19" i="39"/>
  <c r="H19" i="39"/>
  <c r="J18" i="39"/>
  <c r="I18" i="39"/>
  <c r="H18" i="39"/>
  <c r="C18" i="39"/>
  <c r="G36" i="33" l="1"/>
  <c r="I35" i="39"/>
  <c r="J35" i="39"/>
  <c r="J8" i="39" s="1"/>
  <c r="I16" i="39"/>
  <c r="J16" i="39"/>
  <c r="G16" i="39" s="1"/>
  <c r="G37" i="39"/>
  <c r="G35" i="39" s="1"/>
  <c r="G18" i="39"/>
  <c r="G29" i="39"/>
  <c r="G12" i="39"/>
  <c r="G14" i="39"/>
  <c r="G8" i="38"/>
  <c r="G10" i="38"/>
  <c r="C39" i="39"/>
  <c r="F13" i="39"/>
  <c r="E14" i="39"/>
  <c r="C26" i="39"/>
  <c r="H10" i="39"/>
  <c r="G23" i="39"/>
  <c r="H8" i="39"/>
  <c r="J10" i="39"/>
  <c r="C27" i="39"/>
  <c r="F23" i="39"/>
  <c r="D16" i="39"/>
  <c r="E37" i="39"/>
  <c r="E35" i="39" s="1"/>
  <c r="F37" i="39"/>
  <c r="F35" i="39" s="1"/>
  <c r="C25" i="39"/>
  <c r="E23" i="39"/>
  <c r="E21" i="39" s="1"/>
  <c r="C41" i="39"/>
  <c r="D23" i="39"/>
  <c r="D21" i="39" s="1"/>
  <c r="D13" i="39"/>
  <c r="F19" i="39"/>
  <c r="D37" i="39"/>
  <c r="D35" i="39" s="1"/>
  <c r="C46" i="39"/>
  <c r="C43" i="39" s="1"/>
  <c r="D14" i="39"/>
  <c r="E13" i="39"/>
  <c r="E12" i="39"/>
  <c r="F12" i="39"/>
  <c r="C40" i="39"/>
  <c r="F14" i="39"/>
  <c r="E16" i="39"/>
  <c r="D12" i="39"/>
  <c r="F29" i="39"/>
  <c r="D19" i="39"/>
  <c r="C32" i="39"/>
  <c r="C29" i="39" s="1"/>
  <c r="E19" i="39"/>
  <c r="I21" i="39"/>
  <c r="I8" i="39" l="1"/>
  <c r="G10" i="39"/>
  <c r="G21" i="39"/>
  <c r="C13" i="39"/>
  <c r="C14" i="39"/>
  <c r="C23" i="39"/>
  <c r="C21" i="39" s="1"/>
  <c r="G8" i="39"/>
  <c r="E10" i="39"/>
  <c r="E8" i="39"/>
  <c r="F10" i="39"/>
  <c r="C37" i="39"/>
  <c r="C35" i="39" s="1"/>
  <c r="D8" i="39"/>
  <c r="C19" i="39"/>
  <c r="C12" i="39"/>
  <c r="D10" i="39"/>
  <c r="F16" i="39"/>
  <c r="C16" i="39" s="1"/>
  <c r="F21" i="39"/>
  <c r="F8" i="39" s="1"/>
  <c r="C10" i="39" l="1"/>
  <c r="C8" i="39"/>
  <c r="N28" i="37"/>
  <c r="M28" i="37"/>
  <c r="L28" i="37"/>
  <c r="K28" i="37"/>
  <c r="N27" i="37"/>
  <c r="M27" i="37"/>
  <c r="L27" i="37"/>
  <c r="N26" i="37"/>
  <c r="M26" i="37"/>
  <c r="L26" i="37"/>
  <c r="K26" i="37"/>
  <c r="N25" i="37"/>
  <c r="M25" i="37"/>
  <c r="L25" i="37"/>
  <c r="K25" i="37"/>
  <c r="L24" i="37"/>
  <c r="N22" i="37"/>
  <c r="M22" i="37"/>
  <c r="L22" i="37"/>
  <c r="K22" i="37"/>
  <c r="N21" i="37"/>
  <c r="M21" i="37"/>
  <c r="L21" i="37"/>
  <c r="N20" i="37"/>
  <c r="M20" i="37"/>
  <c r="L20" i="37"/>
  <c r="N19" i="37"/>
  <c r="M19" i="37"/>
  <c r="L19" i="37"/>
  <c r="N16" i="37"/>
  <c r="M16" i="37"/>
  <c r="L16" i="37"/>
  <c r="G16" i="37"/>
  <c r="C16" i="37"/>
  <c r="K16" i="37" s="1"/>
  <c r="N15" i="37"/>
  <c r="M15" i="37"/>
  <c r="L15" i="37"/>
  <c r="G15" i="37"/>
  <c r="C15" i="37"/>
  <c r="N14" i="37"/>
  <c r="M14" i="37"/>
  <c r="L14" i="37"/>
  <c r="G14" i="37"/>
  <c r="C14" i="37"/>
  <c r="N13" i="37"/>
  <c r="M13" i="37"/>
  <c r="L13" i="37"/>
  <c r="G13" i="37"/>
  <c r="C13" i="37"/>
  <c r="J12" i="37"/>
  <c r="I12" i="37"/>
  <c r="H12" i="37"/>
  <c r="G12" i="37" s="1"/>
  <c r="F12" i="37"/>
  <c r="E12" i="37"/>
  <c r="D12" i="37"/>
  <c r="N48" i="36"/>
  <c r="M48" i="36"/>
  <c r="L48" i="36"/>
  <c r="N47" i="36"/>
  <c r="M47" i="36"/>
  <c r="L47" i="36"/>
  <c r="K47" i="36"/>
  <c r="N46" i="36"/>
  <c r="M46" i="36"/>
  <c r="L46" i="36"/>
  <c r="N45" i="36"/>
  <c r="M45" i="36"/>
  <c r="L45" i="36"/>
  <c r="N44" i="36"/>
  <c r="M44" i="36"/>
  <c r="L44" i="36"/>
  <c r="K44" i="36"/>
  <c r="N43" i="36"/>
  <c r="M43" i="36"/>
  <c r="L43" i="36"/>
  <c r="K43" i="36"/>
  <c r="N42" i="36"/>
  <c r="M42" i="36"/>
  <c r="L42" i="36"/>
  <c r="N41" i="36"/>
  <c r="M41" i="36"/>
  <c r="L41" i="36"/>
  <c r="K41" i="36"/>
  <c r="N40" i="36"/>
  <c r="M40" i="36"/>
  <c r="L40" i="36"/>
  <c r="K40" i="36"/>
  <c r="N39" i="36"/>
  <c r="M39" i="36"/>
  <c r="L39" i="36"/>
  <c r="N38" i="36"/>
  <c r="M38" i="36"/>
  <c r="L38" i="36"/>
  <c r="K38" i="36"/>
  <c r="L36" i="36"/>
  <c r="N34" i="36"/>
  <c r="M34" i="36"/>
  <c r="L34" i="36"/>
  <c r="G34" i="36"/>
  <c r="C34" i="36"/>
  <c r="N33" i="36"/>
  <c r="M33" i="36"/>
  <c r="L33" i="36"/>
  <c r="G33" i="36"/>
  <c r="C33" i="36"/>
  <c r="K33" i="36" s="1"/>
  <c r="N32" i="36"/>
  <c r="M32" i="36"/>
  <c r="L32" i="36"/>
  <c r="G32" i="36"/>
  <c r="C32" i="36"/>
  <c r="N31" i="36"/>
  <c r="M31" i="36"/>
  <c r="L31" i="36"/>
  <c r="G31" i="36"/>
  <c r="C31" i="36"/>
  <c r="N30" i="36"/>
  <c r="M30" i="36"/>
  <c r="L30" i="36"/>
  <c r="G30" i="36"/>
  <c r="C30" i="36"/>
  <c r="K30" i="36" s="1"/>
  <c r="N29" i="36"/>
  <c r="M29" i="36"/>
  <c r="L29" i="36"/>
  <c r="G29" i="36"/>
  <c r="C29" i="36"/>
  <c r="K29" i="36" s="1"/>
  <c r="N28" i="36"/>
  <c r="M28" i="36"/>
  <c r="L28" i="36"/>
  <c r="G28" i="36"/>
  <c r="C28" i="36"/>
  <c r="N27" i="36"/>
  <c r="M27" i="36"/>
  <c r="L27" i="36"/>
  <c r="G27" i="36"/>
  <c r="C27" i="36"/>
  <c r="K27" i="36" s="1"/>
  <c r="N26" i="36"/>
  <c r="M26" i="36"/>
  <c r="L26" i="36"/>
  <c r="G26" i="36"/>
  <c r="C26" i="36"/>
  <c r="N25" i="36"/>
  <c r="M25" i="36"/>
  <c r="L25" i="36"/>
  <c r="G25" i="36"/>
  <c r="C25" i="36"/>
  <c r="N24" i="36"/>
  <c r="M24" i="36"/>
  <c r="L24" i="36"/>
  <c r="G24" i="36"/>
  <c r="C24" i="36"/>
  <c r="K24" i="36" s="1"/>
  <c r="J22" i="36"/>
  <c r="I22" i="36"/>
  <c r="H22" i="36"/>
  <c r="F22" i="36"/>
  <c r="E22" i="36"/>
  <c r="D22" i="36"/>
  <c r="J20" i="36"/>
  <c r="I20" i="36"/>
  <c r="H20" i="36"/>
  <c r="F20" i="36"/>
  <c r="E20" i="36"/>
  <c r="D20" i="36"/>
  <c r="J19" i="36"/>
  <c r="I19" i="36"/>
  <c r="H19" i="36"/>
  <c r="F19" i="36"/>
  <c r="E19" i="36"/>
  <c r="D19" i="36"/>
  <c r="J18" i="36"/>
  <c r="I18" i="36"/>
  <c r="H18" i="36"/>
  <c r="F18" i="36"/>
  <c r="E18" i="36"/>
  <c r="D18" i="36"/>
  <c r="J17" i="36"/>
  <c r="I17" i="36"/>
  <c r="H17" i="36"/>
  <c r="F17" i="36"/>
  <c r="E17" i="36"/>
  <c r="D17" i="36"/>
  <c r="J16" i="36"/>
  <c r="I16" i="36"/>
  <c r="H16" i="36"/>
  <c r="F16" i="36"/>
  <c r="E16" i="36"/>
  <c r="D16" i="36"/>
  <c r="J15" i="36"/>
  <c r="I15" i="36"/>
  <c r="H15" i="36"/>
  <c r="F15" i="36"/>
  <c r="E15" i="36"/>
  <c r="D15" i="36"/>
  <c r="J14" i="36"/>
  <c r="I14" i="36"/>
  <c r="H14" i="36"/>
  <c r="F14" i="36"/>
  <c r="E14" i="36"/>
  <c r="D14" i="36"/>
  <c r="J13" i="36"/>
  <c r="I13" i="36"/>
  <c r="H13" i="36"/>
  <c r="F13" i="36"/>
  <c r="E13" i="36"/>
  <c r="D13" i="36"/>
  <c r="J12" i="36"/>
  <c r="I12" i="36"/>
  <c r="H12" i="36"/>
  <c r="F12" i="36"/>
  <c r="E12" i="36"/>
  <c r="D12" i="36"/>
  <c r="J11" i="36"/>
  <c r="I11" i="36"/>
  <c r="H11" i="36"/>
  <c r="F11" i="36"/>
  <c r="E11" i="36"/>
  <c r="D11" i="36"/>
  <c r="J10" i="36"/>
  <c r="I10" i="36"/>
  <c r="H10" i="36"/>
  <c r="F10" i="36"/>
  <c r="E10" i="36"/>
  <c r="E8" i="36" s="1"/>
  <c r="D10" i="36"/>
  <c r="N76" i="33"/>
  <c r="M76" i="33"/>
  <c r="L76" i="33"/>
  <c r="N71" i="33"/>
  <c r="M71" i="33"/>
  <c r="L71" i="33"/>
  <c r="N70" i="33"/>
  <c r="M70" i="33"/>
  <c r="L70" i="33"/>
  <c r="N69" i="33"/>
  <c r="M69" i="33"/>
  <c r="L69" i="33"/>
  <c r="N68" i="33"/>
  <c r="M68" i="33"/>
  <c r="L68" i="33"/>
  <c r="K68" i="33"/>
  <c r="N67" i="33"/>
  <c r="M67" i="33"/>
  <c r="L67" i="33"/>
  <c r="K67" i="33"/>
  <c r="N66" i="33"/>
  <c r="M66" i="33"/>
  <c r="L66" i="33"/>
  <c r="N57" i="33"/>
  <c r="M57" i="33"/>
  <c r="L57" i="33"/>
  <c r="N56" i="33"/>
  <c r="M56" i="33"/>
  <c r="L56" i="33"/>
  <c r="N55" i="33"/>
  <c r="M55" i="33"/>
  <c r="L55" i="33"/>
  <c r="N54" i="33"/>
  <c r="M54" i="33"/>
  <c r="L54" i="33"/>
  <c r="N53" i="33"/>
  <c r="M53" i="33"/>
  <c r="L53" i="33"/>
  <c r="K53" i="33"/>
  <c r="N52" i="33"/>
  <c r="M52" i="33"/>
  <c r="L52" i="33"/>
  <c r="K52" i="33"/>
  <c r="M50" i="33"/>
  <c r="J20" i="33"/>
  <c r="I20" i="33"/>
  <c r="H20" i="33"/>
  <c r="F20" i="33"/>
  <c r="J19" i="33"/>
  <c r="I19" i="33"/>
  <c r="H19" i="33"/>
  <c r="F19" i="33"/>
  <c r="E19" i="33"/>
  <c r="J18" i="33"/>
  <c r="I18" i="33"/>
  <c r="H18" i="33"/>
  <c r="F18" i="33"/>
  <c r="J17" i="33"/>
  <c r="H17" i="33"/>
  <c r="J16" i="33"/>
  <c r="I16" i="33"/>
  <c r="H16" i="33"/>
  <c r="E16" i="33"/>
  <c r="J15" i="33"/>
  <c r="I15" i="33"/>
  <c r="H15" i="33"/>
  <c r="F15" i="33"/>
  <c r="E15" i="33"/>
  <c r="D15" i="33"/>
  <c r="J14" i="33"/>
  <c r="I14" i="33"/>
  <c r="H14" i="33"/>
  <c r="E14" i="33"/>
  <c r="J13" i="33"/>
  <c r="I13" i="33"/>
  <c r="H13" i="33"/>
  <c r="E13" i="33"/>
  <c r="J12" i="33"/>
  <c r="I12" i="33"/>
  <c r="H12" i="33"/>
  <c r="E12" i="33"/>
  <c r="D12" i="33"/>
  <c r="J11" i="33"/>
  <c r="M39" i="33"/>
  <c r="H11" i="33"/>
  <c r="E11" i="33"/>
  <c r="D11" i="33"/>
  <c r="J10" i="33"/>
  <c r="M38" i="33"/>
  <c r="E10" i="33"/>
  <c r="D10" i="33"/>
  <c r="N34" i="33"/>
  <c r="M34" i="33"/>
  <c r="L34" i="33"/>
  <c r="G34" i="33"/>
  <c r="C34" i="33"/>
  <c r="N33" i="33"/>
  <c r="M33" i="33"/>
  <c r="L33" i="33"/>
  <c r="G33" i="33"/>
  <c r="C33" i="33"/>
  <c r="N32" i="33"/>
  <c r="M32" i="33"/>
  <c r="L32" i="33"/>
  <c r="G32" i="33"/>
  <c r="C32" i="33"/>
  <c r="N31" i="33"/>
  <c r="M31" i="33"/>
  <c r="L31" i="33"/>
  <c r="G31" i="33"/>
  <c r="C31" i="33"/>
  <c r="N30" i="33"/>
  <c r="M30" i="33"/>
  <c r="L30" i="33"/>
  <c r="G30" i="33"/>
  <c r="C30" i="33"/>
  <c r="K30" i="33" s="1"/>
  <c r="N29" i="33"/>
  <c r="M29" i="33"/>
  <c r="L29" i="33"/>
  <c r="G29" i="33"/>
  <c r="C29" i="33"/>
  <c r="N28" i="33"/>
  <c r="M28" i="33"/>
  <c r="L28" i="33"/>
  <c r="G28" i="33"/>
  <c r="C28" i="33"/>
  <c r="N27" i="33"/>
  <c r="M27" i="33"/>
  <c r="L27" i="33"/>
  <c r="G27" i="33"/>
  <c r="C27" i="33"/>
  <c r="G26" i="33"/>
  <c r="C26" i="33"/>
  <c r="N25" i="33"/>
  <c r="M25" i="33"/>
  <c r="L25" i="33"/>
  <c r="G25" i="33"/>
  <c r="C25" i="33"/>
  <c r="N24" i="33"/>
  <c r="M24" i="33"/>
  <c r="L24" i="33"/>
  <c r="G24" i="33"/>
  <c r="C24" i="33"/>
  <c r="J22" i="33"/>
  <c r="I22" i="33"/>
  <c r="H22" i="33"/>
  <c r="F22" i="33"/>
  <c r="E22" i="33"/>
  <c r="D22" i="33"/>
  <c r="E20" i="33"/>
  <c r="E18" i="33"/>
  <c r="D18" i="33"/>
  <c r="I17" i="33"/>
  <c r="O34" i="35"/>
  <c r="N34" i="35"/>
  <c r="M34" i="35"/>
  <c r="H34" i="35"/>
  <c r="D34" i="35"/>
  <c r="O33" i="35"/>
  <c r="N33" i="35"/>
  <c r="M33" i="35"/>
  <c r="H33" i="35"/>
  <c r="D33" i="35"/>
  <c r="O32" i="35"/>
  <c r="N32" i="35"/>
  <c r="M32" i="35"/>
  <c r="H32" i="35"/>
  <c r="D32" i="35"/>
  <c r="O31" i="35"/>
  <c r="N31" i="35"/>
  <c r="M31" i="35"/>
  <c r="H31" i="35"/>
  <c r="D31" i="35"/>
  <c r="O30" i="35"/>
  <c r="N30" i="35"/>
  <c r="M30" i="35"/>
  <c r="H30" i="35"/>
  <c r="D30" i="35"/>
  <c r="O29" i="35"/>
  <c r="N29" i="35"/>
  <c r="M29" i="35"/>
  <c r="H29" i="35"/>
  <c r="D29" i="35"/>
  <c r="O28" i="35"/>
  <c r="N28" i="35"/>
  <c r="M28" i="35"/>
  <c r="H28" i="35"/>
  <c r="D28" i="35"/>
  <c r="O27" i="35"/>
  <c r="N27" i="35"/>
  <c r="M27" i="35"/>
  <c r="H27" i="35"/>
  <c r="D27" i="35"/>
  <c r="O26" i="35"/>
  <c r="N26" i="35"/>
  <c r="M26" i="35"/>
  <c r="H26" i="35"/>
  <c r="D26" i="35"/>
  <c r="O25" i="35"/>
  <c r="N25" i="35"/>
  <c r="M25" i="35"/>
  <c r="H25" i="35"/>
  <c r="D25" i="35"/>
  <c r="O24" i="35"/>
  <c r="N24" i="35"/>
  <c r="M24" i="35"/>
  <c r="H24" i="35"/>
  <c r="D24" i="35"/>
  <c r="K22" i="35"/>
  <c r="J22" i="35"/>
  <c r="I22" i="35"/>
  <c r="G22" i="35"/>
  <c r="F22" i="35"/>
  <c r="E22" i="35"/>
  <c r="O20" i="35"/>
  <c r="N20" i="35"/>
  <c r="M20" i="35"/>
  <c r="H20" i="35"/>
  <c r="D20" i="35"/>
  <c r="O19" i="35"/>
  <c r="N19" i="35"/>
  <c r="M19" i="35"/>
  <c r="H19" i="35"/>
  <c r="D19" i="35"/>
  <c r="O18" i="35"/>
  <c r="N18" i="35"/>
  <c r="M18" i="35"/>
  <c r="H18" i="35"/>
  <c r="D18" i="35"/>
  <c r="O17" i="35"/>
  <c r="N17" i="35"/>
  <c r="M17" i="35"/>
  <c r="H17" i="35"/>
  <c r="D17" i="35"/>
  <c r="L17" i="35" s="1"/>
  <c r="O16" i="35"/>
  <c r="N16" i="35"/>
  <c r="M16" i="35"/>
  <c r="H16" i="35"/>
  <c r="D16" i="35"/>
  <c r="O15" i="35"/>
  <c r="N15" i="35"/>
  <c r="M15" i="35"/>
  <c r="H15" i="35"/>
  <c r="D15" i="35"/>
  <c r="O14" i="35"/>
  <c r="N14" i="35"/>
  <c r="M14" i="35"/>
  <c r="H14" i="35"/>
  <c r="D14" i="35"/>
  <c r="O13" i="35"/>
  <c r="N13" i="35"/>
  <c r="M13" i="35"/>
  <c r="H13" i="35"/>
  <c r="D13" i="35"/>
  <c r="O12" i="35"/>
  <c r="N12" i="35"/>
  <c r="M12" i="35"/>
  <c r="H12" i="35"/>
  <c r="D12" i="35"/>
  <c r="O11" i="35"/>
  <c r="N11" i="35"/>
  <c r="M11" i="35"/>
  <c r="H11" i="35"/>
  <c r="D11" i="35"/>
  <c r="L11" i="35" s="1"/>
  <c r="O10" i="35"/>
  <c r="N10" i="35"/>
  <c r="M10" i="35"/>
  <c r="H10" i="35"/>
  <c r="D10" i="35"/>
  <c r="K8" i="35"/>
  <c r="J8" i="35"/>
  <c r="I8" i="35"/>
  <c r="G8" i="35"/>
  <c r="F8" i="35"/>
  <c r="E8" i="35"/>
  <c r="M22" i="35" l="1"/>
  <c r="M12" i="37"/>
  <c r="C11" i="36"/>
  <c r="N13" i="36"/>
  <c r="N20" i="36"/>
  <c r="H22" i="35"/>
  <c r="N22" i="35"/>
  <c r="L16" i="35"/>
  <c r="K13" i="37"/>
  <c r="K33" i="33"/>
  <c r="L32" i="35"/>
  <c r="N24" i="37"/>
  <c r="K21" i="37"/>
  <c r="M18" i="37"/>
  <c r="C12" i="37"/>
  <c r="K12" i="37" s="1"/>
  <c r="K39" i="36"/>
  <c r="K45" i="36"/>
  <c r="C14" i="36"/>
  <c r="M36" i="36"/>
  <c r="K36" i="36"/>
  <c r="N36" i="36"/>
  <c r="N10" i="36"/>
  <c r="G22" i="36"/>
  <c r="N15" i="36"/>
  <c r="N16" i="36"/>
  <c r="N22" i="36"/>
  <c r="K28" i="36"/>
  <c r="K34" i="36"/>
  <c r="K32" i="36"/>
  <c r="F8" i="36"/>
  <c r="C20" i="36"/>
  <c r="M14" i="36"/>
  <c r="M15" i="36"/>
  <c r="M17" i="36"/>
  <c r="M18" i="36"/>
  <c r="M22" i="36"/>
  <c r="N64" i="33"/>
  <c r="K69" i="33"/>
  <c r="L50" i="33"/>
  <c r="K57" i="33"/>
  <c r="K56" i="33"/>
  <c r="K54" i="33"/>
  <c r="E17" i="33"/>
  <c r="M17" i="33" s="1"/>
  <c r="G22" i="33"/>
  <c r="K32" i="33"/>
  <c r="N22" i="33"/>
  <c r="K31" i="33"/>
  <c r="K26" i="33"/>
  <c r="C18" i="33"/>
  <c r="C22" i="33"/>
  <c r="D22" i="35"/>
  <c r="L27" i="35"/>
  <c r="L33" i="35"/>
  <c r="L12" i="35"/>
  <c r="M8" i="35"/>
  <c r="L10" i="35"/>
  <c r="H8" i="35"/>
  <c r="L15" i="35"/>
  <c r="K27" i="37"/>
  <c r="M24" i="37"/>
  <c r="N18" i="37"/>
  <c r="K18" i="37"/>
  <c r="K19" i="37"/>
  <c r="L18" i="37"/>
  <c r="K20" i="37"/>
  <c r="L12" i="37"/>
  <c r="K14" i="37"/>
  <c r="K15" i="37"/>
  <c r="N12" i="37"/>
  <c r="J8" i="36"/>
  <c r="L11" i="36"/>
  <c r="L12" i="36"/>
  <c r="L13" i="36"/>
  <c r="L17" i="36"/>
  <c r="L18" i="36"/>
  <c r="L19" i="36"/>
  <c r="K42" i="36"/>
  <c r="K48" i="36"/>
  <c r="K46" i="36"/>
  <c r="H8" i="36"/>
  <c r="M11" i="36"/>
  <c r="M12" i="36"/>
  <c r="N14" i="36"/>
  <c r="C17" i="36"/>
  <c r="N17" i="36"/>
  <c r="N19" i="36"/>
  <c r="M20" i="36"/>
  <c r="N11" i="36"/>
  <c r="I8" i="36"/>
  <c r="L10" i="36"/>
  <c r="L15" i="36"/>
  <c r="L16" i="36"/>
  <c r="L22" i="36"/>
  <c r="K25" i="36"/>
  <c r="K31" i="36"/>
  <c r="N12" i="36"/>
  <c r="L14" i="36"/>
  <c r="N18" i="36"/>
  <c r="L20" i="36"/>
  <c r="K26" i="36"/>
  <c r="C12" i="36"/>
  <c r="C15" i="36"/>
  <c r="C18" i="36"/>
  <c r="D8" i="36"/>
  <c r="L8" i="36" s="1"/>
  <c r="M10" i="36"/>
  <c r="M13" i="36"/>
  <c r="M16" i="36"/>
  <c r="M19" i="36"/>
  <c r="C10" i="36"/>
  <c r="C13" i="36"/>
  <c r="C16" i="36"/>
  <c r="C19" i="36"/>
  <c r="M8" i="36"/>
  <c r="C22" i="36"/>
  <c r="K22" i="36" s="1"/>
  <c r="L48" i="33"/>
  <c r="N42" i="33"/>
  <c r="N43" i="33"/>
  <c r="L64" i="33"/>
  <c r="K66" i="33"/>
  <c r="K71" i="33"/>
  <c r="K76" i="33"/>
  <c r="J8" i="33"/>
  <c r="K70" i="33"/>
  <c r="F10" i="33"/>
  <c r="N10" i="33" s="1"/>
  <c r="D16" i="33"/>
  <c r="L16" i="33" s="1"/>
  <c r="M64" i="33"/>
  <c r="F17" i="33"/>
  <c r="N17" i="33" s="1"/>
  <c r="M43" i="33"/>
  <c r="F16" i="33"/>
  <c r="N16" i="33" s="1"/>
  <c r="D20" i="33"/>
  <c r="L20" i="33" s="1"/>
  <c r="D19" i="33"/>
  <c r="C19" i="33" s="1"/>
  <c r="D17" i="33"/>
  <c r="L17" i="33" s="1"/>
  <c r="L38" i="33"/>
  <c r="L39" i="33"/>
  <c r="L40" i="33"/>
  <c r="L41" i="33"/>
  <c r="N48" i="33"/>
  <c r="H10" i="33"/>
  <c r="H8" i="33" s="1"/>
  <c r="I11" i="33"/>
  <c r="M11" i="33" s="1"/>
  <c r="N18" i="33"/>
  <c r="N19" i="33"/>
  <c r="N20" i="33"/>
  <c r="L42" i="33"/>
  <c r="N50" i="33"/>
  <c r="I10" i="33"/>
  <c r="M10" i="33" s="1"/>
  <c r="N38" i="33"/>
  <c r="N39" i="33"/>
  <c r="N40" i="33"/>
  <c r="N41" i="33"/>
  <c r="L15" i="33"/>
  <c r="K55" i="33"/>
  <c r="L12" i="33"/>
  <c r="G15" i="33"/>
  <c r="G16" i="33"/>
  <c r="L11" i="33"/>
  <c r="M14" i="33"/>
  <c r="F11" i="33"/>
  <c r="D13" i="33"/>
  <c r="F12" i="33"/>
  <c r="C12" i="33" s="1"/>
  <c r="M19" i="33"/>
  <c r="M20" i="33"/>
  <c r="M41" i="33"/>
  <c r="M18" i="33"/>
  <c r="F13" i="33"/>
  <c r="N13" i="33" s="1"/>
  <c r="F14" i="33"/>
  <c r="N14" i="33" s="1"/>
  <c r="N36" i="33"/>
  <c r="M42" i="33"/>
  <c r="M48" i="33"/>
  <c r="M12" i="33"/>
  <c r="M13" i="33"/>
  <c r="D14" i="33"/>
  <c r="L14" i="33" s="1"/>
  <c r="M40" i="33"/>
  <c r="N15" i="33"/>
  <c r="L18" i="33"/>
  <c r="K25" i="33"/>
  <c r="K29" i="33"/>
  <c r="L22" i="33"/>
  <c r="K24" i="33"/>
  <c r="K28" i="33"/>
  <c r="K34" i="33"/>
  <c r="K27" i="33"/>
  <c r="C15" i="33"/>
  <c r="M22" i="33"/>
  <c r="L26" i="35"/>
  <c r="L25" i="35"/>
  <c r="L31" i="35"/>
  <c r="L24" i="35"/>
  <c r="L29" i="35"/>
  <c r="L28" i="35"/>
  <c r="L34" i="35"/>
  <c r="L30" i="35"/>
  <c r="O22" i="35"/>
  <c r="N8" i="35"/>
  <c r="O8" i="35"/>
  <c r="L14" i="35"/>
  <c r="L20" i="35"/>
  <c r="L13" i="35"/>
  <c r="L19" i="35"/>
  <c r="L18" i="35"/>
  <c r="D8" i="35"/>
  <c r="L8" i="35" s="1"/>
  <c r="G10" i="36"/>
  <c r="G11" i="36"/>
  <c r="G12" i="36"/>
  <c r="G13" i="36"/>
  <c r="G14" i="36"/>
  <c r="G15" i="36"/>
  <c r="G16" i="36"/>
  <c r="G17" i="36"/>
  <c r="G18" i="36"/>
  <c r="G19" i="36"/>
  <c r="G20" i="36"/>
  <c r="L43" i="33"/>
  <c r="G12" i="33"/>
  <c r="G13" i="33"/>
  <c r="G14" i="33"/>
  <c r="M15" i="33"/>
  <c r="M16" i="33"/>
  <c r="G17" i="33"/>
  <c r="G18" i="33"/>
  <c r="G19" i="33"/>
  <c r="K42" i="33"/>
  <c r="K43" i="33"/>
  <c r="K48" i="33"/>
  <c r="G20" i="33"/>
  <c r="K11" i="36" l="1"/>
  <c r="L22" i="35"/>
  <c r="N8" i="36"/>
  <c r="K10" i="36"/>
  <c r="K18" i="33"/>
  <c r="K15" i="33"/>
  <c r="L19" i="33"/>
  <c r="E8" i="33"/>
  <c r="K22" i="33"/>
  <c r="K24" i="37"/>
  <c r="K20" i="36"/>
  <c r="K14" i="36"/>
  <c r="K18" i="36"/>
  <c r="K17" i="36"/>
  <c r="K16" i="36"/>
  <c r="K19" i="36"/>
  <c r="K13" i="36"/>
  <c r="K64" i="33"/>
  <c r="K41" i="33"/>
  <c r="L36" i="33"/>
  <c r="K50" i="33"/>
  <c r="F8" i="33"/>
  <c r="N8" i="33" s="1"/>
  <c r="K19" i="33"/>
  <c r="K12" i="36"/>
  <c r="K15" i="36"/>
  <c r="C8" i="36"/>
  <c r="G10" i="33"/>
  <c r="L10" i="33"/>
  <c r="C16" i="33"/>
  <c r="K16" i="33" s="1"/>
  <c r="C10" i="33"/>
  <c r="C17" i="33"/>
  <c r="K17" i="33" s="1"/>
  <c r="M36" i="33"/>
  <c r="C20" i="33"/>
  <c r="K20" i="33" s="1"/>
  <c r="I8" i="33"/>
  <c r="G11" i="33"/>
  <c r="K40" i="33"/>
  <c r="D8" i="33"/>
  <c r="L8" i="33" s="1"/>
  <c r="K12" i="33"/>
  <c r="N12" i="33"/>
  <c r="L13" i="33"/>
  <c r="C13" i="33"/>
  <c r="K13" i="33" s="1"/>
  <c r="K39" i="33"/>
  <c r="C14" i="33"/>
  <c r="K14" i="33" s="1"/>
  <c r="N11" i="33"/>
  <c r="C11" i="33"/>
  <c r="G8" i="36"/>
  <c r="K36" i="33"/>
  <c r="K38" i="33"/>
  <c r="M8" i="33" l="1"/>
  <c r="G8" i="33"/>
  <c r="K10" i="33"/>
  <c r="K11" i="33"/>
  <c r="K8" i="36"/>
  <c r="C8" i="33"/>
  <c r="O6" i="31"/>
  <c r="N6" i="31"/>
  <c r="M6" i="31"/>
  <c r="K8" i="33" l="1"/>
  <c r="L45" i="39" l="1"/>
  <c r="M45" i="39"/>
  <c r="N45" i="39"/>
  <c r="K45" i="39"/>
  <c r="L31" i="39"/>
  <c r="M31" i="39"/>
  <c r="N31" i="39"/>
  <c r="K31" i="39"/>
  <c r="L18" i="39"/>
  <c r="M18" i="39"/>
  <c r="N18" i="39"/>
  <c r="K18" i="39"/>
  <c r="N21" i="38"/>
  <c r="E19" i="30"/>
  <c r="F19" i="30"/>
  <c r="H8" i="37" l="1"/>
  <c r="J8" i="37"/>
  <c r="D8" i="37"/>
  <c r="E8" i="37"/>
  <c r="I8" i="37"/>
  <c r="L8" i="37" l="1"/>
  <c r="M8" i="37"/>
  <c r="F8" i="37"/>
  <c r="N8" i="37" s="1"/>
  <c r="G8" i="37"/>
  <c r="C8" i="37" l="1"/>
  <c r="K8" i="37" s="1"/>
  <c r="L32" i="39"/>
  <c r="L46" i="39" l="1"/>
  <c r="M46" i="39"/>
  <c r="N46" i="39"/>
  <c r="M32" i="39"/>
  <c r="N32" i="39"/>
  <c r="N22" i="38" l="1"/>
  <c r="N15" i="30"/>
  <c r="O15" i="30"/>
  <c r="N11" i="30"/>
  <c r="O11" i="30"/>
  <c r="N41" i="39" l="1"/>
  <c r="M41" i="39"/>
  <c r="L41" i="39"/>
  <c r="N40" i="39"/>
  <c r="M40" i="39"/>
  <c r="L40" i="39"/>
  <c r="N39" i="39"/>
  <c r="M39" i="39"/>
  <c r="L39" i="39"/>
  <c r="N27" i="39"/>
  <c r="M27" i="39"/>
  <c r="L27" i="39"/>
  <c r="N26" i="39"/>
  <c r="M26" i="39"/>
  <c r="L26" i="39"/>
  <c r="N25" i="39"/>
  <c r="M25" i="39"/>
  <c r="L25" i="39"/>
  <c r="N6" i="39"/>
  <c r="M6" i="39"/>
  <c r="L6" i="39"/>
  <c r="K6" i="39"/>
  <c r="N6" i="38"/>
  <c r="M6" i="38"/>
  <c r="L6" i="38"/>
  <c r="K6" i="38"/>
  <c r="M43" i="39" l="1"/>
  <c r="L43" i="39"/>
  <c r="N19" i="39"/>
  <c r="N29" i="39"/>
  <c r="L19" i="39"/>
  <c r="M19" i="39"/>
  <c r="M29" i="39"/>
  <c r="L19" i="38"/>
  <c r="M19" i="38"/>
  <c r="L29" i="39"/>
  <c r="K32" i="39"/>
  <c r="N19" i="38"/>
  <c r="N12" i="39"/>
  <c r="N43" i="39"/>
  <c r="K43" i="39"/>
  <c r="K46" i="39"/>
  <c r="K39" i="39"/>
  <c r="M23" i="39"/>
  <c r="K26" i="39"/>
  <c r="M13" i="39"/>
  <c r="K41" i="39"/>
  <c r="N10" i="38"/>
  <c r="M12" i="39"/>
  <c r="L13" i="39"/>
  <c r="L23" i="39"/>
  <c r="K25" i="39"/>
  <c r="K40" i="39"/>
  <c r="L14" i="39"/>
  <c r="N23" i="39"/>
  <c r="M14" i="39"/>
  <c r="M37" i="39"/>
  <c r="N13" i="39"/>
  <c r="L10" i="38"/>
  <c r="L12" i="39"/>
  <c r="N14" i="39"/>
  <c r="N37" i="39"/>
  <c r="L37" i="39"/>
  <c r="M10" i="38"/>
  <c r="K27" i="39"/>
  <c r="K19" i="38" l="1"/>
  <c r="L35" i="39"/>
  <c r="L16" i="39"/>
  <c r="M8" i="38"/>
  <c r="M16" i="39"/>
  <c r="N16" i="39"/>
  <c r="L10" i="39"/>
  <c r="K19" i="39"/>
  <c r="K29" i="39"/>
  <c r="M35" i="39"/>
  <c r="K12" i="39"/>
  <c r="K37" i="39"/>
  <c r="K13" i="39"/>
  <c r="M10" i="39"/>
  <c r="K14" i="39"/>
  <c r="N35" i="39"/>
  <c r="K35" i="39"/>
  <c r="N8" i="38"/>
  <c r="L8" i="38"/>
  <c r="K23" i="39"/>
  <c r="M21" i="39"/>
  <c r="N21" i="39"/>
  <c r="K10" i="38"/>
  <c r="L21" i="39"/>
  <c r="N10" i="39"/>
  <c r="M15" i="30"/>
  <c r="M11" i="30"/>
  <c r="N8" i="39" l="1"/>
  <c r="L8" i="39"/>
  <c r="K16" i="39"/>
  <c r="K21" i="39"/>
  <c r="K10" i="39"/>
  <c r="K8" i="38"/>
  <c r="M8" i="39"/>
  <c r="M15" i="31"/>
  <c r="N15" i="31"/>
  <c r="O15" i="31"/>
  <c r="M16" i="31"/>
  <c r="N16" i="31"/>
  <c r="O16" i="31"/>
  <c r="M10" i="31"/>
  <c r="N10" i="31"/>
  <c r="O10" i="31"/>
  <c r="M11" i="31"/>
  <c r="N11" i="31"/>
  <c r="O11" i="31"/>
  <c r="K8" i="39" l="1"/>
  <c r="O14" i="30"/>
  <c r="N14" i="30"/>
  <c r="M14" i="30"/>
  <c r="O13" i="30"/>
  <c r="N13" i="30"/>
  <c r="M13" i="30"/>
  <c r="D13" i="30"/>
  <c r="O21" i="30"/>
  <c r="N21" i="30"/>
  <c r="M21" i="30"/>
  <c r="H21" i="30"/>
  <c r="D21" i="30"/>
  <c r="O20" i="30"/>
  <c r="N20" i="30"/>
  <c r="M20" i="30"/>
  <c r="H20" i="30"/>
  <c r="D20" i="30"/>
  <c r="K19" i="30"/>
  <c r="J19" i="30"/>
  <c r="I19" i="30"/>
  <c r="G19" i="30"/>
  <c r="O18" i="30"/>
  <c r="N18" i="30"/>
  <c r="M18" i="30"/>
  <c r="H18" i="30"/>
  <c r="D18" i="30"/>
  <c r="O17" i="30"/>
  <c r="N17" i="30"/>
  <c r="M17" i="30"/>
  <c r="H17" i="30"/>
  <c r="D17" i="30"/>
  <c r="K16" i="30"/>
  <c r="J16" i="30"/>
  <c r="I16" i="30"/>
  <c r="G16" i="30"/>
  <c r="F16" i="30"/>
  <c r="E16" i="30"/>
  <c r="H15" i="30"/>
  <c r="D15" i="30"/>
  <c r="H14" i="30"/>
  <c r="D14" i="30"/>
  <c r="H13" i="30"/>
  <c r="K12" i="30"/>
  <c r="J12" i="30"/>
  <c r="I12" i="30"/>
  <c r="G12" i="30"/>
  <c r="F12" i="30"/>
  <c r="E12" i="30"/>
  <c r="H11" i="30"/>
  <c r="D11" i="30"/>
  <c r="O10" i="30"/>
  <c r="N10" i="30"/>
  <c r="M10" i="30"/>
  <c r="H10" i="30"/>
  <c r="D10" i="30"/>
  <c r="O9" i="30"/>
  <c r="N9" i="30"/>
  <c r="M9" i="30"/>
  <c r="H9" i="30"/>
  <c r="D9" i="30"/>
  <c r="K8" i="30"/>
  <c r="J8" i="30"/>
  <c r="I8" i="30"/>
  <c r="G8" i="30"/>
  <c r="F8" i="30"/>
  <c r="E8" i="30"/>
  <c r="K26" i="31"/>
  <c r="J26" i="31"/>
  <c r="I26" i="31"/>
  <c r="G26" i="31"/>
  <c r="F26" i="31"/>
  <c r="E26" i="31"/>
  <c r="K25" i="31"/>
  <c r="J25" i="31"/>
  <c r="I25" i="31"/>
  <c r="G25" i="31"/>
  <c r="F25" i="31"/>
  <c r="E25" i="31"/>
  <c r="K24" i="31"/>
  <c r="J24" i="31"/>
  <c r="I24" i="31"/>
  <c r="G24" i="31"/>
  <c r="F24" i="31"/>
  <c r="E24" i="31"/>
  <c r="O21" i="31"/>
  <c r="N21" i="31"/>
  <c r="M21" i="31"/>
  <c r="H21" i="31"/>
  <c r="D21" i="31"/>
  <c r="O20" i="31"/>
  <c r="N20" i="31"/>
  <c r="M20" i="31"/>
  <c r="H20" i="31"/>
  <c r="D20" i="31"/>
  <c r="O19" i="31"/>
  <c r="N19" i="31"/>
  <c r="M19" i="31"/>
  <c r="H19" i="31"/>
  <c r="D19" i="31"/>
  <c r="K18" i="31"/>
  <c r="J18" i="31"/>
  <c r="I18" i="31"/>
  <c r="G18" i="31"/>
  <c r="F18" i="31"/>
  <c r="E18" i="31"/>
  <c r="H16" i="31"/>
  <c r="D16" i="31"/>
  <c r="H15" i="31"/>
  <c r="D15" i="31"/>
  <c r="O14" i="31"/>
  <c r="N14" i="31"/>
  <c r="M14" i="31"/>
  <c r="H14" i="31"/>
  <c r="D14" i="31"/>
  <c r="K13" i="31"/>
  <c r="J13" i="31"/>
  <c r="I13" i="31"/>
  <c r="G13" i="31"/>
  <c r="F13" i="31"/>
  <c r="E13" i="31"/>
  <c r="H11" i="31"/>
  <c r="D11" i="31"/>
  <c r="H10" i="31"/>
  <c r="D10" i="31"/>
  <c r="O9" i="31"/>
  <c r="N9" i="31"/>
  <c r="M9" i="31"/>
  <c r="H9" i="31"/>
  <c r="D9" i="31"/>
  <c r="K8" i="31"/>
  <c r="J8" i="31"/>
  <c r="I8" i="31"/>
  <c r="G8" i="31"/>
  <c r="F8" i="31"/>
  <c r="E8" i="31"/>
  <c r="B33" i="1"/>
  <c r="B32" i="1"/>
  <c r="B12" i="1"/>
  <c r="B18" i="1"/>
  <c r="B17" i="1"/>
  <c r="B15" i="1"/>
  <c r="B14" i="1"/>
  <c r="B13" i="1"/>
  <c r="B20" i="1"/>
  <c r="B21" i="1"/>
  <c r="B22" i="1"/>
  <c r="B24" i="1"/>
  <c r="B25" i="1"/>
  <c r="B27" i="1"/>
  <c r="B28" i="1"/>
  <c r="B29" i="1"/>
  <c r="B30" i="1"/>
  <c r="J23" i="31" l="1"/>
  <c r="L15" i="30"/>
  <c r="L21" i="30"/>
  <c r="L11" i="30"/>
  <c r="D16" i="30"/>
  <c r="N12" i="30"/>
  <c r="H16" i="30"/>
  <c r="I23" i="31"/>
  <c r="H19" i="30"/>
  <c r="O19" i="30"/>
  <c r="L14" i="30"/>
  <c r="O12" i="30"/>
  <c r="L10" i="30"/>
  <c r="L20" i="31"/>
  <c r="D8" i="30"/>
  <c r="H8" i="30"/>
  <c r="O8" i="30"/>
  <c r="N19" i="30"/>
  <c r="M8" i="30"/>
  <c r="D26" i="31"/>
  <c r="H24" i="31"/>
  <c r="M18" i="31"/>
  <c r="L16" i="31"/>
  <c r="L15" i="31"/>
  <c r="O26" i="31"/>
  <c r="N13" i="31"/>
  <c r="N26" i="31"/>
  <c r="M8" i="31"/>
  <c r="L10" i="31"/>
  <c r="L11" i="31"/>
  <c r="L21" i="31"/>
  <c r="M26" i="31"/>
  <c r="D13" i="31"/>
  <c r="D25" i="31"/>
  <c r="E23" i="31"/>
  <c r="D24" i="31"/>
  <c r="F23" i="31"/>
  <c r="N8" i="31"/>
  <c r="D8" i="31"/>
  <c r="L9" i="31"/>
  <c r="H18" i="31"/>
  <c r="O18" i="31"/>
  <c r="K23" i="31"/>
  <c r="M24" i="31"/>
  <c r="H26" i="31"/>
  <c r="D18" i="31"/>
  <c r="N18" i="31"/>
  <c r="G23" i="31"/>
  <c r="N24" i="31"/>
  <c r="N25" i="31"/>
  <c r="O25" i="31"/>
  <c r="L14" i="31"/>
  <c r="M13" i="31"/>
  <c r="O24" i="31"/>
  <c r="H13" i="31"/>
  <c r="M25" i="31"/>
  <c r="O8" i="31"/>
  <c r="M19" i="30"/>
  <c r="L20" i="30"/>
  <c r="D19" i="30"/>
  <c r="M16" i="30"/>
  <c r="N16" i="30"/>
  <c r="L17" i="30"/>
  <c r="O16" i="30"/>
  <c r="L18" i="30"/>
  <c r="M12" i="30"/>
  <c r="H12" i="30"/>
  <c r="L9" i="30"/>
  <c r="N8" i="30"/>
  <c r="H25" i="31"/>
  <c r="H8" i="31"/>
  <c r="L13" i="30"/>
  <c r="O13" i="31"/>
  <c r="L19" i="31"/>
  <c r="D12" i="30"/>
  <c r="N23" i="31" l="1"/>
  <c r="L16" i="30"/>
  <c r="M23" i="31"/>
  <c r="L8" i="30"/>
  <c r="L19" i="30"/>
  <c r="L25" i="31"/>
  <c r="L26" i="31"/>
  <c r="L13" i="31"/>
  <c r="L12" i="30"/>
  <c r="L24" i="31"/>
  <c r="D23" i="31"/>
  <c r="L18" i="31"/>
  <c r="L8" i="31"/>
  <c r="O23" i="31"/>
  <c r="H23" i="31"/>
  <c r="L23" i="31" l="1"/>
</calcChain>
</file>

<file path=xl/sharedStrings.xml><?xml version="1.0" encoding="utf-8"?>
<sst xmlns="http://schemas.openxmlformats.org/spreadsheetml/2006/main" count="704" uniqueCount="215">
  <si>
    <t>Total</t>
  </si>
  <si>
    <t>Passageiros transportados</t>
  </si>
  <si>
    <t>Internacional</t>
  </si>
  <si>
    <t>Unidade</t>
  </si>
  <si>
    <t>Mercadorias transportadas</t>
  </si>
  <si>
    <t>t</t>
  </si>
  <si>
    <t>Lisboa</t>
  </si>
  <si>
    <t>Movimento nacional</t>
  </si>
  <si>
    <t>Movimento internacional</t>
  </si>
  <si>
    <t>Leixões</t>
  </si>
  <si>
    <t>Aveiro</t>
  </si>
  <si>
    <t>Figueira da Foz</t>
  </si>
  <si>
    <t>Sines</t>
  </si>
  <si>
    <t>Caniçal</t>
  </si>
  <si>
    <t>Ponta Delgada</t>
  </si>
  <si>
    <t>Outros</t>
  </si>
  <si>
    <t>nº</t>
  </si>
  <si>
    <t>Tráfego nacional</t>
  </si>
  <si>
    <t>Tráfego internacional</t>
  </si>
  <si>
    <t>Nacional</t>
  </si>
  <si>
    <t>Mercadorias carregadas</t>
  </si>
  <si>
    <t>Mercadorias descarregadas</t>
  </si>
  <si>
    <t>Tráfego terceiro</t>
  </si>
  <si>
    <t>Cabotagem</t>
  </si>
  <si>
    <t>Países Origem/Destino</t>
  </si>
  <si>
    <t>Espanha</t>
  </si>
  <si>
    <t>França</t>
  </si>
  <si>
    <t>Alemanha</t>
  </si>
  <si>
    <t>Período temporal</t>
  </si>
  <si>
    <t>Produtos da agricultura, da produção animal, da caça e da silvicultura; peixe e outros produtos da pesca</t>
  </si>
  <si>
    <t>Produtos alimentares, bebidas e tabaco</t>
  </si>
  <si>
    <t>Outros produtos minerais não metálicos</t>
  </si>
  <si>
    <t>Descarregadas 
em Portugal</t>
  </si>
  <si>
    <t>Carregadas 
em Portugal</t>
  </si>
  <si>
    <t>TKm</t>
  </si>
  <si>
    <t>R. A. Madeira</t>
  </si>
  <si>
    <t>Continente</t>
  </si>
  <si>
    <t>Faro</t>
  </si>
  <si>
    <t>Porto</t>
  </si>
  <si>
    <t>Madeira</t>
  </si>
  <si>
    <t>Unidade: Nº</t>
  </si>
  <si>
    <t>Trânsito directo</t>
  </si>
  <si>
    <t>Total de passageiros</t>
  </si>
  <si>
    <t>Total de carga e correio</t>
  </si>
  <si>
    <t>Passageiros desembarcados</t>
  </si>
  <si>
    <t>Carga e correio desembarcado</t>
  </si>
  <si>
    <t>Carga e correio embarcado</t>
  </si>
  <si>
    <t>Funchal</t>
  </si>
  <si>
    <t>Rio Guadiana</t>
  </si>
  <si>
    <t xml:space="preserve">Taxa de variação homóloga (%) </t>
  </si>
  <si>
    <t>Quadro 01 - Transporte marítimo - Embarcações entradas (número e dimensão) nos portos nacionais</t>
  </si>
  <si>
    <t>Volume de transporte (TKm)</t>
  </si>
  <si>
    <t>Passageiros embarcados</t>
  </si>
  <si>
    <t>Unidade: nº</t>
  </si>
  <si>
    <t xml:space="preserve">Total </t>
  </si>
  <si>
    <t>Porto Santo</t>
  </si>
  <si>
    <t>Lajes</t>
  </si>
  <si>
    <t>Beja</t>
  </si>
  <si>
    <t>Horta</t>
  </si>
  <si>
    <t>Santa Maria</t>
  </si>
  <si>
    <t>Pico</t>
  </si>
  <si>
    <t>São Jorge</t>
  </si>
  <si>
    <t>Graciosa</t>
  </si>
  <si>
    <t>Flores</t>
  </si>
  <si>
    <t>Corvo</t>
  </si>
  <si>
    <t>Praia da Vitória</t>
  </si>
  <si>
    <t>Embarcações entradas</t>
  </si>
  <si>
    <t>Dimensão das embarcações entradas</t>
  </si>
  <si>
    <t xml:space="preserve"> do qual:</t>
  </si>
  <si>
    <t>Outros países da UE</t>
  </si>
  <si>
    <t>R.A. Açores</t>
  </si>
  <si>
    <t>Lugares-Km oferecidos</t>
  </si>
  <si>
    <t>Taxa de utilização</t>
  </si>
  <si>
    <t>%</t>
  </si>
  <si>
    <t>Rácio Carregadas/ Descarregadas (%)</t>
  </si>
  <si>
    <t>Ria Formosa</t>
  </si>
  <si>
    <t>Produtos não energéticos das indústrias extrativas; turfa; urânio e tório</t>
  </si>
  <si>
    <t>Sul do Tejo</t>
  </si>
  <si>
    <t xml:space="preserve">Coque e produtos petrolíferos refinados </t>
  </si>
  <si>
    <t>Metais de base; produtos metálicos transformados, excepto máquinas e equipamento</t>
  </si>
  <si>
    <t xml:space="preserve">Total de veículos </t>
  </si>
  <si>
    <t>Rio Tejo</t>
  </si>
  <si>
    <t>Veículos automóveis</t>
  </si>
  <si>
    <t>Motociclos e velocípedes</t>
  </si>
  <si>
    <t>Ria de Aveiro</t>
  </si>
  <si>
    <t>Carregadas</t>
  </si>
  <si>
    <t>Descarregadas</t>
  </si>
  <si>
    <t>Tráfego suburbano</t>
  </si>
  <si>
    <t>Tráfego interurbano</t>
  </si>
  <si>
    <t xml:space="preserve">    Carga Geral e Ro-Ro</t>
  </si>
  <si>
    <t xml:space="preserve">    Contentores    </t>
  </si>
  <si>
    <t xml:space="preserve">    Granéis sólidos    </t>
  </si>
  <si>
    <t xml:space="preserve">    Granéis líquidos    </t>
  </si>
  <si>
    <t>Porto de Sines</t>
  </si>
  <si>
    <t>Porto de Leixões</t>
  </si>
  <si>
    <t>do qual:</t>
  </si>
  <si>
    <t>Quadro 05 - Transporte fluvial - Movimento de passageiros em vias navegáveis interiores, por travessia fluvial</t>
  </si>
  <si>
    <t>Quadro 06 - Transporte fluvial - Movimento de veículos em vias navegáveis interiores, por travessia fluvial</t>
  </si>
  <si>
    <t>Quadro 10 - Transporte ferroviário - Movimento de passageiros e mercadorias em transporte ferroviário pesado</t>
  </si>
  <si>
    <t>Passageiros-Km</t>
  </si>
  <si>
    <t>Quadro 11 - Transporte ferroviário - Movimento de passageiros nos sistemas ferroviários ligeiros</t>
  </si>
  <si>
    <t>Toneladas-km</t>
  </si>
  <si>
    <t xml:space="preserve">Passageiros-Km </t>
  </si>
  <si>
    <t>Quadro 12 - Transporte rodoviário - Principais indicadores da atividade do transporte rodoviário de mercadorias</t>
  </si>
  <si>
    <t>Madeira e cortiça e suas obras (exc. mobiliário); obras de espartaria e cestaria; pasta, papel e cartão e seus artigos; mat. impresso, sup. gravados</t>
  </si>
  <si>
    <t>Quadro 02 - Transporte marítimo - Movimento de mercadorias nos portos nacionais por tipo de tráfego</t>
  </si>
  <si>
    <t>Quadro 04 - Transporte marítimo - Movimento de mercadorias por tipo de carga nos principais portos nacionais</t>
  </si>
  <si>
    <t>Quadro 03 - Transporte marítimo - Movimento de mercadorias carregadas e descarregadas nos portos nacionais</t>
  </si>
  <si>
    <t xml:space="preserve">Tráfego internacional </t>
  </si>
  <si>
    <t>T. Internacional - Carregadas</t>
  </si>
  <si>
    <t>T. Internacional - Descarregadas</t>
  </si>
  <si>
    <t xml:space="preserve">Movimento nacional </t>
  </si>
  <si>
    <t xml:space="preserve">ÍNDICE </t>
  </si>
  <si>
    <t xml:space="preserve"> </t>
  </si>
  <si>
    <t>Total do tráfego</t>
  </si>
  <si>
    <t>Tráfego doméstico</t>
  </si>
  <si>
    <t>Rio Minho</t>
  </si>
  <si>
    <t>Rio Douro</t>
  </si>
  <si>
    <t xml:space="preserve">Pe: resultados preliminares </t>
  </si>
  <si>
    <t>Tipo de transporte e de viagem</t>
  </si>
  <si>
    <t>Quadro 13 - Transporte rodoviário - Mercadorias transportadas por tipo de transporte e de viagem</t>
  </si>
  <si>
    <t>Quadro 14 - Transporte rodoviário - Transporte nacional de mercadorias, segundo os principais grupos de mercadorias (NST)</t>
  </si>
  <si>
    <t>(a) Não inclui tráfego terceiro e cabotagem</t>
  </si>
  <si>
    <t>Porto de Lisboa</t>
  </si>
  <si>
    <t xml:space="preserve">Quadro 07 - Transporte aéreo - Aeronaves aterradas nas infraestruturas aeroportuárias nacionais, em voos comerciais </t>
  </si>
  <si>
    <t>Quadro 08 - Transporte aéreo - Passageiros  movimentados nas infraestruturas aeroportuárias nacionais, em voos comerciais</t>
  </si>
  <si>
    <t>Quadro 09 - Transporte aéreo - Movimento de passageiros, carga e correio nas infraestruturas aeroportuárias nacionais, em tráfego comercial, por sentido</t>
  </si>
  <si>
    <t xml:space="preserve">Setúbal </t>
  </si>
  <si>
    <t xml:space="preserve">Outros </t>
  </si>
  <si>
    <t>Setúbal</t>
  </si>
  <si>
    <t xml:space="preserve">Rio Sado </t>
  </si>
  <si>
    <r>
      <t xml:space="preserve">Lisboa </t>
    </r>
    <r>
      <rPr>
        <sz val="7"/>
        <color indexed="8"/>
        <rFont val="Arial"/>
        <family val="2"/>
      </rPr>
      <t xml:space="preserve"> </t>
    </r>
  </si>
  <si>
    <t>Matérias primas secundárias; resíduos municipais e outros</t>
  </si>
  <si>
    <t>-</t>
  </si>
  <si>
    <t>Unidade: GWh</t>
  </si>
  <si>
    <t>Campo Maior - importação</t>
  </si>
  <si>
    <t>Trânsito</t>
  </si>
  <si>
    <t>Valença do Minho - importação</t>
  </si>
  <si>
    <t>Armazenagem subterrânea</t>
  </si>
  <si>
    <t>Produção elétrica em regime ordinário</t>
  </si>
  <si>
    <t>Mercado convencional</t>
  </si>
  <si>
    <t>Campo Maior - exportação</t>
  </si>
  <si>
    <t>Valença do Minho - exportação</t>
  </si>
  <si>
    <t>Entrada de Gás</t>
  </si>
  <si>
    <t>Saída de Gás</t>
  </si>
  <si>
    <t>Propano</t>
  </si>
  <si>
    <t>Butano</t>
  </si>
  <si>
    <t>Gasolina Euro Super (95 octanas)</t>
  </si>
  <si>
    <t>Gasolina Super Plus (98 octanas)</t>
  </si>
  <si>
    <t>Jet A1</t>
  </si>
  <si>
    <t>Gasóleo</t>
  </si>
  <si>
    <t>Quadro 16 - Transporte por conduta - Transporte de gás por gasoluto, segundo o sentido e a via</t>
  </si>
  <si>
    <t>Quadro 17 - Transporte por conduta - Transporte nacional de mercadorias no oleoduto multiproduto Aveiras-Sines, segundo a mercadoria</t>
  </si>
  <si>
    <t>UE27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</si>
  <si>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REN Gasodutos S.A.</t>
    </r>
  </si>
  <si>
    <t>Sentido / Via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</si>
  <si>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CLC, Companhia Logística de Combustíveis S.A.</t>
    </r>
  </si>
  <si>
    <r>
      <rPr>
        <b/>
        <sz val="8"/>
        <color indexed="8"/>
        <rFont val="Calibri"/>
        <family val="2"/>
        <scheme val="minor"/>
      </rPr>
      <t xml:space="preserve">Nota: </t>
    </r>
    <r>
      <rPr>
        <sz val="8"/>
        <color indexed="8"/>
        <rFont val="Calibri"/>
        <family val="2"/>
        <scheme val="minor"/>
      </rPr>
      <t>O Oleoduto Multiproduto Sines-Aveiras tem o comprimento de 147,4 km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</si>
  <si>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>t</t>
    </r>
  </si>
  <si>
    <t>Mercadoria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</si>
  <si>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</si>
  <si>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NUTS I</t>
  </si>
  <si>
    <t>Tipo de tráfego / Aeroporto</t>
  </si>
  <si>
    <r>
      <rPr>
        <b/>
        <sz val="8"/>
        <color indexed="8"/>
        <rFont val="Calibri"/>
        <family val="2"/>
      </rPr>
      <t xml:space="preserve">Fonte: </t>
    </r>
    <r>
      <rPr>
        <sz val="8"/>
        <color indexed="8"/>
        <rFont val="Calibri"/>
        <family val="2"/>
      </rPr>
      <t>Inquérito ao Transporte Ferroviário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</si>
  <si>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por Metropolitano</t>
    </r>
  </si>
  <si>
    <r>
      <t>10</t>
    </r>
    <r>
      <rPr>
        <vertAlign val="superscript"/>
        <sz val="8"/>
        <color indexed="8"/>
        <rFont val="Calibri"/>
        <family val="2"/>
      </rPr>
      <t>3</t>
    </r>
  </si>
  <si>
    <r>
      <t>10</t>
    </r>
    <r>
      <rPr>
        <vertAlign val="superscript"/>
        <sz val="8"/>
        <color indexed="8"/>
        <rFont val="Calibri"/>
        <family val="2"/>
      </rPr>
      <t>3</t>
    </r>
    <r>
      <rPr>
        <sz val="8"/>
        <color indexed="8"/>
        <rFont val="Calibri"/>
        <family val="2"/>
      </rPr>
      <t xml:space="preserve"> tKm</t>
    </r>
  </si>
  <si>
    <r>
      <t>10</t>
    </r>
    <r>
      <rPr>
        <vertAlign val="superscript"/>
        <sz val="8"/>
        <color indexed="8"/>
        <rFont val="Arial"/>
        <family val="2"/>
      </rPr>
      <t>3</t>
    </r>
  </si>
  <si>
    <r>
      <t>10</t>
    </r>
    <r>
      <rPr>
        <vertAlign val="superscript"/>
        <sz val="10"/>
        <color indexed="8"/>
        <rFont val="Calibri"/>
        <family val="2"/>
        <scheme val="minor"/>
      </rPr>
      <t>3</t>
    </r>
    <r>
      <rPr>
        <sz val="10"/>
        <color indexed="8"/>
        <rFont val="Calibri"/>
        <family val="2"/>
        <scheme val="minor"/>
      </rPr>
      <t xml:space="preserve"> GT</t>
    </r>
  </si>
  <si>
    <r>
      <t>Unidade: 10</t>
    </r>
    <r>
      <rPr>
        <vertAlign val="superscript"/>
        <sz val="8"/>
        <color indexed="8"/>
        <rFont val="Calibri"/>
        <family val="2"/>
        <scheme val="minor"/>
      </rPr>
      <t>3</t>
    </r>
    <r>
      <rPr>
        <sz val="8"/>
        <color indexed="8"/>
        <rFont val="Calibri"/>
        <family val="2"/>
        <scheme val="minor"/>
      </rPr>
      <t xml:space="preserve"> t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</si>
  <si>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Rodoviário de Mercadorias</t>
    </r>
  </si>
  <si>
    <r>
      <t>10</t>
    </r>
    <r>
      <rPr>
        <vertAlign val="superscript"/>
        <sz val="8"/>
        <rFont val="Arial"/>
        <family val="2"/>
      </rPr>
      <t>3</t>
    </r>
    <r>
      <rPr>
        <sz val="8"/>
        <rFont val="Arial"/>
        <family val="2"/>
      </rPr>
      <t xml:space="preserve"> t</t>
    </r>
  </si>
  <si>
    <r>
      <t>10</t>
    </r>
    <r>
      <rPr>
        <vertAlign val="superscript"/>
        <sz val="8"/>
        <rFont val="Arial"/>
        <family val="2"/>
      </rPr>
      <t>6</t>
    </r>
    <r>
      <rPr>
        <sz val="8"/>
        <rFont val="Arial"/>
        <family val="2"/>
      </rPr>
      <t xml:space="preserve"> tKm</t>
    </r>
  </si>
  <si>
    <r>
      <t xml:space="preserve">(10 </t>
    </r>
    <r>
      <rPr>
        <vertAlign val="superscript"/>
        <sz val="9"/>
        <color theme="0"/>
        <rFont val="Arial"/>
        <family val="2"/>
      </rPr>
      <t>3</t>
    </r>
    <r>
      <rPr>
        <sz val="9"/>
        <color theme="0"/>
        <rFont val="Arial"/>
        <family val="2"/>
      </rPr>
      <t>)</t>
    </r>
  </si>
  <si>
    <r>
      <t xml:space="preserve">(10 </t>
    </r>
    <r>
      <rPr>
        <vertAlign val="superscript"/>
        <sz val="9"/>
        <color theme="0"/>
        <rFont val="Arial"/>
        <family val="2"/>
      </rPr>
      <t>6</t>
    </r>
    <r>
      <rPr>
        <sz val="9"/>
        <color theme="0"/>
        <rFont val="Arial"/>
        <family val="2"/>
      </rPr>
      <t>)</t>
    </r>
  </si>
  <si>
    <t>Tipo de mercadorias (Grupos da NST)</t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</si>
  <si>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Marítimo de Passageiros e Mercadorias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</si>
  <si>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 Transporte Fluvial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</si>
  <si>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>)</t>
    </r>
  </si>
  <si>
    <r>
      <t xml:space="preserve">(10 </t>
    </r>
    <r>
      <rPr>
        <vertAlign val="superscript"/>
        <sz val="9"/>
        <color theme="0"/>
        <rFont val="Calibri"/>
        <family val="2"/>
        <scheme val="minor"/>
      </rPr>
      <t>6</t>
    </r>
    <r>
      <rPr>
        <sz val="9"/>
        <color theme="0"/>
        <rFont val="Calibri"/>
        <family val="2"/>
        <scheme val="minor"/>
      </rPr>
      <t>)</t>
    </r>
  </si>
  <si>
    <r>
      <t xml:space="preserve">Quadro 15 - Transporte rodoviário - Transporte internacional </t>
    </r>
    <r>
      <rPr>
        <b/>
        <vertAlign val="superscript"/>
        <sz val="10"/>
        <color theme="1"/>
        <rFont val="Calibri"/>
        <family val="2"/>
        <scheme val="minor"/>
      </rPr>
      <t>(a)</t>
    </r>
    <r>
      <rPr>
        <b/>
        <sz val="10"/>
        <color theme="1"/>
        <rFont val="Calibri"/>
        <family val="2"/>
        <scheme val="minor"/>
      </rPr>
      <t xml:space="preserve"> de mercadorias por Origem/Destino</t>
    </r>
  </si>
  <si>
    <t>toneladas</t>
  </si>
  <si>
    <t>Rv: valores revistos</t>
  </si>
  <si>
    <t>Taxa de variação homóloga (%)  
ou dif. p.p.</t>
  </si>
  <si>
    <t>Rio Mondego</t>
  </si>
  <si>
    <t>1º T 2025</t>
  </si>
  <si>
    <r>
      <rPr>
        <b/>
        <sz val="8"/>
        <color theme="1"/>
        <rFont val="Calibri Light"/>
        <family val="2"/>
      </rPr>
      <t xml:space="preserve">Nota: </t>
    </r>
    <r>
      <rPr>
        <sz val="8"/>
        <color theme="1"/>
        <rFont val="Calibri Light"/>
        <family val="2"/>
      </rPr>
      <t>neste Destaque trimestral da Atividade dos Transportes divulgam-se os seguintes resultados:</t>
    </r>
  </si>
  <si>
    <t>2024: resultados provisórios.</t>
  </si>
  <si>
    <r>
      <t>2ºT 2025</t>
    </r>
    <r>
      <rPr>
        <b/>
        <vertAlign val="subscript"/>
        <sz val="10"/>
        <color theme="0"/>
        <rFont val="Calibri"/>
        <family val="2"/>
        <scheme val="minor"/>
      </rPr>
      <t xml:space="preserve"> (Pe)</t>
    </r>
  </si>
  <si>
    <t>2ºT 2024</t>
  </si>
  <si>
    <t>abr.25</t>
  </si>
  <si>
    <t>mai.25</t>
  </si>
  <si>
    <t>jun.25</t>
  </si>
  <si>
    <t>abr.24</t>
  </si>
  <si>
    <t>mai.24</t>
  </si>
  <si>
    <t>jun.24</t>
  </si>
  <si>
    <t>Abr.25</t>
  </si>
  <si>
    <t>Mai.25</t>
  </si>
  <si>
    <t>Jun.25</t>
  </si>
  <si>
    <t>Abr.24</t>
  </si>
  <si>
    <t>Mai.24</t>
  </si>
  <si>
    <t>Jun.24</t>
  </si>
  <si>
    <r>
      <t xml:space="preserve">2ºT 2025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</si>
  <si>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t>ATIVIDADE DOS TRANSPORTES, 2ºT 2025</t>
  </si>
  <si>
    <t>2ºT 2025: resultados preliminares;</t>
  </si>
  <si>
    <t>1ºT 2025: resultados provisórios;</t>
  </si>
  <si>
    <r>
      <t>2ºT 2025</t>
    </r>
    <r>
      <rPr>
        <b/>
        <vertAlign val="subscript"/>
        <sz val="10"/>
        <color theme="0"/>
        <rFont val="Calibri"/>
        <family val="2"/>
        <scheme val="minor"/>
      </rPr>
      <t xml:space="preserve">  (Pe)</t>
    </r>
  </si>
  <si>
    <r>
      <t xml:space="preserve">2º T 2025 </t>
    </r>
    <r>
      <rPr>
        <vertAlign val="subscript"/>
        <sz val="9"/>
        <color theme="0"/>
        <rFont val="Arial"/>
        <family val="2"/>
      </rPr>
      <t>(Pe)</t>
    </r>
  </si>
  <si>
    <t>2º T 2025</t>
  </si>
  <si>
    <r>
      <t>1º T 2025</t>
    </r>
    <r>
      <rPr>
        <vertAlign val="subscript"/>
        <sz val="9"/>
        <color theme="0"/>
        <rFont val="Arial"/>
        <family val="2"/>
      </rPr>
      <t xml:space="preserve"> (Po)</t>
    </r>
  </si>
  <si>
    <r>
      <t>2º T 2025</t>
    </r>
    <r>
      <rPr>
        <vertAlign val="subscript"/>
        <sz val="9"/>
        <color theme="0"/>
        <rFont val="Calibri"/>
        <family val="2"/>
        <scheme val="minor"/>
      </rPr>
      <t>(Pe)</t>
    </r>
  </si>
  <si>
    <t>2º T 2024</t>
  </si>
  <si>
    <r>
      <t xml:space="preserve">2º T 2025 </t>
    </r>
    <r>
      <rPr>
        <vertAlign val="subscript"/>
        <sz val="9"/>
        <color theme="0"/>
        <rFont val="Calibri"/>
        <family val="2"/>
        <scheme val="minor"/>
      </rPr>
      <t>(Pe)</t>
    </r>
  </si>
  <si>
    <t>Po: resultados provisórios</t>
  </si>
  <si>
    <r>
      <t>2º T 2025</t>
    </r>
    <r>
      <rPr>
        <vertAlign val="subscript"/>
        <sz val="10"/>
        <color theme="0"/>
        <rFont val="Arial"/>
        <family val="2"/>
      </rPr>
      <t xml:space="preserve"> (Pe)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</si>
</sst>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164" formatCode="_-* #,##0.00\ _€_-;\-* #,##0.00\ _€_-;_-* &quot;-&quot;??\ _€_-;_-@_-"/>
    <numFmt numFmtId="165" formatCode="0.0"/>
    <numFmt numFmtId="166" formatCode="#\ ###\ ###\ ##0"/>
    <numFmt numFmtId="167" formatCode="0.0%"/>
    <numFmt numFmtId="168" formatCode="0.000"/>
    <numFmt numFmtId="169" formatCode="#\ ##0"/>
    <numFmt numFmtId="170" formatCode="##\ ###\ ###\ ##0.0"/>
    <numFmt numFmtId="171" formatCode="#.000\ ##0"/>
    <numFmt numFmtId="172" formatCode="#\ ###\ ###\ ##0.0"/>
    <numFmt numFmtId="173" formatCode="#####\ ###\ ##0.00"/>
    <numFmt numFmtId="174" formatCode="#####\ ###\ ##0.000"/>
    <numFmt numFmtId="175" formatCode="0.00000"/>
    <numFmt numFmtId="176" formatCode="#\ ###\ ###\ ###\ ###\ ##0"/>
    <numFmt numFmtId="177" formatCode="#,##0.0"/>
    <numFmt numFmtId="178" formatCode="_-* #,##0.00\ _E_s_c_._-;\-* #,##0.00\ _E_s_c_._-;_-* &quot;-&quot;??\ _E_s_c_._-;_-@_-"/>
    <numFmt numFmtId="179" formatCode="#\ ##0.0"/>
    <numFmt numFmtId="180" formatCode="#\ ###\ ###\ ##0\ &quot;(Rv)&quot;"/>
  </numFmts>
  <fonts count="7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sz val="8"/>
      <name val="Arial"/>
      <family val="2"/>
    </font>
    <font>
      <sz val="10"/>
      <name val="Arial"/>
      <family val="2"/>
    </font>
    <font>
      <sz val="9"/>
      <name val="Tahoma"/>
      <family val="2"/>
    </font>
    <font>
      <sz val="7"/>
      <color indexed="8"/>
      <name val="Arial"/>
      <family val="2"/>
    </font>
    <font>
      <sz val="8"/>
      <name val="Tahoma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sz val="9"/>
      <color theme="1"/>
      <name val="Tahoma"/>
      <family val="2"/>
    </font>
    <font>
      <b/>
      <sz val="9"/>
      <color theme="1"/>
      <name val="Tahoma"/>
      <family val="2"/>
    </font>
    <font>
      <sz val="11"/>
      <color theme="1"/>
      <name val="Tahoma"/>
      <family val="2"/>
    </font>
    <font>
      <sz val="10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rgb="FFFFFFFF"/>
      <name val="Calibri"/>
      <family val="2"/>
    </font>
    <font>
      <b/>
      <sz val="10"/>
      <color theme="1"/>
      <name val="Calibri"/>
      <family val="2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8"/>
      <color theme="1"/>
      <name val="Calibri"/>
      <family val="2"/>
      <scheme val="minor"/>
    </font>
    <font>
      <vertAlign val="superscript"/>
      <sz val="8"/>
      <color indexed="8"/>
      <name val="Calibri"/>
      <family val="2"/>
      <scheme val="minor"/>
    </font>
    <font>
      <sz val="10"/>
      <color rgb="FF00B05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0"/>
      <color indexed="62"/>
      <name val="Calibri"/>
      <family val="2"/>
    </font>
    <font>
      <vertAlign val="subscript"/>
      <sz val="10"/>
      <color theme="0"/>
      <name val="Arial"/>
      <family val="2"/>
    </font>
    <font>
      <b/>
      <sz val="8"/>
      <color indexed="8"/>
      <name val="Calibri"/>
      <family val="2"/>
    </font>
    <font>
      <sz val="8"/>
      <color indexed="8"/>
      <name val="Calibri"/>
      <family val="2"/>
    </font>
    <font>
      <vertAlign val="superscript"/>
      <sz val="8"/>
      <color indexed="8"/>
      <name val="Calibri"/>
      <family val="2"/>
    </font>
    <font>
      <vertAlign val="superscript"/>
      <sz val="8"/>
      <color indexed="8"/>
      <name val="Arial"/>
      <family val="2"/>
    </font>
    <font>
      <i/>
      <sz val="8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indexed="62"/>
      <name val="Calibri"/>
      <family val="2"/>
      <scheme val="minor"/>
    </font>
    <font>
      <b/>
      <sz val="10"/>
      <color rgb="FFFFFFFF"/>
      <name val="Calibri"/>
      <family val="2"/>
      <scheme val="minor"/>
    </font>
    <font>
      <vertAlign val="superscript"/>
      <sz val="10"/>
      <color indexed="8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8"/>
      <name val="Arial"/>
      <family val="2"/>
    </font>
    <font>
      <vertAlign val="subscript"/>
      <sz val="9"/>
      <color theme="0"/>
      <name val="Arial"/>
      <family val="2"/>
    </font>
    <font>
      <sz val="9"/>
      <name val="Calibri"/>
      <family val="2"/>
      <scheme val="minor"/>
    </font>
    <font>
      <vertAlign val="superscript"/>
      <sz val="9"/>
      <color theme="0"/>
      <name val="Arial"/>
      <family val="2"/>
    </font>
    <font>
      <sz val="9"/>
      <color theme="0"/>
      <name val="Arial"/>
      <family val="2"/>
    </font>
    <font>
      <b/>
      <sz val="8"/>
      <color theme="0"/>
      <name val="Calibri"/>
      <family val="2"/>
      <scheme val="minor"/>
    </font>
    <font>
      <vertAlign val="subscript"/>
      <sz val="9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9"/>
      <color theme="0"/>
      <name val="Arial"/>
      <family val="2"/>
    </font>
    <font>
      <b/>
      <sz val="11"/>
      <color theme="7"/>
      <name val="Calibri"/>
      <family val="2"/>
      <scheme val="minor"/>
    </font>
    <font>
      <u/>
      <sz val="10"/>
      <color theme="7"/>
      <name val="Calibri"/>
      <family val="2"/>
      <scheme val="minor"/>
    </font>
    <font>
      <sz val="10"/>
      <color theme="7"/>
      <name val="Calibri"/>
      <family val="2"/>
      <scheme val="minor"/>
    </font>
    <font>
      <b/>
      <sz val="9"/>
      <color theme="0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sz val="8"/>
      <color theme="1"/>
      <name val="Calibri Light"/>
      <family val="2"/>
    </font>
    <font>
      <b/>
      <sz val="8"/>
      <color theme="1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85A9E3"/>
        <bgColor indexed="64"/>
      </patternFill>
    </fill>
  </fills>
  <borders count="37">
    <border>
      <left/>
      <right/>
      <top/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double">
        <color theme="7"/>
      </bottom>
      <diagonal/>
    </border>
    <border>
      <left style="medium">
        <color theme="7"/>
      </left>
      <right style="medium">
        <color theme="7"/>
      </right>
      <top/>
      <bottom style="double">
        <color theme="7"/>
      </bottom>
      <diagonal/>
    </border>
    <border>
      <left/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7"/>
      </left>
      <right/>
      <top/>
      <bottom/>
      <diagonal/>
    </border>
    <border>
      <left style="medium">
        <color theme="7"/>
      </left>
      <right/>
      <top/>
      <bottom style="double">
        <color theme="7"/>
      </bottom>
      <diagonal/>
    </border>
    <border>
      <left/>
      <right style="medium">
        <color theme="7"/>
      </right>
      <top/>
      <bottom style="double">
        <color theme="7"/>
      </bottom>
      <diagonal/>
    </border>
    <border>
      <left/>
      <right/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rgb="FFFFFFFF"/>
      </left>
      <right style="medium">
        <color theme="0"/>
      </right>
      <top style="medium">
        <color rgb="FFFFFFFF"/>
      </top>
      <bottom/>
      <diagonal/>
    </border>
    <border>
      <left style="medium">
        <color rgb="FFFFFFFF"/>
      </left>
      <right style="medium">
        <color theme="0"/>
      </right>
      <top/>
      <bottom/>
      <diagonal/>
    </border>
    <border>
      <left style="medium">
        <color rgb="FFFFFFFF"/>
      </left>
      <right style="medium">
        <color theme="0"/>
      </right>
      <top/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/>
      <top/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 style="medium">
        <color theme="7"/>
      </left>
      <right/>
      <top style="medium">
        <color theme="0"/>
      </top>
      <bottom/>
      <diagonal/>
    </border>
    <border>
      <left/>
      <right style="medium">
        <color theme="7"/>
      </right>
      <top style="medium">
        <color theme="0"/>
      </top>
      <bottom/>
      <diagonal/>
    </border>
    <border>
      <left/>
      <right/>
      <top/>
      <bottom style="double">
        <color rgb="FF85A9E3"/>
      </bottom>
      <diagonal/>
    </border>
    <border>
      <left style="medium">
        <color rgb="FF85A9E3"/>
      </left>
      <right style="medium">
        <color rgb="FF85A9E3"/>
      </right>
      <top/>
      <bottom/>
      <diagonal/>
    </border>
    <border>
      <left style="medium">
        <color rgb="FF85A9E3"/>
      </left>
      <right/>
      <top style="medium">
        <color theme="0"/>
      </top>
      <bottom/>
      <diagonal/>
    </border>
    <border>
      <left/>
      <right style="medium">
        <color rgb="FF85A9E3"/>
      </right>
      <top style="medium">
        <color theme="0"/>
      </top>
      <bottom/>
      <diagonal/>
    </border>
    <border>
      <left style="medium">
        <color rgb="FF85A9E3"/>
      </left>
      <right/>
      <top/>
      <bottom/>
      <diagonal/>
    </border>
    <border>
      <left/>
      <right style="medium">
        <color rgb="FF85A9E3"/>
      </right>
      <top/>
      <bottom/>
      <diagonal/>
    </border>
    <border>
      <left style="thin">
        <color rgb="FF85A9E3"/>
      </left>
      <right style="medium">
        <color rgb="FF85A9E3"/>
      </right>
      <top/>
      <bottom/>
      <diagonal/>
    </border>
    <border>
      <left/>
      <right style="medium">
        <color rgb="FFFFFFFF"/>
      </right>
      <top/>
      <bottom/>
      <diagonal/>
    </border>
  </borders>
  <cellStyleXfs count="44">
    <xf numFmtId="0" fontId="0" fillId="0" borderId="0"/>
    <xf numFmtId="164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>
      <alignment vertical="top"/>
    </xf>
    <xf numFmtId="0" fontId="1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1" fillId="0" borderId="0"/>
    <xf numFmtId="0" fontId="14" fillId="0" borderId="0"/>
    <xf numFmtId="0" fontId="1" fillId="0" borderId="0"/>
    <xf numFmtId="0" fontId="14" fillId="0" borderId="0"/>
    <xf numFmtId="0" fontId="13" fillId="0" borderId="0"/>
    <xf numFmtId="9" fontId="1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4" fillId="0" borderId="0"/>
    <xf numFmtId="0" fontId="1" fillId="0" borderId="0"/>
    <xf numFmtId="0" fontId="1" fillId="0" borderId="0"/>
  </cellStyleXfs>
  <cellXfs count="435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/>
    </xf>
    <xf numFmtId="0" fontId="17" fillId="0" borderId="0" xfId="0" applyFont="1"/>
    <xf numFmtId="165" fontId="16" fillId="0" borderId="0" xfId="0" applyNumberFormat="1" applyFont="1" applyAlignment="1">
      <alignment horizontal="right"/>
    </xf>
    <xf numFmtId="166" fontId="4" fillId="0" borderId="0" xfId="6" applyNumberFormat="1" applyFont="1" applyAlignment="1">
      <alignment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4" fillId="0" borderId="0" xfId="6" applyFont="1" applyAlignment="1">
      <alignment vertical="center"/>
    </xf>
    <xf numFmtId="0" fontId="3" fillId="0" borderId="0" xfId="7" applyFont="1" applyAlignment="1">
      <alignment vertical="center"/>
    </xf>
    <xf numFmtId="0" fontId="6" fillId="0" borderId="0" xfId="6" applyFont="1" applyAlignment="1">
      <alignment vertical="center"/>
    </xf>
    <xf numFmtId="0" fontId="4" fillId="0" borderId="0" xfId="6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7" applyFont="1" applyAlignment="1">
      <alignment vertical="center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165" fontId="16" fillId="0" borderId="0" xfId="0" applyNumberFormat="1" applyFont="1" applyAlignment="1">
      <alignment horizontal="center" vertical="center"/>
    </xf>
    <xf numFmtId="165" fontId="16" fillId="0" borderId="0" xfId="0" applyNumberFormat="1" applyFont="1" applyAlignment="1">
      <alignment vertical="center"/>
    </xf>
    <xf numFmtId="0" fontId="18" fillId="0" borderId="0" xfId="0" applyFont="1"/>
    <xf numFmtId="169" fontId="16" fillId="0" borderId="0" xfId="0" applyNumberFormat="1" applyFont="1" applyAlignment="1">
      <alignment horizontal="right"/>
    </xf>
    <xf numFmtId="169" fontId="16" fillId="0" borderId="0" xfId="0" applyNumberFormat="1" applyFont="1"/>
    <xf numFmtId="166" fontId="4" fillId="0" borderId="0" xfId="0" applyNumberFormat="1" applyFont="1" applyAlignment="1">
      <alignment horizontal="right"/>
    </xf>
    <xf numFmtId="169" fontId="4" fillId="0" borderId="0" xfId="0" applyNumberFormat="1" applyFont="1" applyAlignment="1">
      <alignment horizontal="right"/>
    </xf>
    <xf numFmtId="166" fontId="16" fillId="0" borderId="0" xfId="0" applyNumberFormat="1" applyFont="1" applyAlignment="1">
      <alignment horizontal="right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6" fillId="0" borderId="0" xfId="0" applyFont="1"/>
    <xf numFmtId="171" fontId="0" fillId="0" borderId="0" xfId="0" applyNumberFormat="1"/>
    <xf numFmtId="0" fontId="19" fillId="0" borderId="0" xfId="0" applyFont="1"/>
    <xf numFmtId="0" fontId="19" fillId="0" borderId="0" xfId="0" applyFont="1" applyAlignment="1">
      <alignment horizontal="center"/>
    </xf>
    <xf numFmtId="0" fontId="21" fillId="0" borderId="0" xfId="0" applyFont="1"/>
    <xf numFmtId="167" fontId="16" fillId="0" borderId="0" xfId="28" applyNumberFormat="1" applyFont="1" applyFill="1"/>
    <xf numFmtId="170" fontId="19" fillId="0" borderId="0" xfId="0" applyNumberFormat="1" applyFont="1" applyAlignment="1">
      <alignment horizontal="center"/>
    </xf>
    <xf numFmtId="173" fontId="1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/>
    </xf>
    <xf numFmtId="174" fontId="18" fillId="0" borderId="0" xfId="0" applyNumberFormat="1" applyFont="1" applyAlignment="1">
      <alignment horizontal="center" vertical="center"/>
    </xf>
    <xf numFmtId="174" fontId="16" fillId="0" borderId="0" xfId="0" applyNumberFormat="1" applyFont="1"/>
    <xf numFmtId="175" fontId="19" fillId="0" borderId="0" xfId="0" applyNumberFormat="1" applyFont="1" applyAlignment="1">
      <alignment horizontal="center"/>
    </xf>
    <xf numFmtId="0" fontId="10" fillId="0" borderId="0" xfId="6" applyFont="1" applyAlignment="1">
      <alignment horizontal="right" vertical="center"/>
    </xf>
    <xf numFmtId="169" fontId="4" fillId="0" borderId="0" xfId="0" applyNumberFormat="1" applyFont="1" applyAlignment="1">
      <alignment horizontal="left"/>
    </xf>
    <xf numFmtId="2" fontId="16" fillId="0" borderId="0" xfId="0" applyNumberFormat="1" applyFont="1" applyAlignment="1">
      <alignment horizontal="right"/>
    </xf>
    <xf numFmtId="175" fontId="16" fillId="0" borderId="0" xfId="0" applyNumberFormat="1" applyFont="1" applyAlignment="1">
      <alignment horizontal="right"/>
    </xf>
    <xf numFmtId="168" fontId="16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165" fontId="16" fillId="0" borderId="0" xfId="0" applyNumberFormat="1" applyFont="1" applyAlignment="1">
      <alignment horizontal="right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28" fillId="0" borderId="0" xfId="0" applyFont="1"/>
    <xf numFmtId="0" fontId="28" fillId="0" borderId="0" xfId="0" applyFont="1" applyAlignment="1">
      <alignment horizontal="center"/>
    </xf>
    <xf numFmtId="0" fontId="29" fillId="0" borderId="0" xfId="0" applyFont="1"/>
    <xf numFmtId="0" fontId="30" fillId="0" borderId="0" xfId="0" applyFont="1"/>
    <xf numFmtId="0" fontId="32" fillId="0" borderId="0" xfId="0" applyFont="1"/>
    <xf numFmtId="166" fontId="28" fillId="0" borderId="0" xfId="0" applyNumberFormat="1" applyFont="1" applyAlignment="1">
      <alignment horizontal="right"/>
    </xf>
    <xf numFmtId="169" fontId="28" fillId="0" borderId="0" xfId="0" applyNumberFormat="1" applyFont="1" applyAlignment="1">
      <alignment horizontal="right"/>
    </xf>
    <xf numFmtId="0" fontId="34" fillId="0" borderId="0" xfId="6" applyFont="1" applyAlignment="1">
      <alignment horizontal="right" vertical="center"/>
    </xf>
    <xf numFmtId="2" fontId="28" fillId="0" borderId="0" xfId="0" applyNumberFormat="1" applyFont="1" applyAlignment="1">
      <alignment horizontal="right"/>
    </xf>
    <xf numFmtId="166" fontId="28" fillId="0" borderId="0" xfId="0" applyNumberFormat="1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left" indent="1"/>
    </xf>
    <xf numFmtId="0" fontId="36" fillId="0" borderId="0" xfId="0" applyFont="1"/>
    <xf numFmtId="0" fontId="22" fillId="0" borderId="0" xfId="0" applyFont="1" applyAlignment="1">
      <alignment horizontal="left" indent="2"/>
    </xf>
    <xf numFmtId="0" fontId="22" fillId="0" borderId="0" xfId="0" applyFont="1" applyAlignment="1">
      <alignment horizontal="left"/>
    </xf>
    <xf numFmtId="0" fontId="36" fillId="0" borderId="0" xfId="0" applyFont="1" applyAlignment="1">
      <alignment horizontal="left"/>
    </xf>
    <xf numFmtId="0" fontId="26" fillId="2" borderId="5" xfId="0" applyFont="1" applyFill="1" applyBorder="1" applyAlignment="1">
      <alignment horizontal="center" vertical="center"/>
    </xf>
    <xf numFmtId="0" fontId="26" fillId="2" borderId="6" xfId="0" applyFont="1" applyFill="1" applyBorder="1" applyAlignment="1">
      <alignment horizontal="center" vertical="center" wrapText="1"/>
    </xf>
    <xf numFmtId="0" fontId="28" fillId="0" borderId="8" xfId="0" applyFont="1" applyBorder="1" applyAlignment="1">
      <alignment horizontal="left" indent="2"/>
    </xf>
    <xf numFmtId="165" fontId="28" fillId="0" borderId="8" xfId="0" applyNumberFormat="1" applyFont="1" applyBorder="1" applyAlignment="1">
      <alignment horizontal="right"/>
    </xf>
    <xf numFmtId="0" fontId="26" fillId="2" borderId="4" xfId="0" applyFont="1" applyFill="1" applyBorder="1" applyAlignment="1">
      <alignment horizontal="center" vertical="center"/>
    </xf>
    <xf numFmtId="0" fontId="40" fillId="0" borderId="0" xfId="0" applyFont="1" applyAlignment="1">
      <alignment horizontal="right"/>
    </xf>
    <xf numFmtId="0" fontId="26" fillId="2" borderId="7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40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174" fontId="40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vertical="center"/>
    </xf>
    <xf numFmtId="0" fontId="31" fillId="0" borderId="0" xfId="0" applyFont="1" applyAlignment="1">
      <alignment vertical="center"/>
    </xf>
    <xf numFmtId="0" fontId="32" fillId="0" borderId="0" xfId="0" applyFont="1" applyAlignment="1">
      <alignment horizontal="right" vertical="center"/>
    </xf>
    <xf numFmtId="0" fontId="36" fillId="0" borderId="0" xfId="0" applyFont="1" applyAlignment="1">
      <alignment vertical="center"/>
    </xf>
    <xf numFmtId="0" fontId="22" fillId="0" borderId="0" xfId="0" applyFont="1" applyAlignment="1">
      <alignment horizontal="center" vertical="center"/>
    </xf>
    <xf numFmtId="17" fontId="22" fillId="0" borderId="0" xfId="0" applyNumberFormat="1" applyFont="1" applyAlignment="1">
      <alignment horizontal="center" vertical="center"/>
    </xf>
    <xf numFmtId="166" fontId="35" fillId="0" borderId="0" xfId="0" applyNumberFormat="1" applyFont="1" applyAlignment="1">
      <alignment horizontal="right" vertical="center"/>
    </xf>
    <xf numFmtId="0" fontId="22" fillId="0" borderId="0" xfId="0" applyFont="1" applyAlignment="1">
      <alignment horizontal="left" vertical="center" indent="1"/>
    </xf>
    <xf numFmtId="166" fontId="37" fillId="0" borderId="0" xfId="0" applyNumberFormat="1" applyFont="1" applyAlignment="1">
      <alignment horizontal="right" vertical="center"/>
    </xf>
    <xf numFmtId="0" fontId="22" fillId="0" borderId="8" xfId="0" applyFont="1" applyBorder="1" applyAlignment="1">
      <alignment horizontal="left" vertical="center" indent="1"/>
    </xf>
    <xf numFmtId="165" fontId="37" fillId="0" borderId="8" xfId="0" applyNumberFormat="1" applyFont="1" applyBorder="1" applyAlignment="1">
      <alignment vertical="center"/>
    </xf>
    <xf numFmtId="0" fontId="22" fillId="0" borderId="3" xfId="0" applyFont="1" applyBorder="1" applyAlignment="1">
      <alignment horizontal="center" vertical="center"/>
    </xf>
    <xf numFmtId="0" fontId="22" fillId="0" borderId="12" xfId="0" applyFont="1" applyBorder="1" applyAlignment="1">
      <alignment horizontal="center" vertical="center"/>
    </xf>
    <xf numFmtId="166" fontId="35" fillId="0" borderId="12" xfId="0" applyNumberFormat="1" applyFont="1" applyBorder="1" applyAlignment="1">
      <alignment horizontal="right" vertical="center"/>
    </xf>
    <xf numFmtId="166" fontId="35" fillId="0" borderId="2" xfId="0" applyNumberFormat="1" applyFont="1" applyBorder="1" applyAlignment="1">
      <alignment horizontal="right" vertical="center"/>
    </xf>
    <xf numFmtId="166" fontId="37" fillId="0" borderId="12" xfId="0" applyNumberFormat="1" applyFont="1" applyBorder="1" applyAlignment="1">
      <alignment horizontal="right" vertical="center"/>
    </xf>
    <xf numFmtId="166" fontId="37" fillId="0" borderId="2" xfId="0" applyNumberFormat="1" applyFont="1" applyBorder="1" applyAlignment="1">
      <alignment horizontal="right" vertical="center"/>
    </xf>
    <xf numFmtId="166" fontId="37" fillId="0" borderId="13" xfId="0" applyNumberFormat="1" applyFont="1" applyBorder="1" applyAlignment="1">
      <alignment horizontal="right" vertical="center"/>
    </xf>
    <xf numFmtId="165" fontId="22" fillId="0" borderId="0" xfId="0" applyNumberFormat="1" applyFont="1" applyAlignment="1">
      <alignment vertical="center"/>
    </xf>
    <xf numFmtId="166" fontId="42" fillId="0" borderId="0" xfId="0" applyNumberFormat="1" applyFont="1" applyAlignment="1">
      <alignment horizontal="center" vertical="center"/>
    </xf>
    <xf numFmtId="174" fontId="22" fillId="0" borderId="0" xfId="0" applyNumberFormat="1" applyFont="1" applyAlignment="1">
      <alignment horizontal="center" vertical="center"/>
    </xf>
    <xf numFmtId="165" fontId="42" fillId="0" borderId="0" xfId="0" applyNumberFormat="1" applyFont="1" applyAlignment="1">
      <alignment horizontal="right" vertical="center"/>
    </xf>
    <xf numFmtId="167" fontId="22" fillId="0" borderId="0" xfId="28" applyNumberFormat="1" applyFont="1" applyAlignment="1">
      <alignment vertical="center"/>
    </xf>
    <xf numFmtId="166" fontId="38" fillId="0" borderId="12" xfId="0" applyNumberFormat="1" applyFont="1" applyBorder="1" applyAlignment="1">
      <alignment horizontal="right" vertical="center"/>
    </xf>
    <xf numFmtId="166" fontId="38" fillId="0" borderId="2" xfId="0" applyNumberFormat="1" applyFont="1" applyBorder="1" applyAlignment="1">
      <alignment horizontal="right" vertical="center"/>
    </xf>
    <xf numFmtId="165" fontId="35" fillId="0" borderId="12" xfId="0" applyNumberFormat="1" applyFont="1" applyBorder="1" applyAlignment="1">
      <alignment horizontal="right" vertical="center"/>
    </xf>
    <xf numFmtId="165" fontId="37" fillId="0" borderId="12" xfId="0" applyNumberFormat="1" applyFont="1" applyBorder="1" applyAlignment="1">
      <alignment horizontal="right" vertical="center"/>
    </xf>
    <xf numFmtId="165" fontId="42" fillId="0" borderId="12" xfId="0" applyNumberFormat="1" applyFont="1" applyBorder="1" applyAlignment="1">
      <alignment horizontal="right" vertical="center"/>
    </xf>
    <xf numFmtId="165" fontId="38" fillId="0" borderId="12" xfId="0" applyNumberFormat="1" applyFont="1" applyBorder="1" applyAlignment="1">
      <alignment horizontal="right" vertical="center"/>
    </xf>
    <xf numFmtId="174" fontId="40" fillId="0" borderId="0" xfId="0" applyNumberFormat="1" applyFont="1" applyAlignment="1">
      <alignment vertical="center"/>
    </xf>
    <xf numFmtId="0" fontId="43" fillId="0" borderId="0" xfId="0" applyFont="1" applyAlignment="1">
      <alignment vertical="center"/>
    </xf>
    <xf numFmtId="165" fontId="29" fillId="0" borderId="0" xfId="0" applyNumberFormat="1" applyFont="1" applyAlignment="1">
      <alignment vertical="center"/>
    </xf>
    <xf numFmtId="165" fontId="29" fillId="0" borderId="0" xfId="20" applyNumberFormat="1" applyFont="1"/>
    <xf numFmtId="165" fontId="28" fillId="0" borderId="0" xfId="20" applyNumberFormat="1" applyFont="1"/>
    <xf numFmtId="165" fontId="35" fillId="0" borderId="0" xfId="0" applyNumberFormat="1" applyFont="1" applyAlignment="1">
      <alignment vertical="center"/>
    </xf>
    <xf numFmtId="165" fontId="37" fillId="0" borderId="0" xfId="0" applyNumberFormat="1" applyFont="1" applyAlignment="1">
      <alignment vertical="center"/>
    </xf>
    <xf numFmtId="0" fontId="22" fillId="0" borderId="12" xfId="0" applyFont="1" applyBorder="1" applyAlignment="1">
      <alignment vertical="center"/>
    </xf>
    <xf numFmtId="165" fontId="35" fillId="0" borderId="12" xfId="0" applyNumberFormat="1" applyFont="1" applyBorder="1" applyAlignment="1">
      <alignment vertical="center"/>
    </xf>
    <xf numFmtId="165" fontId="37" fillId="0" borderId="12" xfId="0" applyNumberFormat="1" applyFont="1" applyBorder="1" applyAlignment="1">
      <alignment vertical="center"/>
    </xf>
    <xf numFmtId="0" fontId="22" fillId="0" borderId="8" xfId="0" applyFont="1" applyBorder="1" applyAlignment="1">
      <alignment horizontal="left" vertical="center"/>
    </xf>
    <xf numFmtId="0" fontId="22" fillId="0" borderId="9" xfId="0" applyFont="1" applyBorder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1" fontId="44" fillId="0" borderId="0" xfId="27" applyNumberFormat="1" applyFont="1"/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174" fontId="23" fillId="0" borderId="0" xfId="0" applyNumberFormat="1" applyFont="1" applyAlignment="1">
      <alignment horizontal="center" vertical="center"/>
    </xf>
    <xf numFmtId="0" fontId="23" fillId="0" borderId="0" xfId="0" applyFont="1"/>
    <xf numFmtId="165" fontId="23" fillId="0" borderId="0" xfId="0" applyNumberFormat="1" applyFont="1" applyAlignment="1">
      <alignment horizontal="center" vertic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/>
    </xf>
    <xf numFmtId="0" fontId="23" fillId="0" borderId="0" xfId="0" applyFont="1" applyAlignment="1">
      <alignment horizontal="left" vertical="center" indent="1"/>
    </xf>
    <xf numFmtId="0" fontId="23" fillId="0" borderId="8" xfId="0" applyFont="1" applyBorder="1" applyAlignment="1">
      <alignment horizontal="left" vertical="center"/>
    </xf>
    <xf numFmtId="0" fontId="23" fillId="0" borderId="8" xfId="0" applyFont="1" applyBorder="1" applyAlignment="1">
      <alignment horizontal="center" vertical="center"/>
    </xf>
    <xf numFmtId="165" fontId="35" fillId="0" borderId="0" xfId="0" applyNumberFormat="1" applyFont="1" applyAlignment="1">
      <alignment horizontal="right" vertical="center"/>
    </xf>
    <xf numFmtId="165" fontId="37" fillId="0" borderId="0" xfId="0" applyNumberFormat="1" applyFont="1" applyAlignment="1">
      <alignment horizontal="right" vertical="center"/>
    </xf>
    <xf numFmtId="0" fontId="40" fillId="0" borderId="3" xfId="0" applyFont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22" fillId="0" borderId="0" xfId="0" applyFont="1" applyAlignment="1">
      <alignment horizontal="center"/>
    </xf>
    <xf numFmtId="17" fontId="26" fillId="2" borderId="16" xfId="0" applyNumberFormat="1" applyFont="1" applyFill="1" applyBorder="1" applyAlignment="1">
      <alignment horizontal="center" vertical="center"/>
    </xf>
    <xf numFmtId="0" fontId="36" fillId="0" borderId="2" xfId="0" applyFont="1" applyBorder="1"/>
    <xf numFmtId="0" fontId="31" fillId="0" borderId="2" xfId="0" applyFont="1" applyBorder="1"/>
    <xf numFmtId="166" fontId="31" fillId="0" borderId="12" xfId="0" applyNumberFormat="1" applyFont="1" applyBorder="1" applyAlignment="1">
      <alignment horizontal="right"/>
    </xf>
    <xf numFmtId="166" fontId="31" fillId="0" borderId="2" xfId="0" applyNumberFormat="1" applyFont="1" applyBorder="1" applyAlignment="1">
      <alignment horizontal="right"/>
    </xf>
    <xf numFmtId="165" fontId="31" fillId="0" borderId="12" xfId="0" applyNumberFormat="1" applyFont="1" applyBorder="1" applyAlignment="1">
      <alignment horizontal="right"/>
    </xf>
    <xf numFmtId="166" fontId="22" fillId="0" borderId="12" xfId="0" applyNumberFormat="1" applyFont="1" applyBorder="1" applyAlignment="1">
      <alignment horizontal="right"/>
    </xf>
    <xf numFmtId="166" fontId="22" fillId="0" borderId="0" xfId="0" applyNumberFormat="1" applyFont="1" applyAlignment="1">
      <alignment horizontal="right"/>
    </xf>
    <xf numFmtId="166" fontId="22" fillId="0" borderId="2" xfId="0" applyNumberFormat="1" applyFont="1" applyBorder="1" applyAlignment="1">
      <alignment horizontal="right"/>
    </xf>
    <xf numFmtId="0" fontId="31" fillId="0" borderId="2" xfId="0" applyFont="1" applyBorder="1" applyAlignment="1">
      <alignment horizontal="left" indent="1"/>
    </xf>
    <xf numFmtId="169" fontId="22" fillId="0" borderId="0" xfId="0" applyNumberFormat="1" applyFont="1" applyAlignment="1">
      <alignment horizontal="right"/>
    </xf>
    <xf numFmtId="169" fontId="22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2"/>
    </xf>
    <xf numFmtId="169" fontId="37" fillId="0" borderId="0" xfId="0" applyNumberFormat="1" applyFont="1" applyAlignment="1">
      <alignment horizontal="right"/>
    </xf>
    <xf numFmtId="169" fontId="37" fillId="0" borderId="2" xfId="0" applyNumberFormat="1" applyFont="1" applyBorder="1" applyAlignment="1">
      <alignment horizontal="right"/>
    </xf>
    <xf numFmtId="165" fontId="22" fillId="0" borderId="0" xfId="0" applyNumberFormat="1" applyFont="1" applyAlignment="1">
      <alignment horizontal="right"/>
    </xf>
    <xf numFmtId="166" fontId="37" fillId="0" borderId="2" xfId="0" applyNumberFormat="1" applyFont="1" applyBorder="1" applyAlignment="1">
      <alignment horizontal="right"/>
    </xf>
    <xf numFmtId="0" fontId="22" fillId="0" borderId="2" xfId="0" applyFont="1" applyBorder="1" applyAlignment="1">
      <alignment horizontal="left"/>
    </xf>
    <xf numFmtId="0" fontId="22" fillId="0" borderId="2" xfId="0" applyFont="1" applyBorder="1" applyAlignment="1">
      <alignment horizontal="center"/>
    </xf>
    <xf numFmtId="169" fontId="31" fillId="0" borderId="2" xfId="0" applyNumberFormat="1" applyFont="1" applyBorder="1" applyAlignment="1">
      <alignment horizontal="right"/>
    </xf>
    <xf numFmtId="0" fontId="36" fillId="0" borderId="2" xfId="0" applyFont="1" applyBorder="1" applyAlignment="1">
      <alignment horizontal="left"/>
    </xf>
    <xf numFmtId="0" fontId="22" fillId="0" borderId="14" xfId="0" applyFont="1" applyBorder="1" applyAlignment="1">
      <alignment horizontal="left" indent="2"/>
    </xf>
    <xf numFmtId="166" fontId="22" fillId="0" borderId="13" xfId="0" applyNumberFormat="1" applyFont="1" applyBorder="1" applyAlignment="1">
      <alignment horizontal="right"/>
    </xf>
    <xf numFmtId="169" fontId="37" fillId="0" borderId="8" xfId="0" applyNumberFormat="1" applyFont="1" applyBorder="1" applyAlignment="1">
      <alignment horizontal="right"/>
    </xf>
    <xf numFmtId="169" fontId="37" fillId="0" borderId="14" xfId="0" applyNumberFormat="1" applyFont="1" applyBorder="1" applyAlignment="1">
      <alignment horizontal="right"/>
    </xf>
    <xf numFmtId="17" fontId="22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/>
    </xf>
    <xf numFmtId="169" fontId="31" fillId="0" borderId="12" xfId="0" applyNumberFormat="1" applyFont="1" applyBorder="1" applyAlignment="1">
      <alignment horizontal="right"/>
    </xf>
    <xf numFmtId="169" fontId="22" fillId="0" borderId="12" xfId="0" applyNumberFormat="1" applyFont="1" applyBorder="1" applyAlignment="1">
      <alignment horizontal="right"/>
    </xf>
    <xf numFmtId="169" fontId="22" fillId="0" borderId="2" xfId="0" quotePrefix="1" applyNumberFormat="1" applyFont="1" applyBorder="1" applyAlignment="1">
      <alignment horizontal="right"/>
    </xf>
    <xf numFmtId="169" fontId="37" fillId="0" borderId="2" xfId="0" quotePrefix="1" applyNumberFormat="1" applyFont="1" applyBorder="1" applyAlignment="1">
      <alignment horizontal="right"/>
    </xf>
    <xf numFmtId="0" fontId="22" fillId="0" borderId="2" xfId="0" applyFont="1" applyBorder="1" applyAlignment="1">
      <alignment horizontal="left" indent="1"/>
    </xf>
    <xf numFmtId="169" fontId="22" fillId="0" borderId="13" xfId="0" applyNumberFormat="1" applyFont="1" applyBorder="1" applyAlignment="1">
      <alignment horizontal="right"/>
    </xf>
    <xf numFmtId="169" fontId="37" fillId="0" borderId="8" xfId="0" quotePrefix="1" applyNumberFormat="1" applyFont="1" applyBorder="1" applyAlignment="1">
      <alignment horizontal="right"/>
    </xf>
    <xf numFmtId="169" fontId="37" fillId="0" borderId="14" xfId="0" quotePrefix="1" applyNumberFormat="1" applyFont="1" applyBorder="1" applyAlignment="1">
      <alignment horizontal="right"/>
    </xf>
    <xf numFmtId="0" fontId="22" fillId="0" borderId="0" xfId="41" applyFont="1"/>
    <xf numFmtId="0" fontId="22" fillId="0" borderId="0" xfId="41" applyFont="1" applyAlignment="1">
      <alignment horizontal="center"/>
    </xf>
    <xf numFmtId="0" fontId="31" fillId="0" borderId="0" xfId="41" applyFont="1"/>
    <xf numFmtId="1" fontId="53" fillId="0" borderId="0" xfId="41" applyNumberFormat="1" applyFont="1"/>
    <xf numFmtId="0" fontId="22" fillId="0" borderId="0" xfId="41" applyFont="1" applyAlignment="1">
      <alignment horizontal="center" vertical="center"/>
    </xf>
    <xf numFmtId="169" fontId="31" fillId="0" borderId="0" xfId="0" applyNumberFormat="1" applyFont="1" applyAlignment="1">
      <alignment horizontal="right"/>
    </xf>
    <xf numFmtId="165" fontId="31" fillId="0" borderId="0" xfId="0" applyNumberFormat="1" applyFont="1" applyAlignment="1">
      <alignment horizontal="right"/>
    </xf>
    <xf numFmtId="0" fontId="36" fillId="0" borderId="2" xfId="41" applyFont="1" applyBorder="1"/>
    <xf numFmtId="0" fontId="22" fillId="0" borderId="2" xfId="41" applyFont="1" applyBorder="1" applyAlignment="1">
      <alignment horizontal="left" indent="1"/>
    </xf>
    <xf numFmtId="0" fontId="22" fillId="0" borderId="2" xfId="41" applyFont="1" applyBorder="1" applyAlignment="1">
      <alignment horizontal="left"/>
    </xf>
    <xf numFmtId="0" fontId="22" fillId="0" borderId="8" xfId="41" applyFont="1" applyBorder="1" applyAlignment="1">
      <alignment horizontal="center"/>
    </xf>
    <xf numFmtId="166" fontId="22" fillId="0" borderId="0" xfId="41" applyNumberFormat="1" applyFont="1" applyAlignment="1">
      <alignment horizontal="center"/>
    </xf>
    <xf numFmtId="168" fontId="22" fillId="0" borderId="0" xfId="41" applyNumberFormat="1" applyFont="1" applyAlignment="1">
      <alignment horizontal="center"/>
    </xf>
    <xf numFmtId="166" fontId="35" fillId="0" borderId="0" xfId="41" applyNumberFormat="1" applyFont="1" applyAlignment="1">
      <alignment horizontal="right"/>
    </xf>
    <xf numFmtId="0" fontId="40" fillId="0" borderId="0" xfId="41" applyFont="1" applyAlignment="1">
      <alignment horizontal="right"/>
    </xf>
    <xf numFmtId="0" fontId="31" fillId="0" borderId="2" xfId="41" applyFont="1" applyBorder="1"/>
    <xf numFmtId="174" fontId="22" fillId="0" borderId="0" xfId="41" applyNumberFormat="1" applyFont="1" applyAlignment="1">
      <alignment horizontal="center"/>
    </xf>
    <xf numFmtId="0" fontId="31" fillId="0" borderId="2" xfId="41" applyFont="1" applyBorder="1" applyAlignment="1">
      <alignment horizontal="left" indent="1"/>
    </xf>
    <xf numFmtId="172" fontId="22" fillId="0" borderId="0" xfId="41" applyNumberFormat="1" applyFont="1" applyAlignment="1">
      <alignment horizontal="center"/>
    </xf>
    <xf numFmtId="0" fontId="56" fillId="0" borderId="0" xfId="0" applyFont="1"/>
    <xf numFmtId="0" fontId="5" fillId="0" borderId="0" xfId="6" applyFont="1" applyAlignment="1">
      <alignment vertical="center"/>
    </xf>
    <xf numFmtId="1" fontId="4" fillId="0" borderId="0" xfId="8" applyNumberFormat="1" applyFont="1" applyAlignment="1">
      <alignment horizontal="center" vertical="center"/>
    </xf>
    <xf numFmtId="0" fontId="59" fillId="0" borderId="0" xfId="6" applyFont="1" applyAlignment="1">
      <alignment horizontal="center" vertical="center"/>
    </xf>
    <xf numFmtId="0" fontId="6" fillId="0" borderId="0" xfId="0" applyFont="1" applyAlignment="1">
      <alignment vertical="center"/>
    </xf>
    <xf numFmtId="0" fontId="40" fillId="0" borderId="0" xfId="0" applyFont="1" applyAlignment="1">
      <alignment horizontal="left" vertical="center" indent="1"/>
    </xf>
    <xf numFmtId="0" fontId="6" fillId="0" borderId="0" xfId="6" applyFont="1" applyAlignment="1">
      <alignment horizontal="center" vertical="center"/>
    </xf>
    <xf numFmtId="0" fontId="34" fillId="0" borderId="0" xfId="6" applyFont="1" applyAlignment="1">
      <alignment horizontal="center" vertical="center"/>
    </xf>
    <xf numFmtId="0" fontId="35" fillId="0" borderId="0" xfId="0" applyFont="1" applyAlignment="1">
      <alignment horizontal="left" vertical="center"/>
    </xf>
    <xf numFmtId="0" fontId="59" fillId="0" borderId="0" xfId="8" applyFont="1" applyAlignment="1">
      <alignment vertical="center"/>
    </xf>
    <xf numFmtId="0" fontId="59" fillId="0" borderId="0" xfId="6" applyFont="1" applyAlignment="1">
      <alignment vertical="center"/>
    </xf>
    <xf numFmtId="0" fontId="35" fillId="0" borderId="0" xfId="8" applyFont="1" applyAlignment="1">
      <alignment vertical="center"/>
    </xf>
    <xf numFmtId="0" fontId="64" fillId="0" borderId="0" xfId="6" applyFont="1" applyAlignment="1">
      <alignment vertical="center"/>
    </xf>
    <xf numFmtId="165" fontId="35" fillId="0" borderId="0" xfId="8" applyNumberFormat="1" applyFont="1" applyAlignment="1">
      <alignment horizontal="right" vertical="center"/>
    </xf>
    <xf numFmtId="0" fontId="35" fillId="0" borderId="0" xfId="6" applyFont="1" applyAlignment="1">
      <alignment vertical="center"/>
    </xf>
    <xf numFmtId="0" fontId="37" fillId="0" borderId="0" xfId="6" applyFont="1" applyAlignment="1">
      <alignment vertical="center"/>
    </xf>
    <xf numFmtId="165" fontId="37" fillId="0" borderId="0" xfId="8" applyNumberFormat="1" applyFont="1" applyAlignment="1">
      <alignment horizontal="right" vertical="center"/>
    </xf>
    <xf numFmtId="0" fontId="35" fillId="0" borderId="0" xfId="0" applyFont="1" applyAlignment="1">
      <alignment vertical="center"/>
    </xf>
    <xf numFmtId="0" fontId="35" fillId="0" borderId="0" xfId="12" applyFont="1" applyAlignment="1">
      <alignment horizontal="left" vertical="center"/>
    </xf>
    <xf numFmtId="0" fontId="36" fillId="0" borderId="0" xfId="6" applyFont="1" applyAlignment="1">
      <alignment vertical="center"/>
    </xf>
    <xf numFmtId="0" fontId="22" fillId="0" borderId="0" xfId="6" applyFont="1" applyAlignment="1">
      <alignment vertical="center"/>
    </xf>
    <xf numFmtId="0" fontId="37" fillId="0" borderId="0" xfId="8" applyFont="1" applyAlignment="1">
      <alignment vertical="center" wrapText="1"/>
    </xf>
    <xf numFmtId="0" fontId="34" fillId="0" borderId="0" xfId="0" applyFont="1" applyAlignment="1">
      <alignment vertical="center"/>
    </xf>
    <xf numFmtId="0" fontId="59" fillId="0" borderId="0" xfId="0" applyFont="1" applyAlignment="1">
      <alignment vertical="center"/>
    </xf>
    <xf numFmtId="0" fontId="59" fillId="0" borderId="0" xfId="0" applyFont="1" applyAlignment="1">
      <alignment horizontal="center" vertical="center"/>
    </xf>
    <xf numFmtId="0" fontId="62" fillId="2" borderId="10" xfId="0" applyFont="1" applyFill="1" applyBorder="1" applyAlignment="1">
      <alignment horizontal="center" vertical="center" wrapText="1"/>
    </xf>
    <xf numFmtId="0" fontId="37" fillId="0" borderId="0" xfId="12" applyFont="1"/>
    <xf numFmtId="0" fontId="35" fillId="0" borderId="0" xfId="12" quotePrefix="1" applyFont="1" applyAlignment="1">
      <alignment horizontal="left" vertical="center"/>
    </xf>
    <xf numFmtId="0" fontId="37" fillId="0" borderId="0" xfId="8" applyFont="1" applyAlignment="1">
      <alignment vertical="center"/>
    </xf>
    <xf numFmtId="0" fontId="37" fillId="0" borderId="0" xfId="12" applyFont="1" applyAlignment="1">
      <alignment horizontal="left" vertical="center"/>
    </xf>
    <xf numFmtId="0" fontId="37" fillId="0" borderId="0" xfId="12" quotePrefix="1" applyFont="1" applyAlignment="1">
      <alignment horizontal="left" vertical="center"/>
    </xf>
    <xf numFmtId="0" fontId="40" fillId="0" borderId="0" xfId="0" applyFont="1"/>
    <xf numFmtId="0" fontId="52" fillId="2" borderId="0" xfId="0" applyFont="1" applyFill="1"/>
    <xf numFmtId="0" fontId="66" fillId="0" borderId="0" xfId="0" applyFont="1"/>
    <xf numFmtId="0" fontId="67" fillId="0" borderId="0" xfId="4" applyFont="1" applyAlignment="1" applyProtection="1"/>
    <xf numFmtId="0" fontId="68" fillId="0" borderId="0" xfId="0" applyFont="1"/>
    <xf numFmtId="166" fontId="37" fillId="0" borderId="8" xfId="0" applyNumberFormat="1" applyFont="1" applyBorder="1" applyAlignment="1">
      <alignment horizontal="right" vertical="center"/>
    </xf>
    <xf numFmtId="166" fontId="37" fillId="0" borderId="14" xfId="0" applyNumberFormat="1" applyFont="1" applyBorder="1" applyAlignment="1">
      <alignment horizontal="right" vertical="center"/>
    </xf>
    <xf numFmtId="166" fontId="38" fillId="0" borderId="0" xfId="0" applyNumberFormat="1" applyFont="1" applyAlignment="1">
      <alignment horizontal="right" vertical="center"/>
    </xf>
    <xf numFmtId="165" fontId="37" fillId="0" borderId="12" xfId="0" quotePrefix="1" applyNumberFormat="1" applyFont="1" applyBorder="1" applyAlignment="1">
      <alignment horizontal="right" vertical="center"/>
    </xf>
    <xf numFmtId="165" fontId="38" fillId="0" borderId="0" xfId="0" applyNumberFormat="1" applyFont="1" applyAlignment="1">
      <alignment horizontal="right" vertical="center"/>
    </xf>
    <xf numFmtId="177" fontId="37" fillId="0" borderId="12" xfId="0" applyNumberFormat="1" applyFont="1" applyBorder="1" applyAlignment="1">
      <alignment horizontal="right" vertical="center"/>
    </xf>
    <xf numFmtId="177" fontId="37" fillId="0" borderId="0" xfId="0" applyNumberFormat="1" applyFont="1" applyAlignment="1">
      <alignment horizontal="right" vertical="center"/>
    </xf>
    <xf numFmtId="177" fontId="37" fillId="0" borderId="12" xfId="0" quotePrefix="1" applyNumberFormat="1" applyFont="1" applyBorder="1" applyAlignment="1">
      <alignment horizontal="right" vertical="center"/>
    </xf>
    <xf numFmtId="177" fontId="37" fillId="0" borderId="13" xfId="0" applyNumberFormat="1" applyFont="1" applyBorder="1" applyAlignment="1">
      <alignment horizontal="right" vertical="center"/>
    </xf>
    <xf numFmtId="177" fontId="37" fillId="0" borderId="8" xfId="0" applyNumberFormat="1" applyFont="1" applyBorder="1" applyAlignment="1">
      <alignment horizontal="right" vertical="center"/>
    </xf>
    <xf numFmtId="0" fontId="37" fillId="0" borderId="0" xfId="0" applyFont="1" applyAlignment="1">
      <alignment horizontal="right" vertical="center"/>
    </xf>
    <xf numFmtId="0" fontId="37" fillId="0" borderId="12" xfId="0" applyFont="1" applyBorder="1" applyAlignment="1">
      <alignment horizontal="right" vertical="center"/>
    </xf>
    <xf numFmtId="176" fontId="35" fillId="0" borderId="0" xfId="0" applyNumberFormat="1" applyFont="1" applyAlignment="1">
      <alignment horizontal="right" vertical="center"/>
    </xf>
    <xf numFmtId="165" fontId="37" fillId="0" borderId="13" xfId="0" applyNumberFormat="1" applyFont="1" applyBorder="1" applyAlignment="1">
      <alignment vertical="center"/>
    </xf>
    <xf numFmtId="166" fontId="31" fillId="0" borderId="0" xfId="0" applyNumberFormat="1" applyFont="1" applyAlignment="1">
      <alignment horizontal="right"/>
    </xf>
    <xf numFmtId="166" fontId="37" fillId="0" borderId="0" xfId="0" applyNumberFormat="1" applyFont="1" applyAlignment="1">
      <alignment horizontal="right"/>
    </xf>
    <xf numFmtId="169" fontId="37" fillId="0" borderId="0" xfId="0" quotePrefix="1" applyNumberFormat="1" applyFont="1" applyAlignment="1">
      <alignment horizontal="right"/>
    </xf>
    <xf numFmtId="0" fontId="40" fillId="0" borderId="0" xfId="41" applyFont="1"/>
    <xf numFmtId="0" fontId="34" fillId="0" borderId="0" xfId="8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179" fontId="22" fillId="0" borderId="12" xfId="0" applyNumberFormat="1" applyFont="1" applyBorder="1" applyAlignment="1">
      <alignment horizontal="right"/>
    </xf>
    <xf numFmtId="179" fontId="22" fillId="0" borderId="0" xfId="0" applyNumberFormat="1" applyFont="1" applyAlignment="1">
      <alignment horizontal="right"/>
    </xf>
    <xf numFmtId="165" fontId="22" fillId="0" borderId="12" xfId="0" applyNumberFormat="1" applyFont="1" applyBorder="1" applyAlignment="1">
      <alignment horizontal="right"/>
    </xf>
    <xf numFmtId="165" fontId="22" fillId="0" borderId="13" xfId="0" applyNumberFormat="1" applyFont="1" applyBorder="1" applyAlignment="1">
      <alignment horizontal="right"/>
    </xf>
    <xf numFmtId="165" fontId="22" fillId="0" borderId="8" xfId="0" applyNumberFormat="1" applyFont="1" applyBorder="1" applyAlignment="1">
      <alignment horizontal="right"/>
    </xf>
    <xf numFmtId="169" fontId="22" fillId="0" borderId="0" xfId="0" quotePrefix="1" applyNumberFormat="1" applyFont="1" applyAlignment="1">
      <alignment horizontal="right"/>
    </xf>
    <xf numFmtId="179" fontId="31" fillId="0" borderId="12" xfId="0" applyNumberFormat="1" applyFont="1" applyBorder="1" applyAlignment="1">
      <alignment horizontal="right"/>
    </xf>
    <xf numFmtId="179" fontId="31" fillId="0" borderId="0" xfId="0" applyNumberFormat="1" applyFont="1" applyAlignment="1">
      <alignment horizontal="right"/>
    </xf>
    <xf numFmtId="165" fontId="0" fillId="0" borderId="0" xfId="0" applyNumberFormat="1"/>
    <xf numFmtId="1" fontId="0" fillId="0" borderId="0" xfId="0" applyNumberFormat="1"/>
    <xf numFmtId="0" fontId="26" fillId="2" borderId="25" xfId="0" applyFont="1" applyFill="1" applyBorder="1" applyAlignment="1">
      <alignment horizontal="center" vertical="center" wrapText="1"/>
    </xf>
    <xf numFmtId="166" fontId="35" fillId="0" borderId="3" xfId="0" applyNumberFormat="1" applyFont="1" applyBorder="1" applyAlignment="1">
      <alignment horizontal="right" indent="1"/>
    </xf>
    <xf numFmtId="165" fontId="35" fillId="0" borderId="0" xfId="0" applyNumberFormat="1" applyFont="1" applyAlignment="1">
      <alignment horizontal="right" indent="1"/>
    </xf>
    <xf numFmtId="166" fontId="37" fillId="0" borderId="3" xfId="0" applyNumberFormat="1" applyFont="1" applyBorder="1" applyAlignment="1">
      <alignment horizontal="right" indent="1"/>
    </xf>
    <xf numFmtId="166" fontId="38" fillId="0" borderId="3" xfId="0" applyNumberFormat="1" applyFont="1" applyBorder="1" applyAlignment="1">
      <alignment horizontal="right" indent="1"/>
    </xf>
    <xf numFmtId="165" fontId="37" fillId="0" borderId="0" xfId="0" applyNumberFormat="1" applyFont="1" applyAlignment="1">
      <alignment horizontal="right" indent="1"/>
    </xf>
    <xf numFmtId="165" fontId="37" fillId="0" borderId="0" xfId="0" quotePrefix="1" applyNumberFormat="1" applyFont="1" applyAlignment="1">
      <alignment horizontal="right" indent="1"/>
    </xf>
    <xf numFmtId="165" fontId="39" fillId="0" borderId="0" xfId="0" applyNumberFormat="1" applyFont="1" applyAlignment="1">
      <alignment horizontal="right" indent="1"/>
    </xf>
    <xf numFmtId="1" fontId="22" fillId="0" borderId="0" xfId="0" applyNumberFormat="1" applyFont="1" applyAlignment="1">
      <alignment horizontal="right"/>
    </xf>
    <xf numFmtId="1" fontId="22" fillId="0" borderId="12" xfId="0" applyNumberFormat="1" applyFont="1" applyBorder="1" applyAlignment="1">
      <alignment horizontal="right"/>
    </xf>
    <xf numFmtId="1" fontId="22" fillId="0" borderId="0" xfId="0" quotePrefix="1" applyNumberFormat="1" applyFont="1" applyAlignment="1">
      <alignment horizontal="right"/>
    </xf>
    <xf numFmtId="165" fontId="28" fillId="0" borderId="0" xfId="0" applyNumberFormat="1" applyFont="1" applyAlignment="1">
      <alignment horizontal="center" vertical="center"/>
    </xf>
    <xf numFmtId="0" fontId="22" fillId="0" borderId="12" xfId="43" applyFont="1" applyBorder="1" applyAlignment="1">
      <alignment horizontal="center"/>
    </xf>
    <xf numFmtId="0" fontId="22" fillId="0" borderId="0" xfId="43" applyFont="1" applyAlignment="1">
      <alignment horizontal="center"/>
    </xf>
    <xf numFmtId="165" fontId="22" fillId="0" borderId="12" xfId="43" applyNumberFormat="1" applyFont="1" applyBorder="1" applyAlignment="1">
      <alignment horizontal="right"/>
    </xf>
    <xf numFmtId="165" fontId="22" fillId="0" borderId="0" xfId="43" applyNumberFormat="1" applyFont="1" applyAlignment="1">
      <alignment horizontal="right"/>
    </xf>
    <xf numFmtId="165" fontId="31" fillId="0" borderId="12" xfId="43" applyNumberFormat="1" applyFont="1" applyBorder="1" applyAlignment="1">
      <alignment horizontal="right"/>
    </xf>
    <xf numFmtId="165" fontId="31" fillId="0" borderId="0" xfId="43" applyNumberFormat="1" applyFont="1" applyAlignment="1">
      <alignment horizontal="right"/>
    </xf>
    <xf numFmtId="170" fontId="22" fillId="0" borderId="12" xfId="43" applyNumberFormat="1" applyFont="1" applyBorder="1" applyAlignment="1">
      <alignment horizontal="right"/>
    </xf>
    <xf numFmtId="170" fontId="22" fillId="0" borderId="0" xfId="43" applyNumberFormat="1" applyFont="1" applyAlignment="1">
      <alignment horizontal="right"/>
    </xf>
    <xf numFmtId="1" fontId="22" fillId="0" borderId="12" xfId="43" applyNumberFormat="1" applyFont="1" applyBorder="1" applyAlignment="1">
      <alignment horizontal="right"/>
    </xf>
    <xf numFmtId="0" fontId="69" fillId="2" borderId="10" xfId="0" applyFont="1" applyFill="1" applyBorder="1" applyAlignment="1">
      <alignment horizontal="center" vertical="center"/>
    </xf>
    <xf numFmtId="0" fontId="69" fillId="2" borderId="7" xfId="0" applyFont="1" applyFill="1" applyBorder="1" applyAlignment="1">
      <alignment horizontal="center" vertical="center"/>
    </xf>
    <xf numFmtId="0" fontId="22" fillId="0" borderId="8" xfId="41" applyFont="1" applyBorder="1" applyAlignment="1">
      <alignment horizontal="left"/>
    </xf>
    <xf numFmtId="169" fontId="22" fillId="0" borderId="0" xfId="0" applyNumberFormat="1" applyFont="1"/>
    <xf numFmtId="166" fontId="22" fillId="0" borderId="0" xfId="0" applyNumberFormat="1" applyFont="1" applyAlignment="1">
      <alignment horizontal="center"/>
    </xf>
    <xf numFmtId="166" fontId="22" fillId="0" borderId="12" xfId="0" applyNumberFormat="1" applyFont="1" applyBorder="1" applyAlignment="1">
      <alignment horizontal="center"/>
    </xf>
    <xf numFmtId="166" fontId="22" fillId="0" borderId="0" xfId="0" applyNumberFormat="1" applyFont="1"/>
    <xf numFmtId="0" fontId="36" fillId="0" borderId="15" xfId="41" applyFont="1" applyBorder="1"/>
    <xf numFmtId="0" fontId="36" fillId="0" borderId="17" xfId="41" applyFont="1" applyBorder="1"/>
    <xf numFmtId="0" fontId="36" fillId="0" borderId="0" xfId="41" applyFont="1"/>
    <xf numFmtId="0" fontId="22" fillId="0" borderId="0" xfId="41" applyFont="1" applyAlignment="1">
      <alignment horizontal="left" indent="2"/>
    </xf>
    <xf numFmtId="0" fontId="31" fillId="0" borderId="0" xfId="41" applyFont="1" applyAlignment="1">
      <alignment horizontal="left" indent="2"/>
    </xf>
    <xf numFmtId="0" fontId="22" fillId="0" borderId="0" xfId="41" applyFont="1" applyAlignment="1">
      <alignment horizontal="left"/>
    </xf>
    <xf numFmtId="0" fontId="22" fillId="0" borderId="0" xfId="41" applyFont="1" applyAlignment="1">
      <alignment horizontal="left" indent="3"/>
    </xf>
    <xf numFmtId="0" fontId="22" fillId="0" borderId="0" xfId="41" applyFont="1" applyAlignment="1">
      <alignment horizontal="left" indent="1"/>
    </xf>
    <xf numFmtId="0" fontId="22" fillId="0" borderId="0" xfId="41" applyFont="1" applyAlignment="1">
      <alignment horizontal="left" indent="6"/>
    </xf>
    <xf numFmtId="0" fontId="22" fillId="0" borderId="0" xfId="41" applyFont="1" applyAlignment="1">
      <alignment horizontal="left" indent="4"/>
    </xf>
    <xf numFmtId="166" fontId="22" fillId="0" borderId="2" xfId="0" applyNumberFormat="1" applyFont="1" applyBorder="1" applyAlignment="1">
      <alignment horizontal="center"/>
    </xf>
    <xf numFmtId="0" fontId="22" fillId="0" borderId="16" xfId="43" applyFont="1" applyBorder="1" applyAlignment="1">
      <alignment horizontal="center"/>
    </xf>
    <xf numFmtId="17" fontId="22" fillId="0" borderId="16" xfId="43" applyNumberFormat="1" applyFont="1" applyBorder="1" applyAlignment="1">
      <alignment horizontal="center"/>
    </xf>
    <xf numFmtId="17" fontId="22" fillId="0" borderId="26" xfId="43" applyNumberFormat="1" applyFont="1" applyBorder="1" applyAlignment="1">
      <alignment horizontal="center"/>
    </xf>
    <xf numFmtId="166" fontId="35" fillId="0" borderId="0" xfId="0" applyNumberFormat="1" applyFont="1" applyAlignment="1">
      <alignment horizontal="right"/>
    </xf>
    <xf numFmtId="166" fontId="35" fillId="0" borderId="12" xfId="0" applyNumberFormat="1" applyFont="1" applyBorder="1" applyAlignment="1">
      <alignment horizontal="right"/>
    </xf>
    <xf numFmtId="166" fontId="35" fillId="0" borderId="2" xfId="0" applyNumberFormat="1" applyFont="1" applyBorder="1" applyAlignment="1">
      <alignment horizontal="right"/>
    </xf>
    <xf numFmtId="1" fontId="22" fillId="0" borderId="0" xfId="0" applyNumberFormat="1" applyFont="1" applyAlignment="1">
      <alignment horizontal="center"/>
    </xf>
    <xf numFmtId="1" fontId="22" fillId="0" borderId="12" xfId="0" applyNumberFormat="1" applyFont="1" applyBorder="1" applyAlignment="1">
      <alignment horizontal="center"/>
    </xf>
    <xf numFmtId="1" fontId="22" fillId="0" borderId="2" xfId="0" applyNumberFormat="1" applyFont="1" applyBorder="1" applyAlignment="1">
      <alignment horizontal="center"/>
    </xf>
    <xf numFmtId="169" fontId="22" fillId="0" borderId="12" xfId="0" applyNumberFormat="1" applyFont="1" applyBorder="1"/>
    <xf numFmtId="1" fontId="22" fillId="0" borderId="2" xfId="0" applyNumberFormat="1" applyFont="1" applyBorder="1" applyAlignment="1">
      <alignment horizontal="right"/>
    </xf>
    <xf numFmtId="0" fontId="36" fillId="0" borderId="0" xfId="41" applyFont="1" applyAlignment="1">
      <alignment horizontal="left" indent="1"/>
    </xf>
    <xf numFmtId="0" fontId="31" fillId="0" borderId="0" xfId="41" applyFont="1" applyAlignment="1">
      <alignment horizontal="left" indent="1"/>
    </xf>
    <xf numFmtId="17" fontId="22" fillId="0" borderId="0" xfId="0" applyNumberFormat="1" applyFont="1" applyAlignment="1">
      <alignment horizontal="center"/>
    </xf>
    <xf numFmtId="0" fontId="36" fillId="0" borderId="1" xfId="0" applyFont="1" applyBorder="1"/>
    <xf numFmtId="0" fontId="59" fillId="0" borderId="0" xfId="8" applyFont="1" applyAlignment="1">
      <alignment horizontal="center" vertical="center"/>
    </xf>
    <xf numFmtId="0" fontId="37" fillId="0" borderId="0" xfId="8" applyFont="1" applyAlignment="1">
      <alignment horizontal="center" vertical="center" wrapText="1"/>
    </xf>
    <xf numFmtId="0" fontId="30" fillId="0" borderId="15" xfId="0" applyFont="1" applyBorder="1"/>
    <xf numFmtId="0" fontId="28" fillId="0" borderId="15" xfId="0" applyFont="1" applyBorder="1" applyAlignment="1">
      <alignment horizontal="center"/>
    </xf>
    <xf numFmtId="166" fontId="28" fillId="0" borderId="8" xfId="0" applyNumberFormat="1" applyFont="1" applyBorder="1" applyAlignment="1">
      <alignment horizontal="right"/>
    </xf>
    <xf numFmtId="0" fontId="38" fillId="0" borderId="0" xfId="0" applyFont="1" applyAlignment="1">
      <alignment horizontal="center"/>
    </xf>
    <xf numFmtId="0" fontId="28" fillId="0" borderId="3" xfId="0" applyFont="1" applyBorder="1" applyAlignment="1">
      <alignment horizontal="center"/>
    </xf>
    <xf numFmtId="0" fontId="26" fillId="2" borderId="26" xfId="0" applyFont="1" applyFill="1" applyBorder="1" applyAlignment="1">
      <alignment horizontal="center" vertical="center"/>
    </xf>
    <xf numFmtId="17" fontId="22" fillId="0" borderId="15" xfId="0" applyNumberFormat="1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27" xfId="43" applyFont="1" applyBorder="1" applyAlignment="1">
      <alignment horizontal="center"/>
    </xf>
    <xf numFmtId="17" fontId="22" fillId="0" borderId="15" xfId="43" applyNumberFormat="1" applyFont="1" applyBorder="1" applyAlignment="1">
      <alignment horizontal="center"/>
    </xf>
    <xf numFmtId="17" fontId="22" fillId="0" borderId="28" xfId="43" applyNumberFormat="1" applyFont="1" applyBorder="1" applyAlignment="1">
      <alignment horizontal="center"/>
    </xf>
    <xf numFmtId="0" fontId="22" fillId="0" borderId="15" xfId="43" applyFont="1" applyBorder="1" applyAlignment="1">
      <alignment horizontal="center"/>
    </xf>
    <xf numFmtId="165" fontId="37" fillId="0" borderId="0" xfId="8" applyNumberFormat="1" applyFont="1" applyAlignment="1">
      <alignment vertical="center"/>
    </xf>
    <xf numFmtId="17" fontId="26" fillId="2" borderId="26" xfId="0" applyNumberFormat="1" applyFont="1" applyFill="1" applyBorder="1" applyAlignment="1">
      <alignment horizontal="center" vertical="center"/>
    </xf>
    <xf numFmtId="180" fontId="22" fillId="0" borderId="12" xfId="0" applyNumberFormat="1" applyFont="1" applyBorder="1" applyAlignment="1">
      <alignment horizontal="right"/>
    </xf>
    <xf numFmtId="180" fontId="22" fillId="0" borderId="0" xfId="0" applyNumberFormat="1" applyFont="1" applyAlignment="1">
      <alignment horizontal="right"/>
    </xf>
    <xf numFmtId="180" fontId="22" fillId="0" borderId="2" xfId="0" applyNumberFormat="1" applyFont="1" applyBorder="1" applyAlignment="1">
      <alignment horizontal="right"/>
    </xf>
    <xf numFmtId="165" fontId="22" fillId="0" borderId="0" xfId="43" quotePrefix="1" applyNumberFormat="1" applyFont="1" applyAlignment="1">
      <alignment horizontal="right"/>
    </xf>
    <xf numFmtId="165" fontId="35" fillId="0" borderId="0" xfId="8" applyNumberFormat="1" applyFont="1" applyAlignment="1">
      <alignment vertical="center"/>
    </xf>
    <xf numFmtId="167" fontId="4" fillId="0" borderId="0" xfId="28" applyNumberFormat="1" applyFont="1" applyAlignment="1">
      <alignment horizontal="center" vertical="center"/>
    </xf>
    <xf numFmtId="167" fontId="4" fillId="0" borderId="0" xfId="28" applyNumberFormat="1" applyFont="1" applyAlignment="1">
      <alignment vertical="center"/>
    </xf>
    <xf numFmtId="167" fontId="4" fillId="0" borderId="0" xfId="6" applyNumberFormat="1" applyFont="1" applyAlignment="1">
      <alignment vertical="center"/>
    </xf>
    <xf numFmtId="0" fontId="73" fillId="0" borderId="0" xfId="0" applyFont="1" applyAlignment="1">
      <alignment horizontal="justify" vertical="center"/>
    </xf>
    <xf numFmtId="0" fontId="26" fillId="2" borderId="17" xfId="0" applyFont="1" applyFill="1" applyBorder="1" applyAlignment="1">
      <alignment horizontal="center" vertical="center"/>
    </xf>
    <xf numFmtId="0" fontId="22" fillId="0" borderId="29" xfId="41" applyFont="1" applyBorder="1" applyAlignment="1">
      <alignment horizontal="left"/>
    </xf>
    <xf numFmtId="0" fontId="22" fillId="0" borderId="29" xfId="41" applyFont="1" applyBorder="1" applyAlignment="1">
      <alignment horizontal="center"/>
    </xf>
    <xf numFmtId="0" fontId="31" fillId="0" borderId="0" xfId="41" applyFont="1" applyAlignment="1">
      <alignment horizontal="left"/>
    </xf>
    <xf numFmtId="0" fontId="22" fillId="0" borderId="30" xfId="41" applyFont="1" applyBorder="1"/>
    <xf numFmtId="0" fontId="22" fillId="0" borderId="30" xfId="41" applyFont="1" applyBorder="1" applyAlignment="1">
      <alignment horizontal="center"/>
    </xf>
    <xf numFmtId="0" fontId="22" fillId="0" borderId="30" xfId="41" applyFont="1" applyBorder="1" applyAlignment="1">
      <alignment horizontal="left"/>
    </xf>
    <xf numFmtId="0" fontId="22" fillId="0" borderId="31" xfId="0" applyFont="1" applyBorder="1" applyAlignment="1">
      <alignment horizontal="center"/>
    </xf>
    <xf numFmtId="17" fontId="22" fillId="0" borderId="32" xfId="0" applyNumberFormat="1" applyFont="1" applyBorder="1" applyAlignment="1">
      <alignment horizontal="center"/>
    </xf>
    <xf numFmtId="166" fontId="31" fillId="0" borderId="33" xfId="0" applyNumberFormat="1" applyFont="1" applyBorder="1" applyAlignment="1">
      <alignment horizontal="right"/>
    </xf>
    <xf numFmtId="166" fontId="31" fillId="0" borderId="34" xfId="0" applyNumberFormat="1" applyFont="1" applyBorder="1" applyAlignment="1">
      <alignment horizontal="right"/>
    </xf>
    <xf numFmtId="166" fontId="22" fillId="0" borderId="33" xfId="0" applyNumberFormat="1" applyFont="1" applyBorder="1" applyAlignment="1">
      <alignment horizontal="right"/>
    </xf>
    <xf numFmtId="0" fontId="22" fillId="0" borderId="34" xfId="0" applyFont="1" applyBorder="1" applyAlignment="1">
      <alignment horizontal="center"/>
    </xf>
    <xf numFmtId="169" fontId="22" fillId="0" borderId="34" xfId="0" applyNumberFormat="1" applyFont="1" applyBorder="1" applyAlignment="1">
      <alignment horizontal="right"/>
    </xf>
    <xf numFmtId="166" fontId="22" fillId="0" borderId="34" xfId="0" applyNumberFormat="1" applyFont="1" applyBorder="1" applyAlignment="1">
      <alignment horizontal="center"/>
    </xf>
    <xf numFmtId="0" fontId="40" fillId="0" borderId="30" xfId="0" applyFont="1" applyBorder="1" applyAlignment="1">
      <alignment horizontal="center" vertical="center"/>
    </xf>
    <xf numFmtId="1" fontId="4" fillId="0" borderId="33" xfId="7" applyNumberFormat="1" applyFont="1" applyBorder="1" applyAlignment="1">
      <alignment horizontal="center" vertical="center"/>
    </xf>
    <xf numFmtId="1" fontId="4" fillId="0" borderId="34" xfId="7" applyNumberFormat="1" applyFont="1" applyBorder="1" applyAlignment="1">
      <alignment horizontal="center" vertical="center"/>
    </xf>
    <xf numFmtId="169" fontId="35" fillId="0" borderId="34" xfId="0" applyNumberFormat="1" applyFont="1" applyBorder="1" applyAlignment="1">
      <alignment horizontal="right" vertical="center"/>
    </xf>
    <xf numFmtId="169" fontId="37" fillId="0" borderId="34" xfId="0" applyNumberFormat="1" applyFont="1" applyBorder="1" applyAlignment="1">
      <alignment horizontal="right" vertical="center"/>
    </xf>
    <xf numFmtId="0" fontId="37" fillId="0" borderId="34" xfId="0" applyFont="1" applyBorder="1" applyAlignment="1">
      <alignment horizontal="center" vertical="center"/>
    </xf>
    <xf numFmtId="0" fontId="32" fillId="0" borderId="0" xfId="0" applyFont="1" applyAlignment="1">
      <alignment horizontal="left" vertical="center" indent="1"/>
    </xf>
    <xf numFmtId="0" fontId="6" fillId="0" borderId="0" xfId="0" applyFont="1" applyAlignment="1">
      <alignment horizontal="center" vertical="center"/>
    </xf>
    <xf numFmtId="0" fontId="34" fillId="0" borderId="0" xfId="0" applyFont="1" applyAlignment="1">
      <alignment horizontal="center" vertical="center"/>
    </xf>
    <xf numFmtId="0" fontId="4" fillId="0" borderId="29" xfId="6" applyFont="1" applyBorder="1" applyAlignment="1">
      <alignment vertical="center"/>
    </xf>
    <xf numFmtId="0" fontId="40" fillId="0" borderId="29" xfId="0" applyFont="1" applyBorder="1" applyAlignment="1">
      <alignment horizontal="center" vertical="center"/>
    </xf>
    <xf numFmtId="166" fontId="4" fillId="0" borderId="29" xfId="6" applyNumberFormat="1" applyFont="1" applyBorder="1" applyAlignment="1">
      <alignment vertical="center"/>
    </xf>
    <xf numFmtId="165" fontId="3" fillId="0" borderId="29" xfId="7" applyNumberFormat="1" applyFont="1" applyBorder="1" applyAlignment="1">
      <alignment vertical="center"/>
    </xf>
    <xf numFmtId="0" fontId="26" fillId="3" borderId="0" xfId="8" applyFont="1" applyFill="1" applyAlignment="1">
      <alignment vertical="center"/>
    </xf>
    <xf numFmtId="0" fontId="26" fillId="3" borderId="0" xfId="6" applyFont="1" applyFill="1" applyAlignment="1">
      <alignment vertical="center"/>
    </xf>
    <xf numFmtId="0" fontId="26" fillId="3" borderId="10" xfId="6" applyFont="1" applyFill="1" applyBorder="1" applyAlignment="1">
      <alignment vertical="center"/>
    </xf>
    <xf numFmtId="166" fontId="35" fillId="0" borderId="33" xfId="0" applyNumberFormat="1" applyFont="1" applyBorder="1" applyAlignment="1">
      <alignment horizontal="right" vertical="center"/>
    </xf>
    <xf numFmtId="166" fontId="35" fillId="0" borderId="34" xfId="0" applyNumberFormat="1" applyFont="1" applyBorder="1" applyAlignment="1">
      <alignment horizontal="right" vertical="center"/>
    </xf>
    <xf numFmtId="166" fontId="37" fillId="0" borderId="33" xfId="0" applyNumberFormat="1" applyFont="1" applyBorder="1" applyAlignment="1">
      <alignment horizontal="right" vertical="center"/>
    </xf>
    <xf numFmtId="166" fontId="37" fillId="0" borderId="34" xfId="0" applyNumberFormat="1" applyFont="1" applyBorder="1" applyAlignment="1">
      <alignment horizontal="right" vertical="center"/>
    </xf>
    <xf numFmtId="0" fontId="37" fillId="0" borderId="29" xfId="6" applyFont="1" applyBorder="1" applyAlignment="1">
      <alignment vertical="center"/>
    </xf>
    <xf numFmtId="166" fontId="37" fillId="0" borderId="29" xfId="0" applyNumberFormat="1" applyFont="1" applyBorder="1" applyAlignment="1">
      <alignment horizontal="right" vertical="center"/>
    </xf>
    <xf numFmtId="165" fontId="37" fillId="0" borderId="29" xfId="8" applyNumberFormat="1" applyFont="1" applyBorder="1" applyAlignment="1">
      <alignment horizontal="right" vertical="center"/>
    </xf>
    <xf numFmtId="0" fontId="16" fillId="3" borderId="0" xfId="6" applyFont="1" applyFill="1" applyAlignment="1">
      <alignment vertical="center"/>
    </xf>
    <xf numFmtId="0" fontId="4" fillId="3" borderId="10" xfId="8" applyFont="1" applyFill="1" applyBorder="1" applyAlignment="1">
      <alignment horizontal="right" vertical="center"/>
    </xf>
    <xf numFmtId="0" fontId="16" fillId="3" borderId="0" xfId="0" applyFont="1" applyFill="1" applyAlignment="1">
      <alignment vertical="center"/>
    </xf>
    <xf numFmtId="0" fontId="65" fillId="3" borderId="10" xfId="6" applyFont="1" applyFill="1" applyBorder="1" applyAlignment="1">
      <alignment vertical="center"/>
    </xf>
    <xf numFmtId="0" fontId="65" fillId="3" borderId="0" xfId="12" applyFont="1" applyFill="1" applyAlignment="1">
      <alignment vertical="center"/>
    </xf>
    <xf numFmtId="0" fontId="22" fillId="0" borderId="0" xfId="6" applyFont="1" applyAlignment="1">
      <alignment vertical="center" wrapText="1"/>
    </xf>
    <xf numFmtId="166" fontId="37" fillId="0" borderId="0" xfId="8" applyNumberFormat="1" applyFont="1" applyAlignment="1">
      <alignment horizontal="right" vertical="center"/>
    </xf>
    <xf numFmtId="166" fontId="22" fillId="0" borderId="0" xfId="6" applyNumberFormat="1" applyFont="1" applyAlignment="1">
      <alignment horizontal="right" vertical="center"/>
    </xf>
    <xf numFmtId="166" fontId="35" fillId="0" borderId="33" xfId="8" applyNumberFormat="1" applyFont="1" applyBorder="1" applyAlignment="1">
      <alignment horizontal="right" vertical="center"/>
    </xf>
    <xf numFmtId="166" fontId="35" fillId="0" borderId="34" xfId="8" applyNumberFormat="1" applyFont="1" applyBorder="1" applyAlignment="1">
      <alignment horizontal="right" vertical="center"/>
    </xf>
    <xf numFmtId="166" fontId="37" fillId="0" borderId="33" xfId="8" applyNumberFormat="1" applyFont="1" applyBorder="1" applyAlignment="1">
      <alignment horizontal="right" vertical="center"/>
    </xf>
    <xf numFmtId="166" fontId="37" fillId="0" borderId="34" xfId="8" applyNumberFormat="1" applyFont="1" applyBorder="1" applyAlignment="1">
      <alignment horizontal="right" vertical="center"/>
    </xf>
    <xf numFmtId="166" fontId="22" fillId="0" borderId="33" xfId="6" applyNumberFormat="1" applyFont="1" applyBorder="1" applyAlignment="1">
      <alignment horizontal="right" vertical="center"/>
    </xf>
    <xf numFmtId="166" fontId="22" fillId="0" borderId="34" xfId="6" applyNumberFormat="1" applyFont="1" applyBorder="1" applyAlignment="1">
      <alignment horizontal="right" vertical="center"/>
    </xf>
    <xf numFmtId="0" fontId="22" fillId="0" borderId="29" xfId="6" applyFont="1" applyBorder="1" applyAlignment="1">
      <alignment vertical="center"/>
    </xf>
    <xf numFmtId="0" fontId="22" fillId="0" borderId="29" xfId="6" applyFont="1" applyBorder="1" applyAlignment="1">
      <alignment vertical="center" wrapText="1"/>
    </xf>
    <xf numFmtId="166" fontId="22" fillId="0" borderId="29" xfId="6" applyNumberFormat="1" applyFont="1" applyBorder="1" applyAlignment="1">
      <alignment horizontal="right" vertical="center"/>
    </xf>
    <xf numFmtId="0" fontId="65" fillId="3" borderId="0" xfId="6" applyFont="1" applyFill="1" applyAlignment="1">
      <alignment vertical="center"/>
    </xf>
    <xf numFmtId="0" fontId="65" fillId="3" borderId="0" xfId="12" applyFont="1" applyFill="1"/>
    <xf numFmtId="166" fontId="31" fillId="0" borderId="0" xfId="6" applyNumberFormat="1" applyFont="1" applyAlignment="1">
      <alignment horizontal="right" vertical="center"/>
    </xf>
    <xf numFmtId="166" fontId="31" fillId="0" borderId="33" xfId="6" applyNumberFormat="1" applyFont="1" applyBorder="1" applyAlignment="1">
      <alignment horizontal="right" vertical="center"/>
    </xf>
    <xf numFmtId="167" fontId="31" fillId="0" borderId="35" xfId="28" applyNumberFormat="1" applyFont="1" applyBorder="1" applyAlignment="1">
      <alignment horizontal="right" vertical="center"/>
    </xf>
    <xf numFmtId="167" fontId="22" fillId="0" borderId="35" xfId="28" applyNumberFormat="1" applyFont="1" applyBorder="1" applyAlignment="1">
      <alignment horizontal="right" vertical="center"/>
    </xf>
    <xf numFmtId="0" fontId="37" fillId="0" borderId="29" xfId="12" applyFont="1" applyBorder="1" applyAlignment="1">
      <alignment horizontal="left" vertical="center"/>
    </xf>
    <xf numFmtId="167" fontId="22" fillId="0" borderId="29" xfId="28" applyNumberFormat="1" applyFont="1" applyBorder="1" applyAlignment="1">
      <alignment horizontal="right" vertical="center"/>
    </xf>
    <xf numFmtId="169" fontId="35" fillId="0" borderId="33" xfId="0" applyNumberFormat="1" applyFont="1" applyBorder="1" applyAlignment="1">
      <alignment horizontal="right" vertical="center"/>
    </xf>
    <xf numFmtId="169" fontId="37" fillId="0" borderId="33" xfId="0" applyNumberFormat="1" applyFont="1" applyBorder="1" applyAlignment="1">
      <alignment horizontal="right" vertical="center"/>
    </xf>
    <xf numFmtId="0" fontId="37" fillId="0" borderId="33" xfId="0" applyFont="1" applyBorder="1" applyAlignment="1">
      <alignment horizontal="center" vertical="center"/>
    </xf>
    <xf numFmtId="166" fontId="22" fillId="0" borderId="34" xfId="0" applyNumberFormat="1" applyFont="1" applyBorder="1"/>
    <xf numFmtId="166" fontId="22" fillId="0" borderId="34" xfId="0" applyNumberFormat="1" applyFont="1" applyBorder="1" applyAlignment="1">
      <alignment horizontal="right"/>
    </xf>
    <xf numFmtId="165" fontId="31" fillId="0" borderId="3" xfId="0" applyNumberFormat="1" applyFont="1" applyBorder="1" applyAlignment="1">
      <alignment horizontal="right"/>
    </xf>
    <xf numFmtId="165" fontId="22" fillId="0" borderId="3" xfId="0" applyNumberFormat="1" applyFont="1" applyBorder="1" applyAlignment="1">
      <alignment horizontal="right"/>
    </xf>
    <xf numFmtId="0" fontId="54" fillId="3" borderId="18" xfId="0" applyFont="1" applyFill="1" applyBorder="1" applyAlignment="1">
      <alignment horizontal="center" vertical="center" wrapText="1"/>
    </xf>
    <xf numFmtId="0" fontId="54" fillId="3" borderId="19" xfId="0" applyFont="1" applyFill="1" applyBorder="1" applyAlignment="1">
      <alignment horizontal="center" vertical="center" wrapText="1"/>
    </xf>
    <xf numFmtId="0" fontId="26" fillId="2" borderId="22" xfId="0" applyFont="1" applyFill="1" applyBorder="1" applyAlignment="1">
      <alignment horizontal="center" vertical="center"/>
    </xf>
    <xf numFmtId="0" fontId="26" fillId="2" borderId="24" xfId="0" applyFont="1" applyFill="1" applyBorder="1" applyAlignment="1">
      <alignment horizontal="center" vertical="center"/>
    </xf>
    <xf numFmtId="0" fontId="23" fillId="3" borderId="36" xfId="0" applyFont="1" applyFill="1" applyBorder="1" applyAlignment="1">
      <alignment horizontal="center"/>
    </xf>
    <xf numFmtId="0" fontId="31" fillId="0" borderId="0" xfId="41" applyFont="1" applyAlignment="1">
      <alignment horizontal="center" wrapText="1"/>
    </xf>
    <xf numFmtId="0" fontId="54" fillId="2" borderId="21" xfId="0" applyFont="1" applyFill="1" applyBorder="1" applyAlignment="1">
      <alignment horizontal="center" vertical="center" wrapText="1"/>
    </xf>
    <xf numFmtId="0" fontId="54" fillId="2" borderId="23" xfId="0" applyFont="1" applyFill="1" applyBorder="1" applyAlignment="1">
      <alignment horizontal="center" vertical="center" wrapText="1"/>
    </xf>
    <xf numFmtId="0" fontId="24" fillId="2" borderId="18" xfId="0" applyFont="1" applyFill="1" applyBorder="1" applyAlignment="1">
      <alignment horizontal="center" vertical="center" wrapText="1"/>
    </xf>
    <xf numFmtId="0" fontId="24" fillId="2" borderId="19" xfId="0" applyFont="1" applyFill="1" applyBorder="1" applyAlignment="1">
      <alignment horizontal="center" vertical="center" wrapText="1"/>
    </xf>
    <xf numFmtId="0" fontId="24" fillId="2" borderId="20" xfId="0" applyFont="1" applyFill="1" applyBorder="1" applyAlignment="1">
      <alignment horizontal="center" vertical="center" wrapText="1"/>
    </xf>
    <xf numFmtId="0" fontId="26" fillId="2" borderId="6" xfId="0" applyFont="1" applyFill="1" applyBorder="1" applyAlignment="1">
      <alignment horizontal="center" vertical="center"/>
    </xf>
    <xf numFmtId="0" fontId="26" fillId="2" borderId="11" xfId="0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/>
    </xf>
    <xf numFmtId="0" fontId="40" fillId="0" borderId="0" xfId="0" applyFont="1" applyAlignment="1">
      <alignment horizontal="right" vertical="center"/>
    </xf>
    <xf numFmtId="0" fontId="26" fillId="2" borderId="7" xfId="0" applyFont="1" applyFill="1" applyBorder="1" applyAlignment="1">
      <alignment horizontal="center" vertical="center"/>
    </xf>
    <xf numFmtId="0" fontId="28" fillId="0" borderId="0" xfId="0" applyFont="1" applyAlignment="1">
      <alignment horizontal="right" vertical="center"/>
    </xf>
    <xf numFmtId="0" fontId="26" fillId="2" borderId="6" xfId="0" applyFont="1" applyFill="1" applyBorder="1" applyAlignment="1">
      <alignment horizontal="center" vertical="center" wrapText="1"/>
    </xf>
    <xf numFmtId="0" fontId="26" fillId="2" borderId="0" xfId="0" applyFont="1" applyFill="1" applyAlignment="1">
      <alignment horizontal="center" vertical="center"/>
    </xf>
    <xf numFmtId="0" fontId="26" fillId="2" borderId="16" xfId="0" applyFont="1" applyFill="1" applyBorder="1" applyAlignment="1">
      <alignment horizontal="center" vertical="center"/>
    </xf>
    <xf numFmtId="0" fontId="62" fillId="2" borderId="26" xfId="0" applyFont="1" applyFill="1" applyBorder="1" applyAlignment="1">
      <alignment horizontal="center" vertical="center" wrapText="1"/>
    </xf>
  </cellXfs>
  <cellStyles count="44">
    <cellStyle name="Comma 2" xfId="1" xr:uid="{00000000-0005-0000-0000-000000000000}"/>
    <cellStyle name="Comma 2 2" xfId="2" xr:uid="{00000000-0005-0000-0000-000001000000}"/>
    <cellStyle name="Comma 3" xfId="3" xr:uid="{00000000-0005-0000-0000-000002000000}"/>
    <cellStyle name="Hyperlink" xfId="4" builtinId="8"/>
    <cellStyle name="Normal" xfId="0" builtinId="0"/>
    <cellStyle name="Normal 10" xfId="5" xr:uid="{00000000-0005-0000-0000-000005000000}"/>
    <cellStyle name="Normal 11" xfId="42" xr:uid="{00000000-0005-0000-0000-000006000000}"/>
    <cellStyle name="Normal 11 2" xfId="43" xr:uid="{00000000-0005-0000-0000-000007000000}"/>
    <cellStyle name="Normal 2" xfId="6" xr:uid="{00000000-0005-0000-0000-000008000000}"/>
    <cellStyle name="Normal 2 2" xfId="7" xr:uid="{00000000-0005-0000-0000-000009000000}"/>
    <cellStyle name="Normal 2 2 2" xfId="8" xr:uid="{00000000-0005-0000-0000-00000A000000}"/>
    <cellStyle name="Normal 2 2 2 2" xfId="9" xr:uid="{00000000-0005-0000-0000-00000B000000}"/>
    <cellStyle name="Normal 2 3" xfId="10" xr:uid="{00000000-0005-0000-0000-00000C000000}"/>
    <cellStyle name="Normal 2 4" xfId="11" xr:uid="{00000000-0005-0000-0000-00000D000000}"/>
    <cellStyle name="Normal 3" xfId="12" xr:uid="{00000000-0005-0000-0000-00000E000000}"/>
    <cellStyle name="Normal 3 2" xfId="13" xr:uid="{00000000-0005-0000-0000-00000F000000}"/>
    <cellStyle name="Normal 3 3" xfId="14" xr:uid="{00000000-0005-0000-0000-000010000000}"/>
    <cellStyle name="Normal 4" xfId="15" xr:uid="{00000000-0005-0000-0000-000011000000}"/>
    <cellStyle name="Normal 4 2" xfId="16" xr:uid="{00000000-0005-0000-0000-000012000000}"/>
    <cellStyle name="Normal 4 2 2" xfId="17" xr:uid="{00000000-0005-0000-0000-000013000000}"/>
    <cellStyle name="Normal 4 3" xfId="18" xr:uid="{00000000-0005-0000-0000-000014000000}"/>
    <cellStyle name="Normal 4 3 2" xfId="19" xr:uid="{00000000-0005-0000-0000-000015000000}"/>
    <cellStyle name="Normal 5" xfId="20" xr:uid="{00000000-0005-0000-0000-000016000000}"/>
    <cellStyle name="Normal 5 2" xfId="21" xr:uid="{00000000-0005-0000-0000-000017000000}"/>
    <cellStyle name="Normal 6" xfId="22" xr:uid="{00000000-0005-0000-0000-000018000000}"/>
    <cellStyle name="Normal 7" xfId="23" xr:uid="{00000000-0005-0000-0000-000019000000}"/>
    <cellStyle name="Normal 7 2" xfId="24" xr:uid="{00000000-0005-0000-0000-00001A000000}"/>
    <cellStyle name="Normal 7 3" xfId="25" xr:uid="{00000000-0005-0000-0000-00001B000000}"/>
    <cellStyle name="Normal 8" xfId="26" xr:uid="{00000000-0005-0000-0000-00001C000000}"/>
    <cellStyle name="Normal 9" xfId="27" xr:uid="{00000000-0005-0000-0000-00001D000000}"/>
    <cellStyle name="Normal 92" xfId="41" xr:uid="{00000000-0005-0000-0000-00001E000000}"/>
    <cellStyle name="Percent" xfId="28" builtinId="5"/>
    <cellStyle name="Percent 2" xfId="29" xr:uid="{00000000-0005-0000-0000-000020000000}"/>
    <cellStyle name="Percent 2 2" xfId="30" xr:uid="{00000000-0005-0000-0000-000021000000}"/>
    <cellStyle name="Percent 3" xfId="31" xr:uid="{00000000-0005-0000-0000-000022000000}"/>
    <cellStyle name="Percent 4" xfId="32" xr:uid="{00000000-0005-0000-0000-000023000000}"/>
    <cellStyle name="Percent 4 2" xfId="33" xr:uid="{00000000-0005-0000-0000-000024000000}"/>
    <cellStyle name="Percent 5" xfId="34" xr:uid="{00000000-0005-0000-0000-000025000000}"/>
    <cellStyle name="Percent 6" xfId="35" xr:uid="{00000000-0005-0000-0000-000026000000}"/>
    <cellStyle name="Percentagem 2" xfId="36" xr:uid="{00000000-0005-0000-0000-000027000000}"/>
    <cellStyle name="Percentagem 3" xfId="37" xr:uid="{00000000-0005-0000-0000-000028000000}"/>
    <cellStyle name="Percentagem 3 2" xfId="38" xr:uid="{00000000-0005-0000-0000-000029000000}"/>
    <cellStyle name="Vírgula 2" xfId="39" xr:uid="{00000000-0005-0000-0000-00002A000000}"/>
    <cellStyle name="Vírgula 2 2" xfId="40" xr:uid="{00000000-0005-0000-0000-00002B000000}"/>
  </cellStyles>
  <dxfs count="8"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9" defaultPivotStyle="PivotStyleLight16"/>
  <colors>
    <mruColors>
      <color rgb="FF00FF00"/>
      <color rgb="FF85A9E3"/>
      <color rgb="FF9B83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ustom 7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1F4889"/>
      </a:accent1>
      <a:accent2>
        <a:srgbClr val="336FD1"/>
      </a:accent2>
      <a:accent3>
        <a:srgbClr val="D3E0F5"/>
      </a:accent3>
      <a:accent4>
        <a:srgbClr val="85A9E3"/>
      </a:accent4>
      <a:accent5>
        <a:srgbClr val="C02A31"/>
      </a:accent5>
      <a:accent6>
        <a:srgbClr val="D9555B"/>
      </a:accent6>
      <a:hlink>
        <a:srgbClr val="E8989C"/>
      </a:hlink>
      <a:folHlink>
        <a:srgbClr val="F7DDDE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B38"/>
  <sheetViews>
    <sheetView showGridLines="0" tabSelected="1" workbookViewId="0">
      <selection activeCell="B8" sqref="B8"/>
    </sheetView>
  </sheetViews>
  <sheetFormatPr defaultColWidth="9.44140625" defaultRowHeight="14.4" x14ac:dyDescent="0.3"/>
  <cols>
    <col min="1" max="1" width="2.44140625" customWidth="1"/>
    <col min="2" max="2" width="137" customWidth="1"/>
  </cols>
  <sheetData>
    <row r="1" spans="1:2" x14ac:dyDescent="0.3">
      <c r="A1" t="s">
        <v>113</v>
      </c>
    </row>
    <row r="7" spans="1:2" x14ac:dyDescent="0.3">
      <c r="A7" t="s">
        <v>113</v>
      </c>
    </row>
    <row r="8" spans="1:2" x14ac:dyDescent="0.3">
      <c r="B8" s="229" t="s">
        <v>203</v>
      </c>
    </row>
    <row r="9" spans="1:2" x14ac:dyDescent="0.3">
      <c r="B9" t="s">
        <v>113</v>
      </c>
    </row>
    <row r="10" spans="1:2" x14ac:dyDescent="0.3">
      <c r="B10" s="230" t="s">
        <v>112</v>
      </c>
    </row>
    <row r="11" spans="1:2" x14ac:dyDescent="0.3">
      <c r="B11" t="s">
        <v>113</v>
      </c>
    </row>
    <row r="12" spans="1:2" s="197" customFormat="1" x14ac:dyDescent="0.3">
      <c r="B12" s="231" t="str">
        <f>'Q01'!B2</f>
        <v>Quadro 01 - Transporte marítimo - Embarcações entradas (número e dimensão) nos portos nacionais</v>
      </c>
    </row>
    <row r="13" spans="1:2" s="197" customFormat="1" x14ac:dyDescent="0.3">
      <c r="B13" s="231" t="str">
        <f>'Q02'!B2</f>
        <v>Quadro 02 - Transporte marítimo - Movimento de mercadorias nos portos nacionais por tipo de tráfego</v>
      </c>
    </row>
    <row r="14" spans="1:2" s="197" customFormat="1" x14ac:dyDescent="0.3">
      <c r="B14" s="231" t="str">
        <f>'Q03'!B2</f>
        <v>Quadro 03 - Transporte marítimo - Movimento de mercadorias carregadas e descarregadas nos portos nacionais</v>
      </c>
    </row>
    <row r="15" spans="1:2" s="197" customFormat="1" x14ac:dyDescent="0.3">
      <c r="B15" s="231" t="str">
        <f>'Q04'!B2</f>
        <v>Quadro 04 - Transporte marítimo - Movimento de mercadorias por tipo de carga nos principais portos nacionais</v>
      </c>
    </row>
    <row r="16" spans="1:2" s="197" customFormat="1" x14ac:dyDescent="0.3">
      <c r="B16" s="231"/>
    </row>
    <row r="17" spans="2:2" s="197" customFormat="1" x14ac:dyDescent="0.3">
      <c r="B17" s="231" t="str">
        <f>'Q05'!B2</f>
        <v>Quadro 05 - Transporte fluvial - Movimento de passageiros em vias navegáveis interiores, por travessia fluvial</v>
      </c>
    </row>
    <row r="18" spans="2:2" s="197" customFormat="1" x14ac:dyDescent="0.3">
      <c r="B18" s="231" t="str">
        <f>'Q06'!B2</f>
        <v>Quadro 06 - Transporte fluvial - Movimento de veículos em vias navegáveis interiores, por travessia fluvial</v>
      </c>
    </row>
    <row r="19" spans="2:2" s="197" customFormat="1" x14ac:dyDescent="0.3">
      <c r="B19" s="231"/>
    </row>
    <row r="20" spans="2:2" s="197" customFormat="1" x14ac:dyDescent="0.3">
      <c r="B20" s="231" t="str">
        <f>'Q07'!B2</f>
        <v xml:space="preserve">Quadro 07 - Transporte aéreo - Aeronaves aterradas nas infraestruturas aeroportuárias nacionais, em voos comerciais </v>
      </c>
    </row>
    <row r="21" spans="2:2" s="197" customFormat="1" x14ac:dyDescent="0.3">
      <c r="B21" s="231" t="str">
        <f>'Q08'!B2</f>
        <v>Quadro 08 - Transporte aéreo - Passageiros  movimentados nas infraestruturas aeroportuárias nacionais, em voos comerciais</v>
      </c>
    </row>
    <row r="22" spans="2:2" s="197" customFormat="1" x14ac:dyDescent="0.3">
      <c r="B22" s="231" t="str">
        <f>'Q09'!B2</f>
        <v>Quadro 09 - Transporte aéreo - Movimento de passageiros, carga e correio nas infraestruturas aeroportuárias nacionais, em tráfego comercial, por sentido</v>
      </c>
    </row>
    <row r="23" spans="2:2" s="197" customFormat="1" x14ac:dyDescent="0.3">
      <c r="B23" s="231"/>
    </row>
    <row r="24" spans="2:2" s="197" customFormat="1" x14ac:dyDescent="0.3">
      <c r="B24" s="231" t="str">
        <f>'Q10'!B2</f>
        <v>Quadro 10 - Transporte ferroviário - Movimento de passageiros e mercadorias em transporte ferroviário pesado</v>
      </c>
    </row>
    <row r="25" spans="2:2" s="197" customFormat="1" x14ac:dyDescent="0.3">
      <c r="B25" s="231" t="str">
        <f>'Q11'!B2</f>
        <v>Quadro 11 - Transporte ferroviário - Movimento de passageiros nos sistemas ferroviários ligeiros</v>
      </c>
    </row>
    <row r="26" spans="2:2" s="197" customFormat="1" x14ac:dyDescent="0.3">
      <c r="B26" s="231"/>
    </row>
    <row r="27" spans="2:2" s="197" customFormat="1" x14ac:dyDescent="0.3">
      <c r="B27" s="231" t="str">
        <f>'Q12'!B2</f>
        <v>Quadro 12 - Transporte rodoviário - Principais indicadores da atividade do transporte rodoviário de mercadorias</v>
      </c>
    </row>
    <row r="28" spans="2:2" s="197" customFormat="1" x14ac:dyDescent="0.3">
      <c r="B28" s="231" t="str">
        <f>'Q13'!B2</f>
        <v>Quadro 13 - Transporte rodoviário - Mercadorias transportadas por tipo de transporte e de viagem</v>
      </c>
    </row>
    <row r="29" spans="2:2" s="197" customFormat="1" x14ac:dyDescent="0.3">
      <c r="B29" s="231" t="str">
        <f>'Q14'!B2</f>
        <v>Quadro 14 - Transporte rodoviário - Transporte nacional de mercadorias, segundo os principais grupos de mercadorias (NST)</v>
      </c>
    </row>
    <row r="30" spans="2:2" s="197" customFormat="1" x14ac:dyDescent="0.3">
      <c r="B30" s="231" t="str">
        <f>'Q15'!B2</f>
        <v>Quadro 15 - Transporte rodoviário - Transporte internacional (a) de mercadorias por Origem/Destino</v>
      </c>
    </row>
    <row r="31" spans="2:2" s="197" customFormat="1" x14ac:dyDescent="0.3">
      <c r="B31" s="232"/>
    </row>
    <row r="32" spans="2:2" s="197" customFormat="1" x14ac:dyDescent="0.3">
      <c r="B32" s="231" t="str">
        <f>'Q16'!B2</f>
        <v>Quadro 16 - Transporte por conduta - Transporte de gás por gasoluto, segundo o sentido e a via</v>
      </c>
    </row>
    <row r="33" spans="2:2" s="197" customFormat="1" x14ac:dyDescent="0.3">
      <c r="B33" s="231" t="str">
        <f>'Q17'!B2</f>
        <v>Quadro 17 - Transporte por conduta - Transporte nacional de mercadorias no oleoduto multiproduto Aveiras-Sines, segundo a mercadoria</v>
      </c>
    </row>
    <row r="34" spans="2:2" x14ac:dyDescent="0.3">
      <c r="B34" s="232"/>
    </row>
    <row r="35" spans="2:2" x14ac:dyDescent="0.3">
      <c r="B35" s="342" t="s">
        <v>186</v>
      </c>
    </row>
    <row r="36" spans="2:2" x14ac:dyDescent="0.3">
      <c r="B36" s="342" t="s">
        <v>204</v>
      </c>
    </row>
    <row r="37" spans="2:2" x14ac:dyDescent="0.3">
      <c r="B37" s="342" t="s">
        <v>205</v>
      </c>
    </row>
    <row r="38" spans="2:2" x14ac:dyDescent="0.3">
      <c r="B38" s="342" t="s">
        <v>187</v>
      </c>
    </row>
  </sheetData>
  <hyperlinks>
    <hyperlink ref="B15" location="'Q04'!A1" display="'Q04'!A1" xr:uid="{00000000-0004-0000-0000-000000000000}"/>
    <hyperlink ref="B22" location="'Q09'!A1" display="'Q09'!A1" xr:uid="{00000000-0004-0000-0000-000001000000}"/>
    <hyperlink ref="B24" location="'Q10'!A1" display="'Q10'!A1" xr:uid="{00000000-0004-0000-0000-000002000000}"/>
    <hyperlink ref="B25" location="'Q11'!A1" display="'Q11'!A1" xr:uid="{00000000-0004-0000-0000-000003000000}"/>
    <hyperlink ref="B27" location="'Q12'!A1" display="'Q12'!A1" xr:uid="{00000000-0004-0000-0000-000004000000}"/>
    <hyperlink ref="B28:B29" location="Quadro06!A1" display="Quadro06!A1" xr:uid="{00000000-0004-0000-0000-000005000000}"/>
    <hyperlink ref="B28" location="'Q13'!A1" display="'Q13'!A1" xr:uid="{00000000-0004-0000-0000-000006000000}"/>
    <hyperlink ref="B29" location="'Q14'!A1" display="'Q14'!A1" xr:uid="{00000000-0004-0000-0000-000007000000}"/>
    <hyperlink ref="B18" location="'Q06'!A1" display="'Q06'!A1" xr:uid="{00000000-0004-0000-0000-000008000000}"/>
    <hyperlink ref="B20" location="'Q07'!A1" display="'Q07'!A1" xr:uid="{00000000-0004-0000-0000-000009000000}"/>
    <hyperlink ref="B21" location="'Q08'!A1" display="'Q08'!A1" xr:uid="{00000000-0004-0000-0000-00000A000000}"/>
    <hyperlink ref="B17" location="'Q05'!A1" display="'Q05'!A1" xr:uid="{00000000-0004-0000-0000-00000B000000}"/>
    <hyperlink ref="B30" location="'Q15'!A1" display="'Q15'!A1" xr:uid="{00000000-0004-0000-0000-00000C000000}"/>
    <hyperlink ref="B13" location="'Q02'!A1" display="'Q02'!A1" xr:uid="{00000000-0004-0000-0000-00000D000000}"/>
    <hyperlink ref="B14" location="'Q03'!A1" display="'Q03'!A1" xr:uid="{00000000-0004-0000-0000-00000E000000}"/>
    <hyperlink ref="B12" location="'Q01'!A1" display="'Q01'!A1" xr:uid="{00000000-0004-0000-0000-00000F000000}"/>
    <hyperlink ref="B32" location="'Q16'!A1" display="'Q16'!A1" xr:uid="{00000000-0004-0000-0000-000010000000}"/>
    <hyperlink ref="B33" location="'Q17'!A1" display="'Q17'!A1" xr:uid="{00000000-0004-0000-0000-000011000000}"/>
  </hyperlinks>
  <pageMargins left="0.28999999999999998" right="0.32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B1:AT27"/>
  <sheetViews>
    <sheetView showGridLines="0" zoomScale="85" zoomScaleNormal="85" workbookViewId="0">
      <selection activeCell="B2" sqref="B2"/>
    </sheetView>
  </sheetViews>
  <sheetFormatPr defaultColWidth="9.44140625" defaultRowHeight="12" x14ac:dyDescent="0.3"/>
  <cols>
    <col min="1" max="1" width="1.44140625" style="77" customWidth="1"/>
    <col min="2" max="2" width="33.44140625" style="77" customWidth="1"/>
    <col min="3" max="3" width="8.5546875" style="77" customWidth="1"/>
    <col min="4" max="4" width="10.5546875" style="78" customWidth="1"/>
    <col min="5" max="7" width="10.44140625" style="78" customWidth="1"/>
    <col min="8" max="8" width="10.5546875" style="78" customWidth="1"/>
    <col min="9" max="11" width="10.44140625" style="78" customWidth="1"/>
    <col min="12" max="15" width="7.5546875" style="77" customWidth="1"/>
    <col min="16" max="16" width="2" style="77" customWidth="1"/>
    <col min="17" max="46" width="5.5546875" style="79" customWidth="1"/>
    <col min="47" max="16384" width="9.44140625" style="77"/>
  </cols>
  <sheetData>
    <row r="1" spans="2:46" ht="6.75" customHeight="1" x14ac:dyDescent="0.3"/>
    <row r="2" spans="2:46" ht="14.1" customHeight="1" x14ac:dyDescent="0.3">
      <c r="B2" s="83" t="s">
        <v>126</v>
      </c>
      <c r="C2" s="80"/>
    </row>
    <row r="3" spans="2:46" ht="8.25" customHeight="1" x14ac:dyDescent="0.3"/>
    <row r="4" spans="2:46" ht="8.25" customHeight="1" x14ac:dyDescent="0.3">
      <c r="J4" s="430"/>
      <c r="K4" s="430"/>
    </row>
    <row r="5" spans="2:46" ht="20.100000000000001" customHeight="1" thickBot="1" x14ac:dyDescent="0.35">
      <c r="B5" s="427"/>
      <c r="C5" s="427" t="s">
        <v>3</v>
      </c>
      <c r="D5" s="424" t="s">
        <v>202</v>
      </c>
      <c r="E5" s="425"/>
      <c r="F5" s="425"/>
      <c r="G5" s="426"/>
      <c r="H5" s="424" t="s">
        <v>189</v>
      </c>
      <c r="I5" s="425"/>
      <c r="J5" s="425"/>
      <c r="K5" s="426"/>
      <c r="L5" s="424" t="s">
        <v>49</v>
      </c>
      <c r="M5" s="425"/>
      <c r="N5" s="425"/>
      <c r="O5" s="426"/>
    </row>
    <row r="6" spans="2:46" ht="20.100000000000001" customHeight="1" x14ac:dyDescent="0.3">
      <c r="B6" s="427"/>
      <c r="C6" s="427"/>
      <c r="D6" s="75" t="s">
        <v>0</v>
      </c>
      <c r="E6" s="76" t="s">
        <v>196</v>
      </c>
      <c r="F6" s="75" t="s">
        <v>197</v>
      </c>
      <c r="G6" s="76" t="s">
        <v>198</v>
      </c>
      <c r="H6" s="75" t="s">
        <v>0</v>
      </c>
      <c r="I6" s="76" t="s">
        <v>199</v>
      </c>
      <c r="J6" s="75" t="s">
        <v>200</v>
      </c>
      <c r="K6" s="76" t="s">
        <v>201</v>
      </c>
      <c r="L6" s="75" t="s">
        <v>0</v>
      </c>
      <c r="M6" s="76" t="s">
        <v>196</v>
      </c>
      <c r="N6" s="75" t="s">
        <v>197</v>
      </c>
      <c r="O6" s="76" t="s">
        <v>198</v>
      </c>
    </row>
    <row r="7" spans="2:46" ht="7.35" customHeight="1" x14ac:dyDescent="0.3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46" s="80" customFormat="1" ht="15" customHeight="1" x14ac:dyDescent="0.3">
      <c r="B8" s="83" t="s">
        <v>42</v>
      </c>
      <c r="C8" s="93" t="s">
        <v>16</v>
      </c>
      <c r="D8" s="88">
        <v>20526251</v>
      </c>
      <c r="E8" s="88">
        <v>6499974</v>
      </c>
      <c r="F8" s="88">
        <v>6912644</v>
      </c>
      <c r="G8" s="88">
        <v>7113633</v>
      </c>
      <c r="H8" s="95">
        <v>19263021</v>
      </c>
      <c r="I8" s="88">
        <v>6011155</v>
      </c>
      <c r="J8" s="88">
        <v>6537165</v>
      </c>
      <c r="K8" s="88">
        <v>6714701</v>
      </c>
      <c r="L8" s="119">
        <v>6.6</v>
      </c>
      <c r="M8" s="116">
        <v>8.1</v>
      </c>
      <c r="N8" s="116">
        <v>5.7</v>
      </c>
      <c r="O8" s="116">
        <v>5.9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ht="15" customHeight="1" x14ac:dyDescent="0.3">
      <c r="B9" s="252" t="s">
        <v>44</v>
      </c>
      <c r="C9" s="93" t="s">
        <v>16</v>
      </c>
      <c r="D9" s="90">
        <v>10361585</v>
      </c>
      <c r="E9" s="90">
        <v>3298832</v>
      </c>
      <c r="F9" s="90">
        <v>3499389</v>
      </c>
      <c r="G9" s="90">
        <v>3563364</v>
      </c>
      <c r="H9" s="97">
        <v>9730589</v>
      </c>
      <c r="I9" s="90">
        <v>3045020</v>
      </c>
      <c r="J9" s="90">
        <v>3296951</v>
      </c>
      <c r="K9" s="90">
        <v>3388618</v>
      </c>
      <c r="L9" s="120">
        <v>6.5</v>
      </c>
      <c r="M9" s="117">
        <v>8.3000000000000007</v>
      </c>
      <c r="N9" s="117">
        <v>6.1</v>
      </c>
      <c r="O9" s="117">
        <v>5.2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</row>
    <row r="10" spans="2:46" ht="15" customHeight="1" x14ac:dyDescent="0.3">
      <c r="B10" s="252" t="s">
        <v>52</v>
      </c>
      <c r="C10" s="93" t="s">
        <v>16</v>
      </c>
      <c r="D10" s="90">
        <v>10132187</v>
      </c>
      <c r="E10" s="90">
        <v>3189627</v>
      </c>
      <c r="F10" s="90">
        <v>3401761</v>
      </c>
      <c r="G10" s="90">
        <v>3540799</v>
      </c>
      <c r="H10" s="97">
        <v>9498535</v>
      </c>
      <c r="I10" s="90">
        <v>2951500</v>
      </c>
      <c r="J10" s="90">
        <v>3229776</v>
      </c>
      <c r="K10" s="90">
        <v>3317259</v>
      </c>
      <c r="L10" s="120">
        <v>6.7</v>
      </c>
      <c r="M10" s="117">
        <v>8.1</v>
      </c>
      <c r="N10" s="117">
        <v>5.3</v>
      </c>
      <c r="O10" s="117">
        <v>6.7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</row>
    <row r="11" spans="2:46" ht="15" customHeight="1" x14ac:dyDescent="0.3">
      <c r="B11" s="252" t="s">
        <v>41</v>
      </c>
      <c r="C11" s="93" t="s">
        <v>16</v>
      </c>
      <c r="D11" s="90">
        <v>32479</v>
      </c>
      <c r="E11" s="90">
        <v>11515</v>
      </c>
      <c r="F11" s="90">
        <v>11494</v>
      </c>
      <c r="G11" s="90">
        <v>9470</v>
      </c>
      <c r="H11" s="97">
        <v>33897</v>
      </c>
      <c r="I11" s="90">
        <v>14635</v>
      </c>
      <c r="J11" s="90">
        <v>10438</v>
      </c>
      <c r="K11" s="90">
        <v>8824</v>
      </c>
      <c r="L11" s="120">
        <v>-4.2</v>
      </c>
      <c r="M11" s="117">
        <v>-21.3</v>
      </c>
      <c r="N11" s="117">
        <v>10.1</v>
      </c>
      <c r="O11" s="117">
        <v>7.3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</row>
    <row r="12" spans="2:46" ht="14.1" customHeight="1" x14ac:dyDescent="0.3">
      <c r="B12" s="252"/>
      <c r="C12" s="93"/>
      <c r="D12" s="243"/>
      <c r="E12" s="243"/>
      <c r="F12" s="243"/>
      <c r="G12" s="243"/>
      <c r="H12" s="244"/>
      <c r="I12" s="243"/>
      <c r="J12" s="243"/>
      <c r="K12" s="243"/>
      <c r="L12" s="120"/>
      <c r="M12" s="117"/>
      <c r="N12" s="117"/>
      <c r="O12" s="117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</row>
    <row r="13" spans="2:46" s="80" customFormat="1" ht="15" customHeight="1" x14ac:dyDescent="0.3">
      <c r="B13" s="83" t="s">
        <v>43</v>
      </c>
      <c r="C13" s="93" t="s">
        <v>5</v>
      </c>
      <c r="D13" s="88">
        <v>65255.562000000005</v>
      </c>
      <c r="E13" s="88">
        <v>21367.116999999998</v>
      </c>
      <c r="F13" s="88">
        <v>22818.924999999999</v>
      </c>
      <c r="G13" s="245">
        <v>21069.52</v>
      </c>
      <c r="H13" s="95">
        <v>62382.17</v>
      </c>
      <c r="I13" s="88">
        <v>21017.423999999999</v>
      </c>
      <c r="J13" s="88">
        <v>21101.047999999999</v>
      </c>
      <c r="K13" s="245">
        <v>20263.697999999997</v>
      </c>
      <c r="L13" s="119">
        <v>4.5999999999999996</v>
      </c>
      <c r="M13" s="116">
        <v>1.7</v>
      </c>
      <c r="N13" s="116">
        <v>8.1</v>
      </c>
      <c r="O13" s="116">
        <v>4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</row>
    <row r="14" spans="2:46" ht="15" customHeight="1" x14ac:dyDescent="0.3">
      <c r="B14" s="252" t="s">
        <v>45</v>
      </c>
      <c r="C14" s="93" t="s">
        <v>5</v>
      </c>
      <c r="D14" s="90">
        <v>31490.23</v>
      </c>
      <c r="E14" s="90">
        <v>10239.92</v>
      </c>
      <c r="F14" s="90">
        <v>10989.291999999999</v>
      </c>
      <c r="G14" s="90">
        <v>10261.018</v>
      </c>
      <c r="H14" s="97">
        <v>30829.326999999997</v>
      </c>
      <c r="I14" s="90">
        <v>10495.601000000001</v>
      </c>
      <c r="J14" s="90">
        <v>10577.114</v>
      </c>
      <c r="K14" s="90">
        <v>9756.6119999999992</v>
      </c>
      <c r="L14" s="120">
        <v>2.1</v>
      </c>
      <c r="M14" s="117">
        <v>-2.4</v>
      </c>
      <c r="N14" s="117">
        <v>3.9</v>
      </c>
      <c r="O14" s="117">
        <v>5.2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</row>
    <row r="15" spans="2:46" ht="15" customHeight="1" thickBot="1" x14ac:dyDescent="0.35">
      <c r="B15" s="121" t="s">
        <v>46</v>
      </c>
      <c r="C15" s="122" t="s">
        <v>5</v>
      </c>
      <c r="D15" s="233">
        <v>33765.332000000002</v>
      </c>
      <c r="E15" s="233">
        <v>11127.197</v>
      </c>
      <c r="F15" s="233">
        <v>11829.633</v>
      </c>
      <c r="G15" s="233">
        <v>10808.502</v>
      </c>
      <c r="H15" s="99">
        <v>31552.842999999997</v>
      </c>
      <c r="I15" s="233">
        <v>10521.823</v>
      </c>
      <c r="J15" s="233">
        <v>10523.933999999999</v>
      </c>
      <c r="K15" s="233">
        <v>10507.085999999999</v>
      </c>
      <c r="L15" s="246">
        <v>7</v>
      </c>
      <c r="M15" s="92">
        <v>5.8</v>
      </c>
      <c r="N15" s="92">
        <v>12.4</v>
      </c>
      <c r="O15" s="92">
        <v>2.9</v>
      </c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</row>
    <row r="16" spans="2:46" ht="14.1" customHeight="1" thickTop="1" x14ac:dyDescent="0.3">
      <c r="B16" s="79" t="s">
        <v>160</v>
      </c>
      <c r="C16" s="78"/>
      <c r="K16" s="77"/>
      <c r="O16" s="60" t="s">
        <v>118</v>
      </c>
    </row>
    <row r="17" spans="3:15" ht="14.1" customHeight="1" x14ac:dyDescent="0.3">
      <c r="C17" s="78"/>
      <c r="K17" s="77"/>
      <c r="O17" s="60"/>
    </row>
    <row r="18" spans="3:15" x14ac:dyDescent="0.3">
      <c r="L18" s="78"/>
      <c r="M18" s="78"/>
      <c r="N18" s="113"/>
      <c r="O18" s="113"/>
    </row>
    <row r="19" spans="3:15" ht="15" customHeight="1" x14ac:dyDescent="0.3"/>
    <row r="20" spans="3:15" ht="15" customHeight="1" x14ac:dyDescent="0.3"/>
    <row r="21" spans="3:15" ht="15" customHeight="1" x14ac:dyDescent="0.25">
      <c r="L21" s="114"/>
      <c r="M21" s="114"/>
      <c r="N21" s="114"/>
      <c r="O21" s="114"/>
    </row>
    <row r="22" spans="3:15" x14ac:dyDescent="0.25">
      <c r="L22" s="115"/>
      <c r="M22" s="115"/>
      <c r="N22" s="115"/>
      <c r="O22" s="115"/>
    </row>
    <row r="23" spans="3:15" x14ac:dyDescent="0.25">
      <c r="L23" s="115"/>
      <c r="M23" s="115"/>
      <c r="N23" s="115"/>
      <c r="O23" s="115"/>
    </row>
    <row r="24" spans="3:15" x14ac:dyDescent="0.25">
      <c r="L24" s="115"/>
      <c r="M24" s="115"/>
      <c r="N24" s="115"/>
      <c r="O24" s="115"/>
    </row>
    <row r="25" spans="3:15" x14ac:dyDescent="0.25">
      <c r="L25" s="115"/>
      <c r="M25" s="115"/>
      <c r="N25" s="115"/>
    </row>
    <row r="26" spans="3:15" x14ac:dyDescent="0.25">
      <c r="L26" s="115"/>
      <c r="M26" s="115"/>
      <c r="N26" s="115"/>
    </row>
    <row r="27" spans="3:15" x14ac:dyDescent="0.25">
      <c r="L27" s="115"/>
      <c r="M27" s="115"/>
      <c r="N27" s="115"/>
    </row>
  </sheetData>
  <mergeCells count="6">
    <mergeCell ref="L5:O5"/>
    <mergeCell ref="B5:B6"/>
    <mergeCell ref="J4:K4"/>
    <mergeCell ref="C5:C6"/>
    <mergeCell ref="D5:G5"/>
    <mergeCell ref="H5:K5"/>
  </mergeCells>
  <pageMargins left="0.28999999999999998" right="0.3" top="0.74803149606299213" bottom="0.74803149606299213" header="0.31496062992125984" footer="0.31496062992125984"/>
  <pageSetup paperSize="9" scale="62" orientation="portrait" r:id="rId1"/>
  <headerFooter>
    <oddFooter>&amp;L_x000D_&amp;1#&amp;"Calibri"&amp;10&amp;K008000 PUBLICA - PUBLIC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B1:AT32"/>
  <sheetViews>
    <sheetView showGridLines="0" zoomScale="85" zoomScaleNormal="85" zoomScalePageLayoutView="53" workbookViewId="0">
      <selection activeCell="B2" sqref="B2"/>
    </sheetView>
  </sheetViews>
  <sheetFormatPr defaultColWidth="9.44140625" defaultRowHeight="13.8" x14ac:dyDescent="0.3"/>
  <cols>
    <col min="1" max="1" width="1" style="125" customWidth="1"/>
    <col min="2" max="2" width="25.44140625" style="125" customWidth="1"/>
    <col min="3" max="3" width="7.44140625" style="126" customWidth="1"/>
    <col min="4" max="4" width="11.44140625" style="126" customWidth="1"/>
    <col min="5" max="7" width="9.44140625" style="126" customWidth="1"/>
    <col min="8" max="8" width="10.44140625" style="126" customWidth="1"/>
    <col min="9" max="11" width="9.44140625" style="126" customWidth="1"/>
    <col min="12" max="13" width="7.44140625" style="126" customWidth="1"/>
    <col min="14" max="15" width="7.44140625" style="125" customWidth="1"/>
    <col min="16" max="16" width="1.44140625" style="125" customWidth="1"/>
    <col min="17" max="28" width="5.5546875" style="125" customWidth="1"/>
    <col min="29" max="29" width="1.5546875" style="125" customWidth="1"/>
    <col min="30" max="16384" width="9.44140625" style="125"/>
  </cols>
  <sheetData>
    <row r="1" spans="2:46" ht="6.75" customHeight="1" x14ac:dyDescent="0.3"/>
    <row r="2" spans="2:46" ht="14.1" customHeight="1" x14ac:dyDescent="0.3">
      <c r="B2" s="127" t="s">
        <v>98</v>
      </c>
      <c r="C2" s="128"/>
    </row>
    <row r="3" spans="2:46" ht="5.0999999999999996" customHeight="1" x14ac:dyDescent="0.3">
      <c r="B3" s="127"/>
      <c r="C3" s="128"/>
    </row>
    <row r="4" spans="2:46" ht="7.5" customHeight="1" x14ac:dyDescent="0.3"/>
    <row r="5" spans="2:46" s="77" customFormat="1" ht="20.100000000000001" customHeight="1" thickBot="1" x14ac:dyDescent="0.35">
      <c r="B5" s="427"/>
      <c r="C5" s="427" t="s">
        <v>3</v>
      </c>
      <c r="D5" s="424" t="s">
        <v>188</v>
      </c>
      <c r="E5" s="425"/>
      <c r="F5" s="425"/>
      <c r="G5" s="426"/>
      <c r="H5" s="424" t="s">
        <v>189</v>
      </c>
      <c r="I5" s="425"/>
      <c r="J5" s="425"/>
      <c r="K5" s="426"/>
      <c r="L5" s="424" t="s">
        <v>49</v>
      </c>
      <c r="M5" s="425"/>
      <c r="N5" s="425"/>
      <c r="O5" s="426"/>
      <c r="Q5" s="79"/>
      <c r="R5" s="79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</row>
    <row r="6" spans="2:46" s="77" customFormat="1" ht="20.100000000000001" customHeight="1" x14ac:dyDescent="0.3">
      <c r="B6" s="427"/>
      <c r="C6" s="427"/>
      <c r="D6" s="75" t="s">
        <v>0</v>
      </c>
      <c r="E6" s="76" t="s">
        <v>190</v>
      </c>
      <c r="F6" s="75" t="s">
        <v>191</v>
      </c>
      <c r="G6" s="76" t="s">
        <v>192</v>
      </c>
      <c r="H6" s="75" t="s">
        <v>0</v>
      </c>
      <c r="I6" s="76" t="s">
        <v>193</v>
      </c>
      <c r="J6" s="75" t="s">
        <v>194</v>
      </c>
      <c r="K6" s="76" t="s">
        <v>195</v>
      </c>
      <c r="L6" s="75" t="s">
        <v>0</v>
      </c>
      <c r="M6" s="123" t="str">
        <f>E6</f>
        <v>abr.25</v>
      </c>
      <c r="N6" s="123" t="str">
        <f>F6</f>
        <v>mai.25</v>
      </c>
      <c r="O6" s="343" t="str">
        <f>G6</f>
        <v>jun.25</v>
      </c>
      <c r="Q6" s="79"/>
      <c r="R6" s="79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</row>
    <row r="7" spans="2:46" s="77" customFormat="1" ht="7.35" customHeight="1" x14ac:dyDescent="0.3">
      <c r="B7" s="134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  <c r="Q7" s="79"/>
      <c r="R7" s="79"/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</row>
    <row r="8" spans="2:46" s="80" customFormat="1" ht="15" customHeight="1" x14ac:dyDescent="0.3">
      <c r="B8" s="134" t="s">
        <v>1</v>
      </c>
      <c r="C8" s="140" t="s">
        <v>165</v>
      </c>
      <c r="D8" s="88">
        <f>SUM(D9:D11)</f>
        <v>59176.566581331288</v>
      </c>
      <c r="E8" s="88">
        <f t="shared" ref="E8:K8" si="0">SUM(E9:E11)</f>
        <v>19601.35781673334</v>
      </c>
      <c r="F8" s="88">
        <f t="shared" si="0"/>
        <v>19976.025823844353</v>
      </c>
      <c r="G8" s="88">
        <f t="shared" si="0"/>
        <v>19599.182940753592</v>
      </c>
      <c r="H8" s="95">
        <f t="shared" si="0"/>
        <v>55027.113475662365</v>
      </c>
      <c r="I8" s="88">
        <f t="shared" si="0"/>
        <v>18421.81905578306</v>
      </c>
      <c r="J8" s="88">
        <f t="shared" si="0"/>
        <v>19132.468713400693</v>
      </c>
      <c r="K8" s="88">
        <f t="shared" si="0"/>
        <v>17472.825706478612</v>
      </c>
      <c r="L8" s="119">
        <f t="shared" ref="L8:L16" si="1">(D8-H8)/H8*100</f>
        <v>7.540742814910983</v>
      </c>
      <c r="M8" s="116">
        <f t="shared" ref="M8:O11" si="2">(E8-I8)/I8*100</f>
        <v>6.4029440164324782</v>
      </c>
      <c r="N8" s="116">
        <f t="shared" si="2"/>
        <v>4.4090343127168907</v>
      </c>
      <c r="O8" s="116">
        <f t="shared" si="2"/>
        <v>12.16950978619654</v>
      </c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  <c r="AB8" s="111"/>
      <c r="AC8" s="111"/>
      <c r="AD8" s="111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</row>
    <row r="9" spans="2:46" s="77" customFormat="1" ht="15" customHeight="1" x14ac:dyDescent="0.3">
      <c r="B9" s="89" t="s">
        <v>87</v>
      </c>
      <c r="C9" s="140" t="s">
        <v>165</v>
      </c>
      <c r="D9" s="90">
        <f>SUM(E9:G9)</f>
        <v>49337.21408132989</v>
      </c>
      <c r="E9" s="90">
        <v>16278.989816733339</v>
      </c>
      <c r="F9" s="90">
        <v>16765.28507384429</v>
      </c>
      <c r="G9" s="90">
        <v>16292.939190752255</v>
      </c>
      <c r="H9" s="97">
        <f>SUM(I9:K9)</f>
        <v>50040.726225651575</v>
      </c>
      <c r="I9" s="90">
        <v>16670.102805780378</v>
      </c>
      <c r="J9" s="90">
        <v>17394.536213398009</v>
      </c>
      <c r="K9" s="90">
        <v>15976.087206473188</v>
      </c>
      <c r="L9" s="120">
        <f t="shared" si="1"/>
        <v>-1.4058791656006278</v>
      </c>
      <c r="M9" s="117">
        <f t="shared" si="2"/>
        <v>-2.3461942232978878</v>
      </c>
      <c r="N9" s="117">
        <f t="shared" si="2"/>
        <v>-3.6175218001445915</v>
      </c>
      <c r="O9" s="117">
        <f t="shared" si="2"/>
        <v>1.9832890255549214</v>
      </c>
      <c r="Q9" s="111"/>
      <c r="R9" s="111"/>
      <c r="S9" s="111"/>
      <c r="T9" s="111"/>
      <c r="U9" s="111"/>
      <c r="V9" s="111"/>
      <c r="W9" s="111"/>
      <c r="X9" s="111"/>
      <c r="Y9" s="111"/>
      <c r="Z9" s="111"/>
      <c r="AA9" s="111"/>
      <c r="AB9" s="111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</row>
    <row r="10" spans="2:46" s="77" customFormat="1" ht="15" customHeight="1" x14ac:dyDescent="0.3">
      <c r="B10" s="89" t="s">
        <v>88</v>
      </c>
      <c r="C10" s="140" t="s">
        <v>165</v>
      </c>
      <c r="D10" s="90">
        <f>SUM(E10:G10)</f>
        <v>9813.5655000013994</v>
      </c>
      <c r="E10" s="90">
        <v>3314.2729999999988</v>
      </c>
      <c r="F10" s="90">
        <v>3203.6367500000629</v>
      </c>
      <c r="G10" s="90">
        <v>3295.6557500013382</v>
      </c>
      <c r="H10" s="97">
        <f>SUM(I10:K10)</f>
        <v>4958.7742500107915</v>
      </c>
      <c r="I10" s="90">
        <v>1741.6782500026825</v>
      </c>
      <c r="J10" s="90">
        <v>1727.7605000026856</v>
      </c>
      <c r="K10" s="90">
        <v>1489.3355000054237</v>
      </c>
      <c r="L10" s="120">
        <f t="shared" si="1"/>
        <v>97.903050335071057</v>
      </c>
      <c r="M10" s="117">
        <f t="shared" si="2"/>
        <v>90.291921024729689</v>
      </c>
      <c r="N10" s="117">
        <f t="shared" si="2"/>
        <v>85.421344566858849</v>
      </c>
      <c r="O10" s="117">
        <f t="shared" si="2"/>
        <v>121.2836362249699</v>
      </c>
      <c r="Q10" s="111"/>
      <c r="R10" s="111"/>
      <c r="S10" s="111"/>
      <c r="T10" s="111"/>
      <c r="U10" s="111"/>
      <c r="V10" s="111"/>
      <c r="W10" s="111"/>
      <c r="X10" s="111"/>
      <c r="Y10" s="111"/>
      <c r="Z10" s="111"/>
      <c r="AA10" s="111"/>
      <c r="AB10" s="111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</row>
    <row r="11" spans="2:46" s="77" customFormat="1" ht="15" customHeight="1" x14ac:dyDescent="0.3">
      <c r="B11" s="89" t="s">
        <v>18</v>
      </c>
      <c r="C11" s="140" t="s">
        <v>165</v>
      </c>
      <c r="D11" s="90">
        <f>SUM(E11:G11)</f>
        <v>25.786999999999999</v>
      </c>
      <c r="E11" s="90">
        <v>8.0950000000000006</v>
      </c>
      <c r="F11" s="90">
        <v>7.1040000000000001</v>
      </c>
      <c r="G11" s="90">
        <v>10.587999999999999</v>
      </c>
      <c r="H11" s="97">
        <f>SUM(I11:K11)</f>
        <v>27.613</v>
      </c>
      <c r="I11" s="90">
        <v>10.038</v>
      </c>
      <c r="J11" s="90">
        <v>10.172000000000001</v>
      </c>
      <c r="K11" s="90">
        <v>7.4029999999999996</v>
      </c>
      <c r="L11" s="120">
        <f t="shared" ref="L11" si="3">(D11-H11)/H11*100</f>
        <v>-6.6128272914931401</v>
      </c>
      <c r="M11" s="117">
        <f t="shared" ref="M11" si="4">(E11-I11)/I11*100</f>
        <v>-19.356445507073119</v>
      </c>
      <c r="N11" s="117">
        <f t="shared" si="2"/>
        <v>-30.161226897365317</v>
      </c>
      <c r="O11" s="117">
        <f t="shared" si="2"/>
        <v>43.023098743752527</v>
      </c>
      <c r="Q11" s="111"/>
      <c r="R11" s="111"/>
      <c r="S11" s="111"/>
      <c r="T11" s="111"/>
      <c r="U11" s="111"/>
      <c r="V11" s="111"/>
      <c r="W11" s="111"/>
      <c r="X11" s="111"/>
      <c r="Y11" s="111"/>
      <c r="Z11" s="111"/>
      <c r="AA11" s="111"/>
      <c r="AB11" s="111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</row>
    <row r="12" spans="2:46" s="80" customFormat="1" ht="23.25" customHeight="1" x14ac:dyDescent="0.3">
      <c r="B12" s="134" t="s">
        <v>99</v>
      </c>
      <c r="C12" s="140" t="s">
        <v>165</v>
      </c>
      <c r="D12" s="88">
        <f t="shared" ref="D12:K12" si="5">SUM(D13:D15)</f>
        <v>1683962.4650209325</v>
      </c>
      <c r="E12" s="88">
        <f t="shared" si="5"/>
        <v>558858.89757531753</v>
      </c>
      <c r="F12" s="88">
        <f t="shared" si="5"/>
        <v>556403.16739350522</v>
      </c>
      <c r="G12" s="88">
        <f t="shared" si="5"/>
        <v>568700.40005210962</v>
      </c>
      <c r="H12" s="95">
        <f t="shared" si="5"/>
        <v>1371873.065549054</v>
      </c>
      <c r="I12" s="88">
        <f t="shared" si="5"/>
        <v>456340.97981861193</v>
      </c>
      <c r="J12" s="88">
        <f t="shared" si="5"/>
        <v>477085.55601890368</v>
      </c>
      <c r="K12" s="88">
        <f t="shared" si="5"/>
        <v>438446.5297115384</v>
      </c>
      <c r="L12" s="119">
        <f t="shared" si="1"/>
        <v>22.749145479211915</v>
      </c>
      <c r="M12" s="116">
        <f t="shared" ref="M12:O16" si="6">(E12-I12)/I12*100</f>
        <v>22.465200867442324</v>
      </c>
      <c r="N12" s="116">
        <f t="shared" si="6"/>
        <v>16.625448071930045</v>
      </c>
      <c r="O12" s="116">
        <f t="shared" si="6"/>
        <v>29.708039980671646</v>
      </c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</row>
    <row r="13" spans="2:46" s="77" customFormat="1" ht="15" customHeight="1" x14ac:dyDescent="0.3">
      <c r="B13" s="89" t="s">
        <v>87</v>
      </c>
      <c r="C13" s="140" t="s">
        <v>165</v>
      </c>
      <c r="D13" s="90">
        <f>SUM(E13:G13)</f>
        <v>855396.30404839304</v>
      </c>
      <c r="E13" s="90">
        <v>281996.48479081725</v>
      </c>
      <c r="F13" s="90">
        <v>290761.97437000449</v>
      </c>
      <c r="G13" s="90">
        <v>282637.84488757129</v>
      </c>
      <c r="H13" s="97">
        <f>SUM(I13:K13)</f>
        <v>843931.00583965681</v>
      </c>
      <c r="I13" s="90">
        <v>282500.47459038958</v>
      </c>
      <c r="J13" s="90">
        <v>291649.22983610281</v>
      </c>
      <c r="K13" s="90">
        <v>269781.30141316442</v>
      </c>
      <c r="L13" s="120">
        <f t="shared" si="1"/>
        <v>1.3585587126673941</v>
      </c>
      <c r="M13" s="117">
        <f t="shared" si="6"/>
        <v>-0.17840316916390583</v>
      </c>
      <c r="N13" s="117">
        <f t="shared" si="6"/>
        <v>-0.30422006140627333</v>
      </c>
      <c r="O13" s="117">
        <f t="shared" si="6"/>
        <v>4.7655428330510379</v>
      </c>
      <c r="Q13" s="111"/>
      <c r="R13" s="111"/>
      <c r="S13" s="111"/>
      <c r="T13" s="111"/>
      <c r="U13" s="111"/>
      <c r="V13" s="111"/>
      <c r="W13" s="111"/>
      <c r="X13" s="111"/>
      <c r="Y13" s="111"/>
      <c r="Z13" s="111"/>
      <c r="AA13" s="111"/>
      <c r="AB13" s="111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</row>
    <row r="14" spans="2:46" s="77" customFormat="1" ht="15" customHeight="1" x14ac:dyDescent="0.3">
      <c r="B14" s="89" t="s">
        <v>88</v>
      </c>
      <c r="C14" s="140" t="s">
        <v>165</v>
      </c>
      <c r="D14" s="90">
        <f>SUM(E14:G14)</f>
        <v>824787.87049153936</v>
      </c>
      <c r="E14" s="90">
        <v>275698.23310250032</v>
      </c>
      <c r="F14" s="90">
        <v>264595.27781750076</v>
      </c>
      <c r="G14" s="90">
        <v>284494.35957153823</v>
      </c>
      <c r="H14" s="97">
        <f>SUM(I14:K14)</f>
        <v>523699.6526873972</v>
      </c>
      <c r="I14" s="90">
        <v>172281.06453822233</v>
      </c>
      <c r="J14" s="90">
        <v>183871.61498080089</v>
      </c>
      <c r="K14" s="90">
        <v>167546.97316837401</v>
      </c>
      <c r="L14" s="120">
        <f t="shared" si="1"/>
        <v>57.49253723180631</v>
      </c>
      <c r="M14" s="117">
        <f t="shared" si="6"/>
        <v>60.02816899319415</v>
      </c>
      <c r="N14" s="117">
        <f t="shared" si="6"/>
        <v>43.902188407454126</v>
      </c>
      <c r="O14" s="117">
        <f t="shared" si="6"/>
        <v>69.79976074270202</v>
      </c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  <c r="AB14" s="111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</row>
    <row r="15" spans="2:46" s="77" customFormat="1" ht="15" customHeight="1" x14ac:dyDescent="0.3">
      <c r="B15" s="89" t="s">
        <v>18</v>
      </c>
      <c r="C15" s="140" t="s">
        <v>165</v>
      </c>
      <c r="D15" s="90">
        <f>SUM(E15:G15)</f>
        <v>3778.290481</v>
      </c>
      <c r="E15" s="90">
        <v>1164.179682</v>
      </c>
      <c r="F15" s="90">
        <v>1045.9152060000001</v>
      </c>
      <c r="G15" s="90">
        <v>1568.1955930000001</v>
      </c>
      <c r="H15" s="97">
        <f>SUM(I15:K15)</f>
        <v>4242.4070219999894</v>
      </c>
      <c r="I15" s="90">
        <v>1559.4406899999999</v>
      </c>
      <c r="J15" s="90">
        <v>1564.71120199999</v>
      </c>
      <c r="K15" s="90">
        <v>1118.2551299999998</v>
      </c>
      <c r="L15" s="120">
        <f t="shared" ref="L15" si="7">(D15-H15)/H15*100</f>
        <v>-10.939934301287101</v>
      </c>
      <c r="M15" s="117">
        <f t="shared" ref="M15" si="8">(E15-I15)/I15*100</f>
        <v>-25.346331574816094</v>
      </c>
      <c r="N15" s="117">
        <f t="shared" si="6"/>
        <v>-33.156022359709105</v>
      </c>
      <c r="O15" s="117">
        <f t="shared" si="6"/>
        <v>40.235939986253442</v>
      </c>
      <c r="P15" s="117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  <c r="AB15" s="111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</row>
    <row r="16" spans="2:46" ht="24.6" customHeight="1" x14ac:dyDescent="0.3">
      <c r="B16" s="134" t="s">
        <v>4</v>
      </c>
      <c r="C16" s="140" t="s">
        <v>5</v>
      </c>
      <c r="D16" s="95">
        <f>SUM(D17:D18)</f>
        <v>2179145</v>
      </c>
      <c r="E16" s="88">
        <f t="shared" ref="E16:K16" si="9">SUM(E17:E18)</f>
        <v>693524</v>
      </c>
      <c r="F16" s="88">
        <f t="shared" si="9"/>
        <v>791773</v>
      </c>
      <c r="G16" s="96">
        <f t="shared" si="9"/>
        <v>693848</v>
      </c>
      <c r="H16" s="95">
        <f t="shared" si="9"/>
        <v>1936076.6750000012</v>
      </c>
      <c r="I16" s="88">
        <f t="shared" si="9"/>
        <v>634470.14500000072</v>
      </c>
      <c r="J16" s="88">
        <f t="shared" si="9"/>
        <v>681904.15300000028</v>
      </c>
      <c r="K16" s="96">
        <f t="shared" si="9"/>
        <v>619702.37700000009</v>
      </c>
      <c r="L16" s="116">
        <f t="shared" si="1"/>
        <v>12.554684849968487</v>
      </c>
      <c r="M16" s="116">
        <f t="shared" si="6"/>
        <v>9.307586096111617</v>
      </c>
      <c r="N16" s="116">
        <f t="shared" si="6"/>
        <v>16.112065972415287</v>
      </c>
      <c r="O16" s="116">
        <f t="shared" si="6"/>
        <v>11.964714958645365</v>
      </c>
      <c r="Q16" s="129"/>
      <c r="R16" s="129"/>
      <c r="S16" s="129"/>
      <c r="T16" s="129"/>
      <c r="U16" s="129"/>
      <c r="V16" s="129"/>
      <c r="W16" s="129"/>
      <c r="X16" s="129"/>
      <c r="Y16" s="129"/>
      <c r="Z16" s="129"/>
      <c r="AA16" s="129"/>
      <c r="AB16" s="129"/>
    </row>
    <row r="17" spans="2:28" ht="15" customHeight="1" x14ac:dyDescent="0.3">
      <c r="B17" s="135" t="s">
        <v>17</v>
      </c>
      <c r="C17" s="140" t="s">
        <v>5</v>
      </c>
      <c r="D17" s="97">
        <f>SUM(E17:G17)</f>
        <v>1712630</v>
      </c>
      <c r="E17" s="90">
        <v>545843</v>
      </c>
      <c r="F17" s="90">
        <v>617758</v>
      </c>
      <c r="G17" s="98">
        <v>549029</v>
      </c>
      <c r="H17" s="97">
        <f>SUM(I17:K17)</f>
        <v>1566713.7530000012</v>
      </c>
      <c r="I17" s="90">
        <v>513058.84300000075</v>
      </c>
      <c r="J17" s="90">
        <v>564998.86100000027</v>
      </c>
      <c r="K17" s="98">
        <v>488656.04900000006</v>
      </c>
      <c r="L17" s="117">
        <f t="shared" ref="L17:O18" si="10">(D17-H17)/H17*100</f>
        <v>9.3135230810729155</v>
      </c>
      <c r="M17" s="117">
        <f t="shared" si="10"/>
        <v>6.3899409292511118</v>
      </c>
      <c r="N17" s="117">
        <f t="shared" si="10"/>
        <v>9.3379195325492361</v>
      </c>
      <c r="O17" s="117">
        <f t="shared" si="10"/>
        <v>12.354896889857171</v>
      </c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</row>
    <row r="18" spans="2:28" ht="15" customHeight="1" x14ac:dyDescent="0.3">
      <c r="B18" s="135" t="s">
        <v>18</v>
      </c>
      <c r="C18" s="140" t="s">
        <v>5</v>
      </c>
      <c r="D18" s="97">
        <f>SUM(E18:G18)</f>
        <v>466515</v>
      </c>
      <c r="E18" s="90">
        <v>147681</v>
      </c>
      <c r="F18" s="90">
        <v>174015</v>
      </c>
      <c r="G18" s="98">
        <v>144819</v>
      </c>
      <c r="H18" s="97">
        <f>SUM(I18:K18)</f>
        <v>369362.92200000002</v>
      </c>
      <c r="I18" s="90">
        <v>121411.30200000001</v>
      </c>
      <c r="J18" s="90">
        <v>116905.29199999997</v>
      </c>
      <c r="K18" s="98">
        <v>131046.32800000001</v>
      </c>
      <c r="L18" s="117">
        <f t="shared" si="10"/>
        <v>26.302607060272276</v>
      </c>
      <c r="M18" s="117">
        <f t="shared" si="10"/>
        <v>21.636946122198726</v>
      </c>
      <c r="N18" s="117">
        <f t="shared" si="10"/>
        <v>48.851259872820847</v>
      </c>
      <c r="O18" s="117">
        <f t="shared" si="10"/>
        <v>10.509773307039927</v>
      </c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29"/>
    </row>
    <row r="19" spans="2:28" ht="24.6" customHeight="1" x14ac:dyDescent="0.3">
      <c r="B19" s="134" t="s">
        <v>101</v>
      </c>
      <c r="C19" s="140" t="s">
        <v>166</v>
      </c>
      <c r="D19" s="95">
        <f>SUM(D20:D22)</f>
        <v>668274</v>
      </c>
      <c r="E19" s="88">
        <f t="shared" ref="E19:K19" si="11">SUM(E20:E22)</f>
        <v>209071</v>
      </c>
      <c r="F19" s="88">
        <f t="shared" si="11"/>
        <v>242101</v>
      </c>
      <c r="G19" s="96">
        <f t="shared" si="11"/>
        <v>217102</v>
      </c>
      <c r="H19" s="95">
        <f t="shared" si="11"/>
        <v>548653.19418024796</v>
      </c>
      <c r="I19" s="88">
        <f t="shared" si="11"/>
        <v>172272.63383282447</v>
      </c>
      <c r="J19" s="88">
        <f t="shared" si="11"/>
        <v>190018.51738319296</v>
      </c>
      <c r="K19" s="96">
        <f t="shared" si="11"/>
        <v>186362.04296423052</v>
      </c>
      <c r="L19" s="116">
        <f>(D19-H19)/H19*100</f>
        <v>21.802626338206142</v>
      </c>
      <c r="M19" s="116">
        <f>(E19-I19)/I19*100</f>
        <v>21.360540759413432</v>
      </c>
      <c r="N19" s="116">
        <f>(F19-J19)/J19*100</f>
        <v>27.409161661743241</v>
      </c>
      <c r="O19" s="116">
        <f>(G19-K19)/K19*100</f>
        <v>16.494752121637539</v>
      </c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</row>
    <row r="20" spans="2:28" ht="16.5" customHeight="1" x14ac:dyDescent="0.3">
      <c r="B20" s="135" t="s">
        <v>17</v>
      </c>
      <c r="C20" s="140" t="s">
        <v>166</v>
      </c>
      <c r="D20" s="97">
        <f>SUM(E20:G20)</f>
        <v>450114</v>
      </c>
      <c r="E20" s="90">
        <v>140704</v>
      </c>
      <c r="F20" s="90">
        <v>166394</v>
      </c>
      <c r="G20" s="98">
        <v>143016</v>
      </c>
      <c r="H20" s="97">
        <f>SUM(I20:K20)</f>
        <v>387081.83170100005</v>
      </c>
      <c r="I20" s="90">
        <v>122301.94801200001</v>
      </c>
      <c r="J20" s="90">
        <v>136376.41414999997</v>
      </c>
      <c r="K20" s="98">
        <v>128403.46953900006</v>
      </c>
      <c r="L20" s="117">
        <f>(D20-H20)/H20*100</f>
        <v>16.283938727377141</v>
      </c>
      <c r="M20" s="117">
        <f>(E20-I20)/I20*100</f>
        <v>15.046409552032991</v>
      </c>
      <c r="N20" s="117">
        <f t="shared" ref="L20:O21" si="12">(F20-J20)/J20*100</f>
        <v>22.010833791966249</v>
      </c>
      <c r="O20" s="117">
        <f t="shared" si="12"/>
        <v>11.38016792962255</v>
      </c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</row>
    <row r="21" spans="2:28" ht="16.5" customHeight="1" x14ac:dyDescent="0.3">
      <c r="B21" s="135" t="s">
        <v>18</v>
      </c>
      <c r="C21" s="140" t="s">
        <v>166</v>
      </c>
      <c r="D21" s="97">
        <f>SUM(E21:G21)</f>
        <v>218160</v>
      </c>
      <c r="E21" s="90">
        <v>68367</v>
      </c>
      <c r="F21" s="90">
        <v>75707</v>
      </c>
      <c r="G21" s="98">
        <v>74086</v>
      </c>
      <c r="H21" s="97">
        <f>SUM(I21:K21)</f>
        <v>161571.36247924791</v>
      </c>
      <c r="I21" s="90">
        <v>49970.685820824459</v>
      </c>
      <c r="J21" s="90">
        <v>53642.103233192996</v>
      </c>
      <c r="K21" s="98">
        <v>57958.573425230468</v>
      </c>
      <c r="L21" s="117">
        <f t="shared" si="12"/>
        <v>35.023927911742582</v>
      </c>
      <c r="M21" s="117">
        <f t="shared" si="12"/>
        <v>36.814211926443441</v>
      </c>
      <c r="N21" s="117">
        <f t="shared" si="12"/>
        <v>41.133541447632034</v>
      </c>
      <c r="O21" s="117">
        <f t="shared" si="12"/>
        <v>27.825782488547169</v>
      </c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29"/>
    </row>
    <row r="22" spans="2:28" ht="7.35" customHeight="1" thickBot="1" x14ac:dyDescent="0.35">
      <c r="B22" s="136"/>
      <c r="C22" s="137"/>
      <c r="D22" s="137"/>
      <c r="E22" s="137"/>
      <c r="F22" s="137"/>
      <c r="G22" s="137"/>
      <c r="H22" s="137"/>
      <c r="I22" s="137"/>
      <c r="J22" s="137"/>
      <c r="K22" s="137"/>
      <c r="L22" s="137"/>
      <c r="M22" s="137"/>
      <c r="N22" s="137"/>
      <c r="O22" s="137"/>
    </row>
    <row r="23" spans="2:28" ht="14.1" customHeight="1" thickTop="1" x14ac:dyDescent="0.3">
      <c r="B23" s="79" t="s">
        <v>163</v>
      </c>
      <c r="C23" s="78"/>
      <c r="D23" s="78"/>
      <c r="E23" s="78"/>
      <c r="F23" s="78"/>
      <c r="G23" s="78"/>
      <c r="H23" s="78"/>
      <c r="I23" s="78"/>
      <c r="J23" s="78"/>
      <c r="K23" s="77"/>
      <c r="L23" s="77"/>
      <c r="M23" s="77"/>
      <c r="N23" s="77"/>
      <c r="O23" s="60" t="s">
        <v>118</v>
      </c>
    </row>
    <row r="24" spans="2:28" ht="14.1" customHeight="1" x14ac:dyDescent="0.3">
      <c r="B24" s="130"/>
      <c r="C24" s="130"/>
      <c r="D24" s="130"/>
      <c r="E24" s="130"/>
      <c r="F24" s="130"/>
      <c r="G24" s="130"/>
      <c r="I24" s="130"/>
      <c r="J24" s="130"/>
      <c r="K24" s="130"/>
      <c r="L24" s="131"/>
      <c r="M24" s="131"/>
      <c r="N24" s="132"/>
      <c r="O24" s="132"/>
    </row>
    <row r="25" spans="2:28" ht="14.1" customHeight="1" x14ac:dyDescent="0.3">
      <c r="B25" s="130"/>
      <c r="C25" s="130"/>
      <c r="D25" s="130"/>
      <c r="E25" s="124"/>
      <c r="F25" s="124"/>
      <c r="G25" s="130"/>
      <c r="I25" s="130"/>
      <c r="J25" s="124"/>
      <c r="K25" s="124"/>
      <c r="L25" s="131"/>
      <c r="M25" s="131"/>
      <c r="N25" s="132"/>
      <c r="O25" s="132"/>
    </row>
    <row r="26" spans="2:28" x14ac:dyDescent="0.3">
      <c r="B26" s="133"/>
      <c r="C26" s="133"/>
      <c r="D26" s="133"/>
      <c r="E26" s="124"/>
      <c r="F26" s="124"/>
      <c r="G26" s="133"/>
      <c r="I26" s="133"/>
      <c r="J26" s="124"/>
      <c r="K26" s="124"/>
      <c r="L26" s="133"/>
      <c r="M26" s="133"/>
      <c r="N26" s="133"/>
      <c r="O26" s="133"/>
    </row>
    <row r="27" spans="2:28" x14ac:dyDescent="0.3">
      <c r="E27" s="124"/>
      <c r="F27" s="124"/>
      <c r="L27" s="131"/>
      <c r="M27" s="131"/>
      <c r="N27" s="132"/>
      <c r="O27" s="132"/>
    </row>
    <row r="28" spans="2:28" x14ac:dyDescent="0.3">
      <c r="E28" s="124"/>
      <c r="F28" s="124"/>
      <c r="L28" s="131"/>
      <c r="M28" s="131"/>
      <c r="N28" s="132"/>
      <c r="O28" s="132"/>
    </row>
    <row r="30" spans="2:28" x14ac:dyDescent="0.3">
      <c r="L30" s="131"/>
      <c r="M30" s="131"/>
      <c r="N30" s="131"/>
      <c r="O30" s="131"/>
    </row>
    <row r="31" spans="2:28" x14ac:dyDescent="0.3">
      <c r="L31" s="131"/>
      <c r="M31" s="131"/>
      <c r="N31" s="131"/>
      <c r="O31" s="131"/>
    </row>
    <row r="32" spans="2:28" x14ac:dyDescent="0.3">
      <c r="L32" s="131"/>
      <c r="M32" s="131"/>
      <c r="N32" s="131"/>
      <c r="O32" s="131"/>
    </row>
  </sheetData>
  <mergeCells count="5">
    <mergeCell ref="C5:C6"/>
    <mergeCell ref="D5:G5"/>
    <mergeCell ref="H5:K5"/>
    <mergeCell ref="L5:O5"/>
    <mergeCell ref="B5:B6"/>
  </mergeCells>
  <conditionalFormatting sqref="Q8:Q15 S12:AC12 S13:AB15">
    <cfRule type="cellIs" dxfId="4" priority="1" operator="notEqual">
      <formula>0</formula>
    </cfRule>
  </conditionalFormatting>
  <conditionalFormatting sqref="S8:AC8 S9:AB11 Q16:AB21">
    <cfRule type="cellIs" dxfId="3" priority="2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  <ignoredErrors>
    <ignoredError sqref="C8:C15" numberStoredAsText="1"/>
    <ignoredError sqref="D12:D19 H12:H19" formula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B1:AB62"/>
  <sheetViews>
    <sheetView showGridLines="0" zoomScale="85" zoomScaleNormal="85" zoomScalePageLayoutView="51" workbookViewId="0">
      <selection activeCell="B2" sqref="B2"/>
    </sheetView>
  </sheetViews>
  <sheetFormatPr defaultColWidth="9.44140625" defaultRowHeight="11.4" x14ac:dyDescent="0.3"/>
  <cols>
    <col min="1" max="1" width="1.44140625" style="28" customWidth="1"/>
    <col min="2" max="2" width="25.5546875" style="28" customWidth="1"/>
    <col min="3" max="3" width="7.44140625" style="29" customWidth="1"/>
    <col min="4" max="8" width="11" style="6" customWidth="1"/>
    <col min="9" max="10" width="10.44140625" style="6" customWidth="1"/>
    <col min="11" max="11" width="10.5546875" style="6" customWidth="1"/>
    <col min="12" max="13" width="7.44140625" style="6" customWidth="1"/>
    <col min="14" max="15" width="7.44140625" style="14" customWidth="1"/>
    <col min="16" max="16" width="1.44140625" style="28" customWidth="1"/>
    <col min="17" max="28" width="5.5546875" style="28" customWidth="1"/>
    <col min="29" max="29" width="1.5546875" style="28" customWidth="1"/>
    <col min="30" max="39" width="5.5546875" style="28" customWidth="1"/>
    <col min="40" max="16384" width="9.44140625" style="28"/>
  </cols>
  <sheetData>
    <row r="1" spans="2:28" ht="6" customHeight="1" x14ac:dyDescent="0.3"/>
    <row r="2" spans="2:28" ht="14.1" customHeight="1" x14ac:dyDescent="0.3">
      <c r="B2" s="127" t="s">
        <v>100</v>
      </c>
      <c r="C2" s="31"/>
    </row>
    <row r="3" spans="2:28" ht="6" customHeight="1" x14ac:dyDescent="0.3">
      <c r="B3" s="30"/>
      <c r="C3" s="31"/>
    </row>
    <row r="4" spans="2:28" ht="6" customHeight="1" x14ac:dyDescent="0.3">
      <c r="K4" s="21"/>
      <c r="L4" s="21"/>
      <c r="M4" s="21"/>
      <c r="N4" s="21"/>
      <c r="O4" s="21"/>
    </row>
    <row r="5" spans="2:28" ht="30.75" customHeight="1" thickBot="1" x14ac:dyDescent="0.35">
      <c r="B5" s="427"/>
      <c r="C5" s="427" t="s">
        <v>3</v>
      </c>
      <c r="D5" s="424" t="s">
        <v>188</v>
      </c>
      <c r="E5" s="425"/>
      <c r="F5" s="425"/>
      <c r="G5" s="426"/>
      <c r="H5" s="424" t="s">
        <v>189</v>
      </c>
      <c r="I5" s="425"/>
      <c r="J5" s="425"/>
      <c r="K5" s="426"/>
      <c r="L5" s="431" t="s">
        <v>183</v>
      </c>
      <c r="M5" s="425"/>
      <c r="N5" s="425"/>
      <c r="O5" s="426"/>
    </row>
    <row r="6" spans="2:28" ht="20.100000000000001" customHeight="1" x14ac:dyDescent="0.3">
      <c r="B6" s="427"/>
      <c r="C6" s="427"/>
      <c r="D6" s="75" t="s">
        <v>0</v>
      </c>
      <c r="E6" s="76" t="s">
        <v>190</v>
      </c>
      <c r="F6" s="75" t="s">
        <v>191</v>
      </c>
      <c r="G6" s="76" t="s">
        <v>192</v>
      </c>
      <c r="H6" s="75" t="s">
        <v>0</v>
      </c>
      <c r="I6" s="76" t="s">
        <v>193</v>
      </c>
      <c r="J6" s="75" t="s">
        <v>194</v>
      </c>
      <c r="K6" s="76" t="s">
        <v>195</v>
      </c>
      <c r="L6" s="75" t="s">
        <v>0</v>
      </c>
      <c r="M6" s="76" t="str">
        <f>E6</f>
        <v>abr.25</v>
      </c>
      <c r="N6" s="76" t="str">
        <f t="shared" ref="N6:O6" si="0">F6</f>
        <v>mai.25</v>
      </c>
      <c r="O6" s="76" t="str">
        <f t="shared" si="0"/>
        <v>jun.25</v>
      </c>
    </row>
    <row r="7" spans="2:28" ht="7.35" customHeight="1" x14ac:dyDescent="0.3">
      <c r="B7" s="85"/>
      <c r="C7" s="85"/>
      <c r="D7" s="86"/>
      <c r="E7" s="87"/>
      <c r="F7" s="87"/>
      <c r="G7" s="87"/>
      <c r="H7" s="86"/>
      <c r="I7" s="87"/>
      <c r="J7" s="87"/>
      <c r="K7" s="87"/>
      <c r="L7" s="52"/>
      <c r="M7" s="52"/>
      <c r="N7" s="52"/>
      <c r="O7" s="52"/>
    </row>
    <row r="8" spans="2:28" ht="15.75" customHeight="1" x14ac:dyDescent="0.3">
      <c r="B8" s="83" t="s">
        <v>1</v>
      </c>
      <c r="C8" s="140" t="s">
        <v>167</v>
      </c>
      <c r="D8" s="88">
        <f t="shared" ref="D8:K8" si="1">SUM(D9:D11)</f>
        <v>73918</v>
      </c>
      <c r="E8" s="88">
        <f t="shared" si="1"/>
        <v>23480</v>
      </c>
      <c r="F8" s="88">
        <f t="shared" si="1"/>
        <v>26975</v>
      </c>
      <c r="G8" s="88">
        <f t="shared" si="1"/>
        <v>23463</v>
      </c>
      <c r="H8" s="95">
        <f t="shared" si="1"/>
        <v>73302.2</v>
      </c>
      <c r="I8" s="88">
        <f t="shared" si="1"/>
        <v>24807.599999999999</v>
      </c>
      <c r="J8" s="88">
        <f t="shared" si="1"/>
        <v>25734.799999999999</v>
      </c>
      <c r="K8" s="88">
        <f t="shared" si="1"/>
        <v>22759.8</v>
      </c>
      <c r="L8" s="119">
        <f>(D8-H8)/H8*100</f>
        <v>0.84008392653972586</v>
      </c>
      <c r="M8" s="116">
        <f t="shared" ref="M8:O9" si="2">(E8-I8)/I8*100</f>
        <v>-5.3515858043502744</v>
      </c>
      <c r="N8" s="116">
        <f t="shared" si="2"/>
        <v>4.8191553849262503</v>
      </c>
      <c r="O8" s="116">
        <f t="shared" si="2"/>
        <v>3.0896580813539694</v>
      </c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</row>
    <row r="9" spans="2:28" ht="15.75" customHeight="1" x14ac:dyDescent="0.3">
      <c r="B9" s="89" t="s">
        <v>131</v>
      </c>
      <c r="C9" s="140" t="s">
        <v>167</v>
      </c>
      <c r="D9" s="90">
        <f>SUM(E9:G9)</f>
        <v>44348</v>
      </c>
      <c r="E9" s="90">
        <v>14275</v>
      </c>
      <c r="F9" s="90">
        <v>16050</v>
      </c>
      <c r="G9" s="90">
        <v>14023</v>
      </c>
      <c r="H9" s="97">
        <f>SUM(I9:K9)</f>
        <v>45282</v>
      </c>
      <c r="I9" s="90">
        <v>15443</v>
      </c>
      <c r="J9" s="90">
        <v>15822</v>
      </c>
      <c r="K9" s="90">
        <v>14017</v>
      </c>
      <c r="L9" s="120">
        <f>(D9-H9)/H9*100</f>
        <v>-2.0626297425025397</v>
      </c>
      <c r="M9" s="117">
        <f t="shared" si="2"/>
        <v>-7.5632972867966064</v>
      </c>
      <c r="N9" s="117">
        <f t="shared" si="2"/>
        <v>1.4410314751611679</v>
      </c>
      <c r="O9" s="117">
        <f t="shared" si="2"/>
        <v>4.2805165156595562E-2</v>
      </c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</row>
    <row r="10" spans="2:28" ht="15.6" customHeight="1" x14ac:dyDescent="0.3">
      <c r="B10" s="89" t="s">
        <v>38</v>
      </c>
      <c r="C10" s="140" t="s">
        <v>167</v>
      </c>
      <c r="D10" s="90">
        <f>SUM(E10:G10)</f>
        <v>24438</v>
      </c>
      <c r="E10" s="90">
        <v>7565</v>
      </c>
      <c r="F10" s="90">
        <v>9085</v>
      </c>
      <c r="G10" s="90">
        <v>7788</v>
      </c>
      <c r="H10" s="97">
        <f>SUM(I10:K10)</f>
        <v>22823.200000000001</v>
      </c>
      <c r="I10" s="90">
        <v>7611.6</v>
      </c>
      <c r="J10" s="90">
        <v>8065.8</v>
      </c>
      <c r="K10" s="90">
        <v>7145.8</v>
      </c>
      <c r="L10" s="120">
        <f t="shared" ref="L10:L11" si="3">(D10-H10)/H10*100</f>
        <v>7.0752567562830766</v>
      </c>
      <c r="M10" s="117">
        <f t="shared" ref="M10:M11" si="4">(E10-I10)/I10*100</f>
        <v>-0.61222344842083609</v>
      </c>
      <c r="N10" s="117">
        <f t="shared" ref="N10:N11" si="5">(F10-J10)/J10*100</f>
        <v>12.6360683379206</v>
      </c>
      <c r="O10" s="117">
        <f t="shared" ref="O10:O11" si="6">(G10-K10)/K10*100</f>
        <v>8.987097315905844</v>
      </c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</row>
    <row r="11" spans="2:28" ht="14.1" customHeight="1" x14ac:dyDescent="0.3">
      <c r="B11" s="89" t="s">
        <v>77</v>
      </c>
      <c r="C11" s="140" t="s">
        <v>167</v>
      </c>
      <c r="D11" s="90">
        <f>SUM(E11:G11)</f>
        <v>5132</v>
      </c>
      <c r="E11" s="90">
        <v>1640</v>
      </c>
      <c r="F11" s="90">
        <v>1840</v>
      </c>
      <c r="G11" s="90">
        <v>1652</v>
      </c>
      <c r="H11" s="97">
        <f>SUM(I11:K11)</f>
        <v>5197</v>
      </c>
      <c r="I11" s="90">
        <v>1753</v>
      </c>
      <c r="J11" s="90">
        <v>1847</v>
      </c>
      <c r="K11" s="90">
        <v>1597</v>
      </c>
      <c r="L11" s="120">
        <f t="shared" si="3"/>
        <v>-1.2507215701366172</v>
      </c>
      <c r="M11" s="117">
        <f t="shared" si="4"/>
        <v>-6.4460924130062756</v>
      </c>
      <c r="N11" s="117">
        <f t="shared" si="5"/>
        <v>-0.3789929615592853</v>
      </c>
      <c r="O11" s="117">
        <f t="shared" si="6"/>
        <v>3.4439574201628056</v>
      </c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</row>
    <row r="12" spans="2:28" ht="7.35" customHeight="1" x14ac:dyDescent="0.3">
      <c r="B12" s="85"/>
      <c r="C12" s="141"/>
      <c r="D12" s="86"/>
      <c r="E12" s="87"/>
      <c r="F12" s="87"/>
      <c r="G12" s="87"/>
      <c r="H12" s="94"/>
      <c r="I12" s="87"/>
      <c r="J12" s="87"/>
      <c r="K12" s="87"/>
      <c r="L12" s="118"/>
      <c r="M12" s="52"/>
      <c r="N12" s="52"/>
      <c r="O12" s="52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</row>
    <row r="13" spans="2:28" ht="15.75" customHeight="1" x14ac:dyDescent="0.3">
      <c r="B13" s="83" t="s">
        <v>102</v>
      </c>
      <c r="C13" s="140" t="s">
        <v>167</v>
      </c>
      <c r="D13" s="88">
        <f t="shared" ref="D13:K13" si="7">SUM(D14:D16)</f>
        <v>373770</v>
      </c>
      <c r="E13" s="88">
        <f t="shared" si="7"/>
        <v>117962</v>
      </c>
      <c r="F13" s="88">
        <f t="shared" si="7"/>
        <v>137395</v>
      </c>
      <c r="G13" s="88">
        <f t="shared" si="7"/>
        <v>118413</v>
      </c>
      <c r="H13" s="95">
        <f t="shared" si="7"/>
        <v>371057.07571</v>
      </c>
      <c r="I13" s="88">
        <f t="shared" si="7"/>
        <v>125384.17571000001</v>
      </c>
      <c r="J13" s="88">
        <f t="shared" si="7"/>
        <v>129843.6</v>
      </c>
      <c r="K13" s="88">
        <f t="shared" si="7"/>
        <v>115829.3</v>
      </c>
      <c r="L13" s="119">
        <f t="shared" ref="L13:O14" si="8">(D13-H13)/H13*100</f>
        <v>0.73113395959609295</v>
      </c>
      <c r="M13" s="116">
        <f t="shared" si="8"/>
        <v>-5.9195473974057915</v>
      </c>
      <c r="N13" s="116">
        <f t="shared" si="8"/>
        <v>5.8157660446876047</v>
      </c>
      <c r="O13" s="116">
        <f t="shared" si="8"/>
        <v>2.2306100442634094</v>
      </c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</row>
    <row r="14" spans="2:28" ht="15.75" customHeight="1" x14ac:dyDescent="0.3">
      <c r="B14" s="89" t="s">
        <v>131</v>
      </c>
      <c r="C14" s="140" t="s">
        <v>167</v>
      </c>
      <c r="D14" s="90">
        <f>SUM(E14:G14)</f>
        <v>231713</v>
      </c>
      <c r="E14" s="90">
        <v>74017</v>
      </c>
      <c r="F14" s="90">
        <v>84670</v>
      </c>
      <c r="G14" s="90">
        <v>73026</v>
      </c>
      <c r="H14" s="97">
        <f>SUM(I14:K14)</f>
        <v>236447</v>
      </c>
      <c r="I14" s="90">
        <v>80349</v>
      </c>
      <c r="J14" s="90">
        <v>82054</v>
      </c>
      <c r="K14" s="90">
        <v>74044</v>
      </c>
      <c r="L14" s="120">
        <f t="shared" si="8"/>
        <v>-2.0021400144641293</v>
      </c>
      <c r="M14" s="117">
        <f t="shared" si="8"/>
        <v>-7.8806207917957911</v>
      </c>
      <c r="N14" s="117">
        <f t="shared" si="8"/>
        <v>3.1881443927169912</v>
      </c>
      <c r="O14" s="117">
        <f t="shared" si="8"/>
        <v>-1.3748581924261249</v>
      </c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</row>
    <row r="15" spans="2:28" ht="15.75" customHeight="1" x14ac:dyDescent="0.3">
      <c r="B15" s="89" t="s">
        <v>38</v>
      </c>
      <c r="C15" s="140" t="s">
        <v>167</v>
      </c>
      <c r="D15" s="90">
        <f>SUM(E15:G15)</f>
        <v>130009</v>
      </c>
      <c r="E15" s="90">
        <v>40094</v>
      </c>
      <c r="F15" s="90">
        <v>48415</v>
      </c>
      <c r="G15" s="90">
        <v>41500</v>
      </c>
      <c r="H15" s="97">
        <f>SUM(I15:K15)</f>
        <v>121888.07571</v>
      </c>
      <c r="I15" s="90">
        <v>40736.175710000003</v>
      </c>
      <c r="J15" s="90">
        <v>43282.6</v>
      </c>
      <c r="K15" s="90">
        <v>37869.300000000003</v>
      </c>
      <c r="L15" s="120">
        <f t="shared" ref="L15:L16" si="9">(D15-H15)/H15*100</f>
        <v>6.6626076773264984</v>
      </c>
      <c r="M15" s="117">
        <f t="shared" ref="M15:M16" si="10">(E15-I15)/I15*100</f>
        <v>-1.5764261097350887</v>
      </c>
      <c r="N15" s="117">
        <f t="shared" ref="N15:N16" si="11">(F15-J15)/J15*100</f>
        <v>11.857882844376267</v>
      </c>
      <c r="O15" s="117">
        <f t="shared" ref="O15:O16" si="12">(G15-K15)/K15*100</f>
        <v>9.5874494643418195</v>
      </c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</row>
    <row r="16" spans="2:28" ht="15.75" customHeight="1" x14ac:dyDescent="0.3">
      <c r="B16" s="89" t="s">
        <v>77</v>
      </c>
      <c r="C16" s="140" t="s">
        <v>167</v>
      </c>
      <c r="D16" s="90">
        <f>SUM(E16:G16)</f>
        <v>12048</v>
      </c>
      <c r="E16" s="90">
        <v>3851</v>
      </c>
      <c r="F16" s="90">
        <v>4310</v>
      </c>
      <c r="G16" s="90">
        <v>3887</v>
      </c>
      <c r="H16" s="97">
        <f>SUM(I16:K16)</f>
        <v>12722</v>
      </c>
      <c r="I16" s="90">
        <v>4299</v>
      </c>
      <c r="J16" s="90">
        <v>4507</v>
      </c>
      <c r="K16" s="90">
        <v>3916</v>
      </c>
      <c r="L16" s="120">
        <f t="shared" si="9"/>
        <v>-5.2979091337839961</v>
      </c>
      <c r="M16" s="117">
        <f t="shared" si="10"/>
        <v>-10.421028146080484</v>
      </c>
      <c r="N16" s="117">
        <f t="shared" si="11"/>
        <v>-4.3709784779232308</v>
      </c>
      <c r="O16" s="117">
        <f t="shared" si="12"/>
        <v>-0.74055158324821246</v>
      </c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</row>
    <row r="17" spans="2:28" ht="7.35" customHeight="1" x14ac:dyDescent="0.3">
      <c r="B17" s="85"/>
      <c r="C17" s="141"/>
      <c r="D17" s="86"/>
      <c r="E17" s="87"/>
      <c r="F17" s="87"/>
      <c r="G17" s="87"/>
      <c r="H17" s="94"/>
      <c r="I17" s="87"/>
      <c r="J17" s="87"/>
      <c r="K17" s="87"/>
      <c r="L17" s="118"/>
      <c r="M17" s="52"/>
      <c r="N17" s="52"/>
      <c r="O17" s="52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</row>
    <row r="18" spans="2:28" ht="15.75" customHeight="1" x14ac:dyDescent="0.3">
      <c r="B18" s="83" t="s">
        <v>71</v>
      </c>
      <c r="C18" s="140" t="s">
        <v>167</v>
      </c>
      <c r="D18" s="88">
        <f t="shared" ref="D18:K18" si="13">SUM(D19:D21)</f>
        <v>1524462</v>
      </c>
      <c r="E18" s="88">
        <f t="shared" si="13"/>
        <v>472520</v>
      </c>
      <c r="F18" s="88">
        <f t="shared" si="13"/>
        <v>552395</v>
      </c>
      <c r="G18" s="88">
        <f t="shared" si="13"/>
        <v>499547</v>
      </c>
      <c r="H18" s="95">
        <f t="shared" si="13"/>
        <v>1539161</v>
      </c>
      <c r="I18" s="88">
        <f t="shared" si="13"/>
        <v>510014</v>
      </c>
      <c r="J18" s="88">
        <f t="shared" si="13"/>
        <v>530389</v>
      </c>
      <c r="K18" s="88">
        <f t="shared" si="13"/>
        <v>498758</v>
      </c>
      <c r="L18" s="119">
        <f t="shared" ref="L18:O21" si="14">(D18-H18)/H18*100</f>
        <v>-0.9550008088822417</v>
      </c>
      <c r="M18" s="116">
        <f t="shared" si="14"/>
        <v>-7.3515628982733814</v>
      </c>
      <c r="N18" s="116">
        <f t="shared" si="14"/>
        <v>4.1490302400690817</v>
      </c>
      <c r="O18" s="116">
        <f t="shared" si="14"/>
        <v>0.15819295129100686</v>
      </c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</row>
    <row r="19" spans="2:28" ht="15.75" customHeight="1" x14ac:dyDescent="0.3">
      <c r="B19" s="89" t="s">
        <v>131</v>
      </c>
      <c r="C19" s="140" t="s">
        <v>167</v>
      </c>
      <c r="D19" s="90">
        <f>SUM(E19:G19)</f>
        <v>948361</v>
      </c>
      <c r="E19" s="90">
        <v>311070</v>
      </c>
      <c r="F19" s="90">
        <v>329004</v>
      </c>
      <c r="G19" s="90">
        <v>308287</v>
      </c>
      <c r="H19" s="97">
        <f>SUM(I19:K19)</f>
        <v>950777</v>
      </c>
      <c r="I19" s="90">
        <v>317738</v>
      </c>
      <c r="J19" s="90">
        <v>325727</v>
      </c>
      <c r="K19" s="90">
        <v>307312</v>
      </c>
      <c r="L19" s="120">
        <f t="shared" si="14"/>
        <v>-0.25410795591395252</v>
      </c>
      <c r="M19" s="117">
        <f t="shared" si="14"/>
        <v>-2.0985843682530891</v>
      </c>
      <c r="N19" s="117">
        <f t="shared" si="14"/>
        <v>1.0060572196962487</v>
      </c>
      <c r="O19" s="117">
        <f t="shared" si="14"/>
        <v>0.31726714218774404</v>
      </c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</row>
    <row r="20" spans="2:28" ht="15.75" customHeight="1" x14ac:dyDescent="0.3">
      <c r="B20" s="89" t="s">
        <v>38</v>
      </c>
      <c r="C20" s="140" t="s">
        <v>167</v>
      </c>
      <c r="D20" s="90">
        <f>SUM(E20:G20)</f>
        <v>498269</v>
      </c>
      <c r="E20" s="90">
        <v>136269</v>
      </c>
      <c r="F20" s="90">
        <v>196191</v>
      </c>
      <c r="G20" s="90">
        <v>165809</v>
      </c>
      <c r="H20" s="97">
        <f>SUM(I20:K20)</f>
        <v>509311</v>
      </c>
      <c r="I20" s="90">
        <v>165896</v>
      </c>
      <c r="J20" s="90">
        <v>177607</v>
      </c>
      <c r="K20" s="90">
        <v>165808</v>
      </c>
      <c r="L20" s="120">
        <f t="shared" si="14"/>
        <v>-2.1680270011839524</v>
      </c>
      <c r="M20" s="117">
        <f t="shared" si="14"/>
        <v>-17.858778994068572</v>
      </c>
      <c r="N20" s="117">
        <f t="shared" si="14"/>
        <v>10.463551549206956</v>
      </c>
      <c r="O20" s="117">
        <f t="shared" si="14"/>
        <v>6.0310720833735407E-4</v>
      </c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</row>
    <row r="21" spans="2:28" ht="15.75" customHeight="1" x14ac:dyDescent="0.3">
      <c r="B21" s="89" t="s">
        <v>77</v>
      </c>
      <c r="C21" s="140" t="s">
        <v>167</v>
      </c>
      <c r="D21" s="90">
        <f>SUM(E21:G21)</f>
        <v>77832</v>
      </c>
      <c r="E21" s="90">
        <v>25181</v>
      </c>
      <c r="F21" s="90">
        <v>27200</v>
      </c>
      <c r="G21" s="90">
        <v>25451</v>
      </c>
      <c r="H21" s="97">
        <f>SUM(I21:K21)</f>
        <v>79073</v>
      </c>
      <c r="I21" s="90">
        <v>26380</v>
      </c>
      <c r="J21" s="90">
        <v>27055</v>
      </c>
      <c r="K21" s="90">
        <v>25638</v>
      </c>
      <c r="L21" s="120">
        <f t="shared" si="14"/>
        <v>-1.5694358377701618</v>
      </c>
      <c r="M21" s="117">
        <f t="shared" si="14"/>
        <v>-4.5451099317664898</v>
      </c>
      <c r="N21" s="117">
        <f t="shared" si="14"/>
        <v>0.53594529661800039</v>
      </c>
      <c r="O21" s="117">
        <f t="shared" si="14"/>
        <v>-0.72938606755597157</v>
      </c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</row>
    <row r="22" spans="2:28" ht="7.35" customHeight="1" x14ac:dyDescent="0.3">
      <c r="B22" s="85"/>
      <c r="C22" s="141"/>
      <c r="D22" s="86"/>
      <c r="E22" s="87"/>
      <c r="F22" s="87"/>
      <c r="G22" s="87"/>
      <c r="H22" s="94"/>
      <c r="I22" s="87"/>
      <c r="J22" s="87"/>
      <c r="K22" s="87"/>
      <c r="L22" s="118"/>
      <c r="M22" s="52"/>
      <c r="N22" s="52"/>
      <c r="O22" s="52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</row>
    <row r="23" spans="2:28" ht="15.75" customHeight="1" x14ac:dyDescent="0.3">
      <c r="B23" s="83" t="s">
        <v>72</v>
      </c>
      <c r="C23" s="140" t="s">
        <v>73</v>
      </c>
      <c r="D23" s="138">
        <f t="shared" ref="D23:K26" si="15">D13/D18*100</f>
        <v>24.518157881272213</v>
      </c>
      <c r="E23" s="138">
        <f t="shared" si="15"/>
        <v>24.964445949377804</v>
      </c>
      <c r="F23" s="138">
        <f t="shared" si="15"/>
        <v>24.872600222666751</v>
      </c>
      <c r="G23" s="138">
        <f t="shared" si="15"/>
        <v>23.704075892758837</v>
      </c>
      <c r="H23" s="107">
        <f t="shared" si="15"/>
        <v>24.107749332915791</v>
      </c>
      <c r="I23" s="138">
        <f t="shared" si="15"/>
        <v>24.584457624692657</v>
      </c>
      <c r="J23" s="138">
        <f t="shared" si="15"/>
        <v>24.480824451487493</v>
      </c>
      <c r="K23" s="138">
        <f t="shared" si="15"/>
        <v>23.223547291472016</v>
      </c>
      <c r="L23" s="119">
        <f>D23-H23</f>
        <v>0.41040854835642193</v>
      </c>
      <c r="M23" s="116">
        <f t="shared" ref="M23:O26" si="16">E23-I23</f>
        <v>0.37998832468514721</v>
      </c>
      <c r="N23" s="116">
        <f t="shared" si="16"/>
        <v>0.39177577117925821</v>
      </c>
      <c r="O23" s="116">
        <f t="shared" si="16"/>
        <v>0.48052860128682084</v>
      </c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</row>
    <row r="24" spans="2:28" ht="15.75" customHeight="1" x14ac:dyDescent="0.3">
      <c r="B24" s="89" t="s">
        <v>131</v>
      </c>
      <c r="C24" s="140" t="s">
        <v>73</v>
      </c>
      <c r="D24" s="139">
        <f t="shared" si="15"/>
        <v>24.432995452153769</v>
      </c>
      <c r="E24" s="139">
        <f t="shared" si="15"/>
        <v>23.794322821229947</v>
      </c>
      <c r="F24" s="139">
        <f t="shared" si="15"/>
        <v>25.735249419459944</v>
      </c>
      <c r="G24" s="139">
        <f t="shared" si="15"/>
        <v>23.687667660329499</v>
      </c>
      <c r="H24" s="108">
        <f t="shared" si="15"/>
        <v>24.868817819530765</v>
      </c>
      <c r="I24" s="139">
        <f t="shared" si="15"/>
        <v>25.287815747565606</v>
      </c>
      <c r="J24" s="139">
        <f t="shared" si="15"/>
        <v>25.191034209629535</v>
      </c>
      <c r="K24" s="139">
        <f>K14/K19*100</f>
        <v>24.09408028323007</v>
      </c>
      <c r="L24" s="120">
        <f>D24-H24</f>
        <v>-0.43582236737699631</v>
      </c>
      <c r="M24" s="117">
        <f t="shared" si="16"/>
        <v>-1.4934929263356587</v>
      </c>
      <c r="N24" s="117">
        <f t="shared" si="16"/>
        <v>0.5442152098304085</v>
      </c>
      <c r="O24" s="117">
        <f t="shared" si="16"/>
        <v>-0.40641262290057156</v>
      </c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</row>
    <row r="25" spans="2:28" ht="15.75" customHeight="1" x14ac:dyDescent="0.3">
      <c r="B25" s="89" t="s">
        <v>38</v>
      </c>
      <c r="C25" s="140" t="s">
        <v>73</v>
      </c>
      <c r="D25" s="139">
        <f t="shared" si="15"/>
        <v>26.092130957374433</v>
      </c>
      <c r="E25" s="139">
        <f>E15/E20*100</f>
        <v>29.422686010758131</v>
      </c>
      <c r="F25" s="139">
        <f>F15/F20*100</f>
        <v>24.677482657206497</v>
      </c>
      <c r="G25" s="139">
        <f t="shared" si="15"/>
        <v>25.028798195514117</v>
      </c>
      <c r="H25" s="108">
        <f t="shared" si="15"/>
        <v>23.931954289226034</v>
      </c>
      <c r="I25" s="139">
        <f t="shared" si="15"/>
        <v>24.555248896899265</v>
      </c>
      <c r="J25" s="139">
        <f t="shared" si="15"/>
        <v>24.369872809067207</v>
      </c>
      <c r="K25" s="139">
        <f t="shared" si="15"/>
        <v>22.839247804689762</v>
      </c>
      <c r="L25" s="120">
        <f>D25-H25</f>
        <v>2.1601766681483987</v>
      </c>
      <c r="M25" s="117">
        <f t="shared" si="16"/>
        <v>4.8674371138588661</v>
      </c>
      <c r="N25" s="117">
        <f t="shared" si="16"/>
        <v>0.30760984813928971</v>
      </c>
      <c r="O25" s="117">
        <f t="shared" si="16"/>
        <v>2.1895503908243548</v>
      </c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</row>
    <row r="26" spans="2:28" ht="15.75" customHeight="1" x14ac:dyDescent="0.3">
      <c r="B26" s="89" t="s">
        <v>77</v>
      </c>
      <c r="C26" s="140" t="s">
        <v>73</v>
      </c>
      <c r="D26" s="139">
        <f t="shared" si="15"/>
        <v>15.479494295405487</v>
      </c>
      <c r="E26" s="139">
        <f t="shared" si="15"/>
        <v>15.293276676859538</v>
      </c>
      <c r="F26" s="139">
        <f t="shared" si="15"/>
        <v>15.845588235294116</v>
      </c>
      <c r="G26" s="139">
        <f t="shared" si="15"/>
        <v>15.272484381753173</v>
      </c>
      <c r="H26" s="108">
        <f t="shared" si="15"/>
        <v>16.088930481959707</v>
      </c>
      <c r="I26" s="139">
        <f t="shared" si="15"/>
        <v>16.296436694465505</v>
      </c>
      <c r="J26" s="139">
        <f t="shared" si="15"/>
        <v>16.658658288671223</v>
      </c>
      <c r="K26" s="139">
        <f t="shared" si="15"/>
        <v>15.274202355877994</v>
      </c>
      <c r="L26" s="120">
        <f>D26-H26</f>
        <v>-0.60943618655421972</v>
      </c>
      <c r="M26" s="117">
        <f t="shared" si="16"/>
        <v>-1.0031600176059676</v>
      </c>
      <c r="N26" s="117">
        <f t="shared" si="16"/>
        <v>-0.81307005337710692</v>
      </c>
      <c r="O26" s="117">
        <f t="shared" si="16"/>
        <v>-1.7179741248209979E-3</v>
      </c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</row>
    <row r="27" spans="2:28" ht="7.35" customHeight="1" thickBot="1" x14ac:dyDescent="0.35">
      <c r="B27" s="136"/>
      <c r="C27" s="137"/>
      <c r="D27" s="137"/>
      <c r="E27" s="137"/>
      <c r="F27" s="137"/>
      <c r="G27" s="137"/>
      <c r="H27" s="137"/>
      <c r="I27" s="137"/>
      <c r="J27" s="137"/>
      <c r="K27" s="137"/>
      <c r="L27" s="137"/>
      <c r="M27" s="137"/>
      <c r="N27" s="137"/>
      <c r="O27" s="137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</row>
    <row r="28" spans="2:28" ht="16.5" customHeight="1" thickTop="1" x14ac:dyDescent="0.3">
      <c r="B28" s="79" t="s">
        <v>164</v>
      </c>
      <c r="C28" s="78"/>
      <c r="D28" s="275"/>
      <c r="E28" s="78"/>
      <c r="F28" s="78"/>
      <c r="G28" s="78"/>
      <c r="H28" s="78"/>
      <c r="I28" s="78"/>
      <c r="J28" s="78"/>
      <c r="K28" s="77"/>
      <c r="L28" s="79"/>
      <c r="M28" s="79"/>
      <c r="N28" s="79"/>
      <c r="O28" s="60" t="s">
        <v>118</v>
      </c>
    </row>
    <row r="29" spans="2:28" ht="14.1" customHeight="1" x14ac:dyDescent="0.2">
      <c r="C29" s="6"/>
      <c r="D29" s="48"/>
      <c r="N29" s="6"/>
      <c r="O29" s="2"/>
    </row>
    <row r="30" spans="2:28" ht="14.1" customHeight="1" x14ac:dyDescent="0.3">
      <c r="C30" s="6"/>
      <c r="D30" s="20"/>
      <c r="I30" s="20"/>
      <c r="J30" s="50"/>
      <c r="K30" s="21"/>
      <c r="L30" s="20"/>
      <c r="M30" s="20"/>
      <c r="N30" s="20"/>
      <c r="O30" s="20"/>
    </row>
    <row r="31" spans="2:28" ht="14.4" x14ac:dyDescent="0.3">
      <c r="B31" s="14"/>
      <c r="C31" s="6"/>
      <c r="D31" s="20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</row>
    <row r="32" spans="2:28" ht="14.4" x14ac:dyDescent="0.3">
      <c r="B32" s="14"/>
      <c r="C32" s="20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</row>
    <row r="33" spans="2:19" ht="14.4" x14ac:dyDescent="0.3">
      <c r="B33" s="14"/>
      <c r="C33" s="6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</row>
    <row r="34" spans="2:19" ht="14.4" x14ac:dyDescent="0.3">
      <c r="B34" s="14"/>
      <c r="C34" s="6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</row>
    <row r="35" spans="2:19" ht="14.4" x14ac:dyDescent="0.3">
      <c r="B35" s="14"/>
      <c r="C35" s="6"/>
      <c r="D35"/>
      <c r="E35"/>
      <c r="F35"/>
      <c r="G35"/>
      <c r="H35"/>
      <c r="I35"/>
      <c r="J35"/>
      <c r="K35"/>
    </row>
    <row r="36" spans="2:19" ht="14.4" x14ac:dyDescent="0.3">
      <c r="B36" s="14"/>
      <c r="C36" s="6"/>
      <c r="D36"/>
      <c r="E36"/>
      <c r="F36"/>
      <c r="G36"/>
      <c r="H36"/>
      <c r="I36"/>
      <c r="J36"/>
      <c r="K36"/>
    </row>
    <row r="37" spans="2:19" ht="14.4" x14ac:dyDescent="0.3">
      <c r="D37"/>
      <c r="E37"/>
      <c r="F37"/>
      <c r="G37"/>
      <c r="H37"/>
      <c r="I37"/>
      <c r="J37"/>
      <c r="K37"/>
    </row>
    <row r="38" spans="2:19" ht="14.4" x14ac:dyDescent="0.3">
      <c r="D38"/>
      <c r="E38"/>
      <c r="F38"/>
      <c r="G38"/>
      <c r="H38"/>
      <c r="I38"/>
      <c r="J38"/>
      <c r="K38"/>
    </row>
    <row r="39" spans="2:19" ht="14.4" x14ac:dyDescent="0.3">
      <c r="D39"/>
      <c r="E39"/>
      <c r="F39"/>
      <c r="G39"/>
      <c r="H39"/>
      <c r="I39"/>
      <c r="J39"/>
      <c r="K39"/>
    </row>
    <row r="40" spans="2:19" ht="14.4" x14ac:dyDescent="0.3">
      <c r="D40"/>
      <c r="E40"/>
      <c r="F40"/>
      <c r="G40"/>
      <c r="H40"/>
      <c r="I40"/>
      <c r="J40"/>
      <c r="K40"/>
    </row>
    <row r="41" spans="2:19" ht="14.4" x14ac:dyDescent="0.3">
      <c r="C41" s="28"/>
      <c r="D41"/>
      <c r="E41"/>
      <c r="F41"/>
      <c r="G41"/>
      <c r="H41"/>
      <c r="I41"/>
      <c r="J41"/>
      <c r="K41"/>
      <c r="L41" s="28"/>
      <c r="M41" s="28"/>
      <c r="N41" s="28"/>
      <c r="O41" s="28"/>
    </row>
    <row r="42" spans="2:19" ht="14.4" x14ac:dyDescent="0.3">
      <c r="C42" s="28"/>
      <c r="D42"/>
      <c r="E42"/>
      <c r="F42"/>
      <c r="G42"/>
      <c r="H42"/>
      <c r="I42"/>
      <c r="J42"/>
      <c r="K42"/>
      <c r="L42" s="28"/>
      <c r="M42" s="28"/>
      <c r="N42" s="28"/>
      <c r="O42" s="28"/>
    </row>
    <row r="43" spans="2:19" ht="14.4" x14ac:dyDescent="0.3">
      <c r="C43" s="28"/>
      <c r="D43"/>
      <c r="E43"/>
      <c r="F43"/>
      <c r="G43"/>
      <c r="H43"/>
      <c r="I43"/>
      <c r="J43"/>
      <c r="K43"/>
      <c r="L43" s="28"/>
      <c r="M43" s="28"/>
      <c r="N43" s="28"/>
      <c r="O43" s="28"/>
    </row>
    <row r="44" spans="2:19" ht="14.4" x14ac:dyDescent="0.3">
      <c r="C44" s="28"/>
      <c r="D44"/>
      <c r="E44"/>
      <c r="F44"/>
      <c r="G44"/>
      <c r="H44"/>
      <c r="I44"/>
      <c r="J44"/>
      <c r="K44"/>
      <c r="L44" s="28"/>
      <c r="M44" s="28"/>
      <c r="N44" s="28"/>
      <c r="O44" s="28"/>
    </row>
    <row r="45" spans="2:19" ht="14.4" x14ac:dyDescent="0.3">
      <c r="C45" s="28"/>
      <c r="D45"/>
      <c r="E45"/>
      <c r="F45"/>
      <c r="G45"/>
      <c r="H45"/>
      <c r="I45"/>
      <c r="J45"/>
      <c r="K45"/>
      <c r="L45" s="28"/>
      <c r="M45" s="28"/>
      <c r="N45" s="28"/>
      <c r="O45" s="28"/>
    </row>
    <row r="46" spans="2:19" ht="14.4" x14ac:dyDescent="0.3">
      <c r="C46" s="28"/>
      <c r="D46"/>
      <c r="E46"/>
      <c r="F46"/>
      <c r="G46"/>
      <c r="H46"/>
      <c r="I46"/>
      <c r="J46"/>
      <c r="K46"/>
      <c r="L46" s="28"/>
      <c r="M46" s="28"/>
      <c r="N46" s="28"/>
      <c r="O46" s="28"/>
    </row>
    <row r="47" spans="2:19" ht="14.4" x14ac:dyDescent="0.3">
      <c r="C47" s="28"/>
      <c r="D47"/>
      <c r="E47"/>
      <c r="F47"/>
      <c r="G47"/>
      <c r="H47"/>
      <c r="I47"/>
      <c r="J47"/>
      <c r="K47"/>
      <c r="L47" s="28"/>
      <c r="M47" s="28"/>
      <c r="N47" s="28"/>
      <c r="O47" s="28"/>
    </row>
    <row r="48" spans="2:19" ht="14.4" x14ac:dyDescent="0.3">
      <c r="C48" s="28"/>
      <c r="D48"/>
      <c r="E48"/>
      <c r="F48"/>
      <c r="G48"/>
      <c r="H48"/>
      <c r="I48"/>
      <c r="J48"/>
      <c r="K48"/>
      <c r="L48" s="28"/>
      <c r="M48" s="28"/>
      <c r="N48" s="28"/>
      <c r="O48" s="28"/>
    </row>
    <row r="49" spans="3:15" ht="14.4" x14ac:dyDescent="0.3">
      <c r="C49" s="28"/>
      <c r="D49"/>
      <c r="E49"/>
      <c r="F49"/>
      <c r="G49"/>
      <c r="H49"/>
      <c r="I49"/>
      <c r="J49"/>
      <c r="K49"/>
      <c r="L49" s="28"/>
      <c r="M49" s="28"/>
      <c r="N49" s="28"/>
      <c r="O49" s="28"/>
    </row>
    <row r="50" spans="3:15" ht="14.4" x14ac:dyDescent="0.3">
      <c r="C50" s="28"/>
      <c r="D50"/>
      <c r="E50"/>
      <c r="F50"/>
      <c r="G50"/>
      <c r="H50"/>
      <c r="I50"/>
      <c r="J50"/>
      <c r="K50"/>
      <c r="L50" s="28"/>
      <c r="M50" s="28"/>
      <c r="N50" s="28"/>
      <c r="O50" s="28"/>
    </row>
    <row r="51" spans="3:15" ht="14.4" x14ac:dyDescent="0.3">
      <c r="C51" s="28"/>
      <c r="D51"/>
      <c r="E51"/>
      <c r="F51"/>
      <c r="G51"/>
      <c r="H51"/>
      <c r="I51"/>
      <c r="J51"/>
      <c r="K51"/>
      <c r="L51" s="28"/>
      <c r="M51" s="28"/>
      <c r="N51" s="28"/>
      <c r="O51" s="28"/>
    </row>
    <row r="52" spans="3:15" ht="14.4" x14ac:dyDescent="0.3">
      <c r="C52" s="28"/>
      <c r="D52"/>
      <c r="E52"/>
      <c r="F52"/>
      <c r="G52"/>
      <c r="H52"/>
      <c r="I52"/>
      <c r="J52"/>
      <c r="K52"/>
      <c r="L52" s="28"/>
      <c r="M52" s="28"/>
      <c r="N52" s="28"/>
      <c r="O52" s="28"/>
    </row>
    <row r="53" spans="3:15" ht="14.4" x14ac:dyDescent="0.3">
      <c r="C53" s="28"/>
      <c r="D53"/>
      <c r="E53"/>
      <c r="F53"/>
      <c r="G53"/>
      <c r="H53"/>
      <c r="I53"/>
      <c r="J53"/>
      <c r="K53"/>
      <c r="L53" s="28"/>
      <c r="M53" s="28"/>
      <c r="N53" s="28"/>
      <c r="O53" s="28"/>
    </row>
    <row r="54" spans="3:15" ht="14.4" x14ac:dyDescent="0.3">
      <c r="C54" s="28"/>
      <c r="D54"/>
      <c r="E54"/>
      <c r="F54"/>
      <c r="G54"/>
      <c r="H54"/>
      <c r="I54"/>
      <c r="J54"/>
      <c r="K54"/>
      <c r="L54" s="28"/>
      <c r="M54" s="28"/>
      <c r="N54" s="28"/>
      <c r="O54" s="28"/>
    </row>
    <row r="55" spans="3:15" ht="14.4" x14ac:dyDescent="0.3">
      <c r="C55" s="28"/>
      <c r="D55"/>
      <c r="E55"/>
      <c r="F55"/>
      <c r="G55"/>
      <c r="H55"/>
      <c r="I55"/>
      <c r="J55"/>
      <c r="K55"/>
      <c r="L55" s="28"/>
      <c r="M55" s="28"/>
      <c r="N55" s="28"/>
      <c r="O55" s="28"/>
    </row>
    <row r="56" spans="3:15" ht="14.4" x14ac:dyDescent="0.3">
      <c r="C56" s="28"/>
      <c r="D56"/>
      <c r="E56"/>
      <c r="F56"/>
      <c r="G56"/>
      <c r="H56"/>
      <c r="I56"/>
      <c r="J56"/>
      <c r="K56"/>
      <c r="L56" s="28"/>
      <c r="M56" s="28"/>
      <c r="N56" s="28"/>
      <c r="O56" s="28"/>
    </row>
    <row r="57" spans="3:15" ht="14.4" x14ac:dyDescent="0.3">
      <c r="C57" s="28"/>
      <c r="D57"/>
      <c r="E57"/>
      <c r="F57"/>
      <c r="G57"/>
      <c r="H57"/>
      <c r="I57"/>
      <c r="J57"/>
      <c r="K57"/>
      <c r="L57" s="28"/>
      <c r="M57" s="28"/>
      <c r="N57" s="28"/>
      <c r="O57" s="28"/>
    </row>
    <row r="58" spans="3:15" ht="14.4" x14ac:dyDescent="0.3">
      <c r="C58" s="28"/>
      <c r="D58"/>
      <c r="E58"/>
      <c r="F58"/>
      <c r="G58"/>
      <c r="H58"/>
      <c r="I58"/>
      <c r="J58"/>
      <c r="K58"/>
      <c r="L58" s="28"/>
      <c r="M58" s="28"/>
      <c r="N58" s="28"/>
      <c r="O58" s="28"/>
    </row>
    <row r="59" spans="3:15" ht="14.4" x14ac:dyDescent="0.3">
      <c r="C59" s="28"/>
      <c r="D59"/>
      <c r="E59"/>
      <c r="F59"/>
      <c r="G59"/>
      <c r="H59"/>
      <c r="I59"/>
      <c r="J59"/>
      <c r="K59"/>
      <c r="L59" s="28"/>
      <c r="M59" s="28"/>
      <c r="N59" s="28"/>
      <c r="O59" s="28"/>
    </row>
    <row r="60" spans="3:15" ht="14.4" x14ac:dyDescent="0.3">
      <c r="C60" s="28"/>
      <c r="D60"/>
      <c r="E60"/>
      <c r="F60"/>
      <c r="G60"/>
      <c r="H60"/>
      <c r="I60"/>
      <c r="J60"/>
      <c r="K60"/>
      <c r="L60" s="28"/>
      <c r="M60" s="28"/>
      <c r="N60" s="28"/>
      <c r="O60" s="28"/>
    </row>
    <row r="61" spans="3:15" ht="14.4" x14ac:dyDescent="0.3">
      <c r="C61" s="28"/>
      <c r="D61"/>
      <c r="E61"/>
      <c r="F61"/>
      <c r="G61"/>
      <c r="H61"/>
      <c r="I61"/>
      <c r="J61"/>
      <c r="K61"/>
      <c r="L61" s="28"/>
      <c r="M61" s="28"/>
      <c r="N61" s="28"/>
      <c r="O61" s="28"/>
    </row>
    <row r="62" spans="3:15" ht="14.4" x14ac:dyDescent="0.3">
      <c r="C62" s="28"/>
      <c r="D62"/>
      <c r="E62"/>
      <c r="F62"/>
      <c r="G62"/>
      <c r="H62"/>
      <c r="I62"/>
      <c r="J62"/>
      <c r="K62"/>
      <c r="L62" s="28"/>
      <c r="M62" s="28"/>
      <c r="N62" s="28"/>
      <c r="O62" s="28"/>
    </row>
  </sheetData>
  <mergeCells count="5">
    <mergeCell ref="C5:C6"/>
    <mergeCell ref="L5:O5"/>
    <mergeCell ref="D5:G5"/>
    <mergeCell ref="H5:K5"/>
    <mergeCell ref="B5:B6"/>
  </mergeCells>
  <conditionalFormatting sqref="Q8:AB27">
    <cfRule type="cellIs" dxfId="2" priority="1" operator="notEqual">
      <formula>0</formula>
    </cfRule>
  </conditionalFormatting>
  <pageMargins left="0.35433070866141736" right="0.35433070866141736" top="0.74803149606299213" bottom="0.74803149606299213" header="0.31496062992125984" footer="0.31496062992125984"/>
  <pageSetup scale="66" orientation="portrait" r:id="rId1"/>
  <headerFooter>
    <oddFooter>&amp;L_x000D_&amp;1#&amp;"Calibri"&amp;10&amp;K008000 PUBLICA - PUBLIC</oddFooter>
  </headerFooter>
  <ignoredErrors>
    <ignoredError sqref="C8:C21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B1:U32"/>
  <sheetViews>
    <sheetView showGridLines="0" zoomScale="85" zoomScaleNormal="85" workbookViewId="0">
      <selection activeCell="D2" sqref="D2"/>
    </sheetView>
  </sheetViews>
  <sheetFormatPr defaultColWidth="9.44140625" defaultRowHeight="11.4" x14ac:dyDescent="0.3"/>
  <cols>
    <col min="1" max="1" width="1.44140625" style="7" customWidth="1"/>
    <col min="2" max="2" width="3.44140625" style="7" customWidth="1"/>
    <col min="3" max="3" width="2.5546875" style="7" customWidth="1"/>
    <col min="4" max="4" width="21" style="7" customWidth="1"/>
    <col min="5" max="5" width="9.5546875" style="7" customWidth="1"/>
    <col min="6" max="7" width="15.5546875" style="8" customWidth="1"/>
    <col min="8" max="9" width="16.5546875" style="8" customWidth="1"/>
    <col min="10" max="10" width="1.5546875" style="8" customWidth="1"/>
    <col min="11" max="11" width="6.44140625" style="7" customWidth="1"/>
    <col min="12" max="12" width="12.5546875" style="7" customWidth="1"/>
    <col min="13" max="18" width="6.5546875" style="7" customWidth="1"/>
    <col min="19" max="19" width="1.44140625" style="7" customWidth="1"/>
    <col min="20" max="22" width="6.5546875" style="7" customWidth="1"/>
    <col min="23" max="16384" width="9.44140625" style="7"/>
  </cols>
  <sheetData>
    <row r="1" spans="2:21" ht="6" customHeight="1" x14ac:dyDescent="0.3"/>
    <row r="2" spans="2:21" ht="14.1" customHeight="1" x14ac:dyDescent="0.3">
      <c r="B2" s="205" t="s">
        <v>103</v>
      </c>
      <c r="C2" s="9"/>
      <c r="D2" s="9"/>
      <c r="E2" s="9"/>
    </row>
    <row r="3" spans="2:21" ht="5.25" customHeight="1" x14ac:dyDescent="0.3"/>
    <row r="4" spans="2:21" ht="14.1" customHeight="1" x14ac:dyDescent="0.3">
      <c r="B4" s="7" t="s">
        <v>113</v>
      </c>
    </row>
    <row r="5" spans="2:21" ht="24" customHeight="1" thickBot="1" x14ac:dyDescent="0.35">
      <c r="B5" s="432"/>
      <c r="C5" s="432"/>
      <c r="D5" s="427"/>
      <c r="E5" s="432" t="s">
        <v>3</v>
      </c>
      <c r="F5" s="424" t="s">
        <v>28</v>
      </c>
      <c r="G5" s="426"/>
      <c r="H5" s="424" t="s">
        <v>49</v>
      </c>
      <c r="I5" s="426"/>
      <c r="J5" s="7"/>
    </row>
    <row r="6" spans="2:21" ht="21.75" customHeight="1" x14ac:dyDescent="0.3">
      <c r="B6" s="432"/>
      <c r="C6" s="432"/>
      <c r="D6" s="427"/>
      <c r="E6" s="427"/>
      <c r="F6" s="75" t="s">
        <v>209</v>
      </c>
      <c r="G6" s="76" t="s">
        <v>207</v>
      </c>
      <c r="H6" s="75" t="s">
        <v>185</v>
      </c>
      <c r="I6" s="75" t="s">
        <v>208</v>
      </c>
      <c r="J6" s="7"/>
    </row>
    <row r="7" spans="2:21" customFormat="1" ht="5.0999999999999996" customHeight="1" x14ac:dyDescent="0.3">
      <c r="N7" s="7"/>
      <c r="O7" s="7"/>
      <c r="P7" s="7"/>
    </row>
    <row r="8" spans="2:21" ht="15.75" customHeight="1" x14ac:dyDescent="0.3">
      <c r="B8" s="83" t="s">
        <v>4</v>
      </c>
      <c r="C8" s="83"/>
      <c r="D8" s="83"/>
      <c r="E8" s="358"/>
      <c r="F8" s="359"/>
      <c r="G8" s="360"/>
      <c r="H8" s="199"/>
      <c r="I8" s="199"/>
      <c r="J8" s="13"/>
      <c r="L8"/>
      <c r="M8"/>
    </row>
    <row r="9" spans="2:21" ht="20.25" customHeight="1" x14ac:dyDescent="0.3">
      <c r="B9" s="11"/>
      <c r="C9" s="83" t="s">
        <v>0</v>
      </c>
      <c r="D9" s="198"/>
      <c r="E9" s="358" t="s">
        <v>171</v>
      </c>
      <c r="F9" s="406">
        <v>27981.2987733353</v>
      </c>
      <c r="G9" s="361">
        <v>28506.588576635801</v>
      </c>
      <c r="H9" s="338">
        <v>-3.9043326061802901</v>
      </c>
      <c r="I9" s="338">
        <v>-6.8814393366461504</v>
      </c>
      <c r="J9" s="13"/>
      <c r="K9" s="41"/>
      <c r="L9"/>
      <c r="M9"/>
      <c r="S9" s="41"/>
      <c r="T9" s="41"/>
      <c r="U9" s="41"/>
    </row>
    <row r="10" spans="2:21" ht="15" customHeight="1" x14ac:dyDescent="0.3">
      <c r="B10" s="10"/>
      <c r="C10" s="17"/>
      <c r="D10" s="89" t="s">
        <v>17</v>
      </c>
      <c r="E10" s="358" t="s">
        <v>171</v>
      </c>
      <c r="F10" s="407">
        <v>22891.055503161599</v>
      </c>
      <c r="G10" s="362">
        <v>23850.540520783699</v>
      </c>
      <c r="H10" s="332">
        <v>-6.5293720321345301</v>
      </c>
      <c r="I10" s="332">
        <v>-10.621175620950799</v>
      </c>
      <c r="J10" s="13"/>
      <c r="K10" s="41"/>
      <c r="L10"/>
      <c r="M10"/>
    </row>
    <row r="11" spans="2:21" ht="15" customHeight="1" x14ac:dyDescent="0.3">
      <c r="B11" s="10"/>
      <c r="C11" s="17"/>
      <c r="D11" s="89" t="s">
        <v>18</v>
      </c>
      <c r="E11" s="358" t="s">
        <v>171</v>
      </c>
      <c r="F11" s="407">
        <v>5090.2432701738899</v>
      </c>
      <c r="G11" s="362">
        <v>4656.0480558520003</v>
      </c>
      <c r="H11" s="332">
        <v>9.9864653830007004</v>
      </c>
      <c r="I11" s="332">
        <v>18.521520842255601</v>
      </c>
      <c r="J11" s="13"/>
      <c r="K11" s="41"/>
      <c r="L11"/>
      <c r="M11"/>
    </row>
    <row r="12" spans="2:21" ht="7.5" customHeight="1" x14ac:dyDescent="0.3">
      <c r="B12" s="10"/>
      <c r="C12" s="17"/>
      <c r="D12" s="10"/>
      <c r="E12" s="358"/>
      <c r="F12" s="408"/>
      <c r="G12" s="363"/>
      <c r="H12" s="332"/>
      <c r="I12" s="332"/>
      <c r="J12" s="13"/>
      <c r="K12" s="41"/>
      <c r="L12"/>
      <c r="M12"/>
    </row>
    <row r="13" spans="2:21" ht="14.1" customHeight="1" x14ac:dyDescent="0.3">
      <c r="B13" s="10"/>
      <c r="C13" s="17"/>
      <c r="D13" s="10"/>
      <c r="E13" s="358"/>
      <c r="F13" s="408"/>
      <c r="G13" s="363"/>
      <c r="H13" s="332"/>
      <c r="I13" s="332"/>
      <c r="J13" s="18"/>
      <c r="K13" s="41"/>
      <c r="L13"/>
      <c r="M13"/>
    </row>
    <row r="14" spans="2:21" ht="14.1" customHeight="1" x14ac:dyDescent="0.3">
      <c r="B14" s="83" t="s">
        <v>51</v>
      </c>
      <c r="D14" s="198"/>
      <c r="E14" s="358"/>
      <c r="F14" s="408"/>
      <c r="G14" s="363"/>
      <c r="H14" s="332"/>
      <c r="I14" s="332"/>
      <c r="K14" s="41"/>
      <c r="L14"/>
      <c r="M14"/>
    </row>
    <row r="15" spans="2:21" ht="24" customHeight="1" x14ac:dyDescent="0.3">
      <c r="B15" s="11"/>
      <c r="C15" s="83" t="s">
        <v>0</v>
      </c>
      <c r="D15" s="198"/>
      <c r="E15" s="358" t="s">
        <v>172</v>
      </c>
      <c r="F15" s="406">
        <v>7185.14198515729</v>
      </c>
      <c r="G15" s="361">
        <v>6329.7127216809304</v>
      </c>
      <c r="H15" s="338">
        <v>10.4376033243029</v>
      </c>
      <c r="I15" s="338">
        <v>5.4738457766909603</v>
      </c>
      <c r="K15" s="41"/>
      <c r="L15"/>
      <c r="M15"/>
    </row>
    <row r="16" spans="2:21" ht="15" customHeight="1" x14ac:dyDescent="0.3">
      <c r="B16" s="10"/>
      <c r="C16" s="17"/>
      <c r="D16" s="89" t="s">
        <v>17</v>
      </c>
      <c r="E16" s="358" t="s">
        <v>172</v>
      </c>
      <c r="F16" s="407">
        <v>1720.3072589743001</v>
      </c>
      <c r="G16" s="362">
        <v>1749.98842995625</v>
      </c>
      <c r="H16" s="332">
        <v>-4.4133720938801</v>
      </c>
      <c r="I16" s="332">
        <v>-11.342014305726799</v>
      </c>
      <c r="K16" s="41"/>
      <c r="L16"/>
      <c r="M16"/>
      <c r="R16" s="41"/>
    </row>
    <row r="17" spans="2:18" ht="15" customHeight="1" x14ac:dyDescent="0.3">
      <c r="B17" s="10"/>
      <c r="C17" s="10"/>
      <c r="D17" s="89" t="s">
        <v>18</v>
      </c>
      <c r="E17" s="358" t="s">
        <v>172</v>
      </c>
      <c r="F17" s="407">
        <v>5464.8347261830204</v>
      </c>
      <c r="G17" s="362">
        <v>4579.7242917246704</v>
      </c>
      <c r="H17" s="332">
        <v>16.1167309522842</v>
      </c>
      <c r="I17" s="332">
        <v>13.715547969646599</v>
      </c>
      <c r="K17" s="41"/>
      <c r="L17"/>
      <c r="M17"/>
      <c r="R17" s="41"/>
    </row>
    <row r="18" spans="2:18" ht="7.5" customHeight="1" thickBot="1" x14ac:dyDescent="0.35">
      <c r="B18" s="367"/>
      <c r="C18" s="367"/>
      <c r="D18" s="367"/>
      <c r="E18" s="368"/>
      <c r="F18" s="369"/>
      <c r="G18" s="369"/>
      <c r="H18" s="370"/>
      <c r="I18" s="370"/>
      <c r="K18" s="41"/>
      <c r="L18"/>
      <c r="M18"/>
      <c r="R18" s="41"/>
    </row>
    <row r="19" spans="2:18" ht="14.1" customHeight="1" thickTop="1" x14ac:dyDescent="0.3">
      <c r="B19" s="364" t="s">
        <v>170</v>
      </c>
      <c r="C19" s="201"/>
      <c r="D19" s="201"/>
      <c r="E19" s="201"/>
      <c r="F19" s="365"/>
      <c r="G19" s="365"/>
      <c r="H19" s="366"/>
      <c r="I19" s="60" t="s">
        <v>118</v>
      </c>
      <c r="M19" s="41"/>
    </row>
    <row r="20" spans="2:18" ht="14.1" customHeight="1" x14ac:dyDescent="0.3">
      <c r="B20" s="201"/>
      <c r="C20" s="12"/>
      <c r="D20" s="202"/>
      <c r="E20" s="12"/>
      <c r="F20" s="203"/>
      <c r="G20" s="203"/>
      <c r="H20" s="204"/>
      <c r="I20" s="60" t="s">
        <v>213</v>
      </c>
      <c r="M20" s="41"/>
    </row>
    <row r="21" spans="2:18" x14ac:dyDescent="0.3">
      <c r="B21" s="19"/>
    </row>
    <row r="22" spans="2:18" x14ac:dyDescent="0.3">
      <c r="B22" s="19"/>
      <c r="G22" s="339"/>
      <c r="I22" s="7"/>
      <c r="J22" s="7"/>
    </row>
    <row r="23" spans="2:18" x14ac:dyDescent="0.3">
      <c r="I23" s="7"/>
      <c r="J23" s="7"/>
    </row>
    <row r="24" spans="2:18" x14ac:dyDescent="0.3">
      <c r="I24" s="7"/>
      <c r="J24" s="7"/>
    </row>
    <row r="25" spans="2:18" x14ac:dyDescent="0.3">
      <c r="I25" s="7"/>
      <c r="J25" s="7"/>
    </row>
    <row r="26" spans="2:18" x14ac:dyDescent="0.3">
      <c r="I26" s="7"/>
      <c r="J26" s="7"/>
    </row>
    <row r="27" spans="2:18" x14ac:dyDescent="0.3">
      <c r="I27" s="7"/>
      <c r="J27" s="7"/>
    </row>
    <row r="28" spans="2:18" x14ac:dyDescent="0.3">
      <c r="I28" s="7"/>
      <c r="J28" s="7"/>
    </row>
    <row r="29" spans="2:18" x14ac:dyDescent="0.3">
      <c r="I29" s="7"/>
      <c r="J29" s="7"/>
    </row>
    <row r="30" spans="2:18" x14ac:dyDescent="0.3">
      <c r="I30" s="7"/>
      <c r="J30" s="7"/>
    </row>
    <row r="31" spans="2:18" x14ac:dyDescent="0.3">
      <c r="I31" s="7"/>
      <c r="J31" s="7"/>
    </row>
    <row r="32" spans="2:18" x14ac:dyDescent="0.3">
      <c r="I32" s="7"/>
      <c r="J32" s="7"/>
    </row>
  </sheetData>
  <mergeCells count="4">
    <mergeCell ref="E5:E6"/>
    <mergeCell ref="F5:G5"/>
    <mergeCell ref="H5:I5"/>
    <mergeCell ref="B5:D6"/>
  </mergeCells>
  <conditionalFormatting sqref="S9:U9 K9:K18 R16:R18 M19:M20">
    <cfRule type="cellIs" dxfId="1" priority="1" operator="notEqual">
      <formula>0</formula>
    </cfRule>
  </conditionalFormatting>
  <pageMargins left="0.31496062992125984" right="0.31496062992125984" top="0.74803149606299213" bottom="0.74803149606299213" header="0.31496062992125984" footer="0.31496062992125984"/>
  <pageSetup paperSize="9" scale="93" orientation="portrait" r:id="rId1"/>
  <headerFooter>
    <oddFooter>&amp;L_x000D_&amp;1#&amp;"Calibri"&amp;10&amp;K008000 PUBLICA - PUBLIC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B1:U39"/>
  <sheetViews>
    <sheetView showGridLines="0" zoomScale="85" zoomScaleNormal="85" workbookViewId="0">
      <selection activeCell="D2" sqref="D2"/>
    </sheetView>
  </sheetViews>
  <sheetFormatPr defaultColWidth="9.44140625" defaultRowHeight="14.4" x14ac:dyDescent="0.3"/>
  <cols>
    <col min="1" max="2" width="2.44140625" style="7" customWidth="1"/>
    <col min="3" max="3" width="1.5546875" style="7" customWidth="1"/>
    <col min="4" max="4" width="24.44140625" style="7" customWidth="1"/>
    <col min="5" max="8" width="12.44140625" style="8" customWidth="1"/>
    <col min="9" max="10" width="14.44140625" style="8" customWidth="1"/>
    <col min="11" max="11" width="1.5546875" customWidth="1"/>
    <col min="12" max="12" width="6.44140625" style="7" customWidth="1"/>
    <col min="13" max="13" width="7.5546875" style="7" customWidth="1"/>
    <col min="14" max="20" width="6.44140625" style="7" customWidth="1"/>
    <col min="21" max="16384" width="9.44140625" style="7"/>
  </cols>
  <sheetData>
    <row r="1" spans="2:21" ht="14.1" customHeight="1" x14ac:dyDescent="0.3"/>
    <row r="2" spans="2:21" ht="14.1" customHeight="1" x14ac:dyDescent="0.3">
      <c r="B2" s="214" t="s">
        <v>120</v>
      </c>
      <c r="C2" s="9"/>
      <c r="D2" s="9"/>
    </row>
    <row r="3" spans="2:21" ht="14.1" customHeight="1" x14ac:dyDescent="0.3"/>
    <row r="4" spans="2:21" ht="23.1" customHeight="1" thickBot="1" x14ac:dyDescent="0.35">
      <c r="B4" s="432"/>
      <c r="C4" s="432"/>
      <c r="D4" s="427"/>
      <c r="E4" s="424" t="s">
        <v>210</v>
      </c>
      <c r="F4" s="426"/>
      <c r="G4" s="424" t="s">
        <v>211</v>
      </c>
      <c r="H4" s="426"/>
      <c r="I4" s="424" t="s">
        <v>49</v>
      </c>
      <c r="J4" s="426"/>
    </row>
    <row r="5" spans="2:21" ht="16.5" customHeight="1" x14ac:dyDescent="0.3">
      <c r="B5" s="432"/>
      <c r="C5" s="432"/>
      <c r="D5" s="427"/>
      <c r="E5" s="75" t="s">
        <v>181</v>
      </c>
      <c r="F5" s="76" t="s">
        <v>34</v>
      </c>
      <c r="G5" s="75" t="s">
        <v>181</v>
      </c>
      <c r="H5" s="75" t="s">
        <v>34</v>
      </c>
      <c r="I5" s="433" t="s">
        <v>181</v>
      </c>
      <c r="J5" s="433" t="s">
        <v>34</v>
      </c>
    </row>
    <row r="6" spans="2:21" ht="23.1" customHeight="1" x14ac:dyDescent="0.3">
      <c r="B6" s="371" t="s">
        <v>119</v>
      </c>
      <c r="C6" s="372"/>
      <c r="D6" s="373"/>
      <c r="E6" s="285" t="s">
        <v>178</v>
      </c>
      <c r="F6" s="285" t="s">
        <v>179</v>
      </c>
      <c r="G6" s="286" t="s">
        <v>178</v>
      </c>
      <c r="H6" s="286" t="s">
        <v>179</v>
      </c>
      <c r="I6" s="429"/>
      <c r="J6" s="429"/>
    </row>
    <row r="7" spans="2:21" s="40" customFormat="1" ht="6" customHeight="1" x14ac:dyDescent="0.25">
      <c r="B7" s="206"/>
      <c r="C7" s="207"/>
      <c r="D7" s="207"/>
      <c r="E7" s="318"/>
      <c r="F7" s="318"/>
      <c r="G7" s="318"/>
      <c r="H7" s="318"/>
      <c r="I7" s="318"/>
      <c r="J7" s="318"/>
      <c r="K7" s="36"/>
      <c r="L7" s="7"/>
      <c r="M7" s="7"/>
      <c r="N7" s="7"/>
      <c r="O7" s="7"/>
      <c r="P7" s="7"/>
      <c r="Q7" s="7"/>
      <c r="R7" s="7"/>
      <c r="S7" s="7"/>
      <c r="T7" s="7"/>
      <c r="U7" s="7"/>
    </row>
    <row r="8" spans="2:21" s="9" customFormat="1" ht="15.75" customHeight="1" x14ac:dyDescent="0.3">
      <c r="B8" s="208" t="s">
        <v>54</v>
      </c>
      <c r="C8" s="208"/>
      <c r="D8" s="209"/>
      <c r="E8" s="374">
        <v>28506.588576635801</v>
      </c>
      <c r="F8" s="375">
        <v>6329.7127216809304</v>
      </c>
      <c r="G8" s="374">
        <v>30613.218646810899</v>
      </c>
      <c r="H8" s="375">
        <v>6001.2154435727998</v>
      </c>
      <c r="I8" s="210">
        <v>-6.8814393366461504</v>
      </c>
      <c r="J8" s="116">
        <v>5.4738457766909603</v>
      </c>
      <c r="L8" s="7"/>
      <c r="M8" s="7"/>
      <c r="N8"/>
      <c r="O8"/>
      <c r="P8"/>
      <c r="Q8"/>
      <c r="R8" s="7"/>
      <c r="S8" s="7"/>
      <c r="T8" s="7"/>
      <c r="U8" s="7"/>
    </row>
    <row r="9" spans="2:21" s="9" customFormat="1" ht="6.75" customHeight="1" x14ac:dyDescent="0.3">
      <c r="B9" s="208"/>
      <c r="C9" s="208"/>
      <c r="D9" s="209"/>
      <c r="E9" s="376"/>
      <c r="F9" s="377"/>
      <c r="G9" s="376"/>
      <c r="H9" s="377"/>
      <c r="I9" s="210"/>
      <c r="J9" s="210"/>
      <c r="L9" s="7"/>
      <c r="M9" s="7"/>
      <c r="N9"/>
      <c r="O9"/>
      <c r="P9"/>
      <c r="Q9"/>
      <c r="R9" s="7"/>
      <c r="S9" s="7"/>
      <c r="T9" s="7"/>
      <c r="U9" s="7"/>
    </row>
    <row r="10" spans="2:21" ht="15" customHeight="1" x14ac:dyDescent="0.3">
      <c r="B10" s="208"/>
      <c r="C10" s="211" t="s">
        <v>19</v>
      </c>
      <c r="D10" s="212"/>
      <c r="E10" s="374">
        <v>23850.540520783699</v>
      </c>
      <c r="F10" s="375">
        <v>1749.98842995625</v>
      </c>
      <c r="G10" s="374">
        <v>26684.777615372601</v>
      </c>
      <c r="H10" s="375">
        <v>1973.8644141892401</v>
      </c>
      <c r="I10" s="210">
        <v>-10.621175620950799</v>
      </c>
      <c r="J10" s="210">
        <v>-11.342014305726799</v>
      </c>
      <c r="N10"/>
      <c r="O10"/>
      <c r="P10"/>
      <c r="Q10"/>
    </row>
    <row r="11" spans="2:21" ht="15" customHeight="1" x14ac:dyDescent="0.3">
      <c r="B11" s="208"/>
      <c r="C11" s="211" t="s">
        <v>2</v>
      </c>
      <c r="D11" s="212"/>
      <c r="E11" s="374">
        <v>4656.0480558520003</v>
      </c>
      <c r="F11" s="375">
        <v>4579.7242917246704</v>
      </c>
      <c r="G11" s="374">
        <v>3928.4410314384099</v>
      </c>
      <c r="H11" s="375">
        <v>4027.3510293835202</v>
      </c>
      <c r="I11" s="210">
        <v>18.521520842255601</v>
      </c>
      <c r="J11" s="210">
        <v>13.715547969646599</v>
      </c>
      <c r="N11"/>
      <c r="O11"/>
      <c r="P11"/>
      <c r="Q11"/>
    </row>
    <row r="12" spans="2:21" ht="15" customHeight="1" x14ac:dyDescent="0.3">
      <c r="B12" s="208"/>
      <c r="C12" s="212"/>
      <c r="D12" s="212" t="s">
        <v>20</v>
      </c>
      <c r="E12" s="376">
        <v>1517.7948803378499</v>
      </c>
      <c r="F12" s="377">
        <v>1467.1991174654299</v>
      </c>
      <c r="G12" s="376">
        <v>1350.3605291042199</v>
      </c>
      <c r="H12" s="377">
        <v>1520.59511707198</v>
      </c>
      <c r="I12" s="213">
        <v>12.3992332140143</v>
      </c>
      <c r="J12" s="213">
        <v>-3.51151986528604</v>
      </c>
      <c r="N12"/>
      <c r="O12"/>
      <c r="P12"/>
      <c r="Q12"/>
    </row>
    <row r="13" spans="2:21" ht="15" customHeight="1" x14ac:dyDescent="0.3">
      <c r="B13" s="208"/>
      <c r="C13" s="212"/>
      <c r="D13" s="212" t="s">
        <v>21</v>
      </c>
      <c r="E13" s="376">
        <v>1559.8194950778</v>
      </c>
      <c r="F13" s="377">
        <v>1400.64922705918</v>
      </c>
      <c r="G13" s="376">
        <v>1518.6645794429101</v>
      </c>
      <c r="H13" s="377">
        <v>1373.5944708982099</v>
      </c>
      <c r="I13" s="213">
        <v>2.70994110167427</v>
      </c>
      <c r="J13" s="213">
        <v>1.96963199358831</v>
      </c>
      <c r="N13"/>
      <c r="O13"/>
      <c r="P13"/>
      <c r="Q13"/>
    </row>
    <row r="14" spans="2:21" ht="15" customHeight="1" x14ac:dyDescent="0.3">
      <c r="B14" s="208"/>
      <c r="C14" s="212"/>
      <c r="D14" s="212" t="s">
        <v>22</v>
      </c>
      <c r="E14" s="376">
        <v>936.70430194117603</v>
      </c>
      <c r="F14" s="377">
        <v>1443.8262007711601</v>
      </c>
      <c r="G14" s="376">
        <v>667.59953533798398</v>
      </c>
      <c r="H14" s="377">
        <v>961.315255250875</v>
      </c>
      <c r="I14" s="213">
        <v>40.309310051714299</v>
      </c>
      <c r="J14" s="213">
        <v>50.192789814239006</v>
      </c>
      <c r="N14"/>
      <c r="O14"/>
      <c r="P14"/>
      <c r="Q14"/>
    </row>
    <row r="15" spans="2:21" ht="15" customHeight="1" x14ac:dyDescent="0.3">
      <c r="B15" s="212"/>
      <c r="C15" s="212"/>
      <c r="D15" s="212" t="s">
        <v>23</v>
      </c>
      <c r="E15" s="376">
        <v>641.72937849516904</v>
      </c>
      <c r="F15" s="377">
        <v>268.04974642890301</v>
      </c>
      <c r="G15" s="376">
        <v>391.81638755329902</v>
      </c>
      <c r="H15" s="377">
        <v>171.84618616246499</v>
      </c>
      <c r="I15" s="213">
        <v>63.783190004495104</v>
      </c>
      <c r="J15" s="213">
        <v>55.9823656345133</v>
      </c>
    </row>
    <row r="16" spans="2:21" ht="6.6" customHeight="1" thickBot="1" x14ac:dyDescent="0.35">
      <c r="B16" s="378"/>
      <c r="C16" s="378"/>
      <c r="D16" s="378"/>
      <c r="E16" s="379"/>
      <c r="F16" s="379"/>
      <c r="G16" s="379"/>
      <c r="H16" s="379"/>
      <c r="I16" s="380"/>
      <c r="J16" s="380"/>
    </row>
    <row r="17" spans="2:12" ht="14.1" customHeight="1" thickTop="1" x14ac:dyDescent="0.3">
      <c r="B17" s="79" t="s">
        <v>170</v>
      </c>
      <c r="C17" s="219"/>
      <c r="D17" s="219"/>
      <c r="E17" s="219"/>
      <c r="F17" s="219"/>
      <c r="G17" s="366"/>
      <c r="H17" s="366"/>
      <c r="I17" s="366"/>
      <c r="J17" s="60" t="s">
        <v>118</v>
      </c>
      <c r="K17" s="8"/>
      <c r="L17" s="8"/>
    </row>
    <row r="18" spans="2:12" ht="14.1" customHeight="1" x14ac:dyDescent="0.3">
      <c r="C18" s="12"/>
      <c r="D18" s="10"/>
      <c r="E18" s="5"/>
      <c r="F18" s="10"/>
      <c r="G18" s="13"/>
      <c r="H18" s="13"/>
      <c r="I18" s="13"/>
      <c r="J18" s="60"/>
      <c r="K18" s="44"/>
      <c r="L18" s="13"/>
    </row>
    <row r="19" spans="2:12" x14ac:dyDescent="0.3">
      <c r="D19" s="341"/>
      <c r="E19" s="340"/>
      <c r="F19" s="10"/>
      <c r="G19" s="340"/>
      <c r="H19" s="10"/>
      <c r="I19" s="10"/>
      <c r="J19" s="44"/>
    </row>
    <row r="20" spans="2:12" x14ac:dyDescent="0.3">
      <c r="D20" s="10"/>
      <c r="E20" s="5"/>
      <c r="F20" s="10"/>
      <c r="G20" s="10"/>
      <c r="H20" s="10"/>
      <c r="I20" s="10"/>
      <c r="J20" s="44"/>
    </row>
    <row r="21" spans="2:12" x14ac:dyDescent="0.3">
      <c r="D21" s="10"/>
      <c r="E21" s="5"/>
      <c r="F21" s="10"/>
      <c r="G21" s="10"/>
      <c r="H21" s="10"/>
      <c r="I21" s="10"/>
      <c r="J21" s="44"/>
    </row>
    <row r="22" spans="2:12" x14ac:dyDescent="0.3">
      <c r="E22" s="5"/>
      <c r="F22" s="10"/>
      <c r="G22" s="10"/>
      <c r="H22" s="10"/>
      <c r="I22" s="10"/>
      <c r="J22" s="44"/>
    </row>
    <row r="23" spans="2:12" x14ac:dyDescent="0.3">
      <c r="E23" s="5"/>
      <c r="F23" s="10"/>
      <c r="G23" s="10"/>
      <c r="H23" s="10"/>
      <c r="I23" s="10"/>
      <c r="J23" s="44"/>
    </row>
    <row r="24" spans="2:12" x14ac:dyDescent="0.3">
      <c r="E24" s="5"/>
      <c r="F24" s="10"/>
      <c r="G24" s="10"/>
      <c r="H24" s="10"/>
      <c r="I24" s="10"/>
      <c r="J24" s="44"/>
    </row>
    <row r="25" spans="2:12" x14ac:dyDescent="0.3">
      <c r="E25" s="5"/>
      <c r="F25" s="10"/>
      <c r="G25" s="10"/>
      <c r="H25" s="10"/>
      <c r="I25" s="10"/>
      <c r="J25" s="44"/>
    </row>
    <row r="26" spans="2:12" x14ac:dyDescent="0.3">
      <c r="E26" s="5"/>
      <c r="F26" s="10"/>
      <c r="G26" s="10"/>
      <c r="H26" s="10"/>
      <c r="I26" s="10"/>
      <c r="J26" s="44"/>
    </row>
    <row r="27" spans="2:12" x14ac:dyDescent="0.3">
      <c r="E27" s="5"/>
      <c r="F27" s="10"/>
      <c r="G27" s="10"/>
      <c r="H27" s="10"/>
      <c r="I27" s="10"/>
      <c r="J27" s="44"/>
    </row>
    <row r="28" spans="2:12" x14ac:dyDescent="0.3">
      <c r="E28" s="5"/>
      <c r="F28" s="10"/>
      <c r="G28" s="10"/>
      <c r="H28" s="10"/>
      <c r="I28" s="10"/>
      <c r="J28" s="44"/>
    </row>
    <row r="29" spans="2:12" x14ac:dyDescent="0.3">
      <c r="E29" s="5"/>
      <c r="F29" s="10"/>
      <c r="G29" s="10"/>
      <c r="H29" s="10"/>
      <c r="I29" s="10"/>
      <c r="J29" s="44"/>
    </row>
    <row r="30" spans="2:12" ht="11.4" x14ac:dyDescent="0.3">
      <c r="E30" s="7"/>
      <c r="F30" s="7"/>
      <c r="G30" s="7"/>
      <c r="H30" s="7"/>
      <c r="I30" s="7"/>
      <c r="J30" s="7"/>
      <c r="K30" s="7"/>
    </row>
    <row r="31" spans="2:12" ht="11.4" x14ac:dyDescent="0.3">
      <c r="E31" s="7"/>
      <c r="F31" s="7"/>
      <c r="G31" s="7"/>
      <c r="H31" s="7"/>
      <c r="I31" s="7"/>
      <c r="J31" s="7"/>
      <c r="K31" s="7"/>
    </row>
    <row r="32" spans="2:12" ht="11.4" x14ac:dyDescent="0.3">
      <c r="E32" s="7"/>
      <c r="F32" s="7"/>
      <c r="G32" s="7"/>
      <c r="H32" s="7"/>
      <c r="I32" s="7"/>
      <c r="J32" s="7"/>
      <c r="K32" s="7"/>
    </row>
    <row r="33" spans="5:11" ht="11.4" x14ac:dyDescent="0.3">
      <c r="E33" s="7"/>
      <c r="F33" s="7"/>
      <c r="G33" s="7"/>
      <c r="H33" s="7"/>
      <c r="I33" s="7"/>
      <c r="J33" s="7"/>
      <c r="K33" s="7"/>
    </row>
    <row r="34" spans="5:11" ht="11.4" x14ac:dyDescent="0.3">
      <c r="E34" s="7"/>
      <c r="F34" s="7"/>
      <c r="G34" s="7"/>
      <c r="H34" s="7"/>
      <c r="I34" s="7"/>
      <c r="J34" s="7"/>
      <c r="K34" s="7"/>
    </row>
    <row r="35" spans="5:11" x14ac:dyDescent="0.3">
      <c r="E35" s="7"/>
      <c r="F35" s="7"/>
      <c r="G35" s="7"/>
      <c r="H35" s="7"/>
    </row>
    <row r="36" spans="5:11" x14ac:dyDescent="0.3">
      <c r="E36" s="7"/>
      <c r="F36" s="7"/>
      <c r="G36" s="7"/>
      <c r="H36" s="7"/>
    </row>
    <row r="37" spans="5:11" x14ac:dyDescent="0.3">
      <c r="E37" s="7"/>
      <c r="F37" s="7"/>
      <c r="G37" s="7"/>
      <c r="H37" s="7"/>
    </row>
    <row r="38" spans="5:11" x14ac:dyDescent="0.3">
      <c r="E38" s="7"/>
      <c r="F38" s="7"/>
      <c r="G38" s="7"/>
    </row>
    <row r="39" spans="5:11" x14ac:dyDescent="0.3">
      <c r="E39" s="13"/>
      <c r="F39" s="13"/>
    </row>
  </sheetData>
  <mergeCells count="6">
    <mergeCell ref="B4:D5"/>
    <mergeCell ref="E4:F4"/>
    <mergeCell ref="I4:J4"/>
    <mergeCell ref="J5:J6"/>
    <mergeCell ref="I5:I6"/>
    <mergeCell ref="G4:H4"/>
  </mergeCells>
  <pageMargins left="0.23622047244094491" right="0.31496062992125984" top="0.74803149606299213" bottom="0.74803149606299213" header="0.31496062992125984" footer="0.31496062992125984"/>
  <pageSetup paperSize="9" scale="91" orientation="portrait" r:id="rId1"/>
  <headerFooter>
    <oddFooter>&amp;L_x000D_&amp;1#&amp;"Calibri"&amp;10&amp;K008000 PUBLICA - PUBLIC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T42"/>
  <sheetViews>
    <sheetView showGridLines="0" zoomScale="85" zoomScaleNormal="85" workbookViewId="0">
      <selection activeCell="C2" sqref="C2"/>
    </sheetView>
  </sheetViews>
  <sheetFormatPr defaultColWidth="9.44140625" defaultRowHeight="14.4" x14ac:dyDescent="0.3"/>
  <cols>
    <col min="1" max="2" width="1.5546875" style="14" customWidth="1"/>
    <col min="3" max="3" width="60" style="14" customWidth="1"/>
    <col min="4" max="6" width="12.44140625" style="6" customWidth="1"/>
    <col min="7" max="7" width="12.44140625" style="14" customWidth="1"/>
    <col min="8" max="8" width="14.44140625" style="14" customWidth="1"/>
    <col min="9" max="9" width="14" style="14" customWidth="1"/>
    <col min="10" max="10" width="1.5546875" style="16" customWidth="1"/>
    <col min="11" max="16" width="6.44140625" style="14" customWidth="1"/>
    <col min="17" max="16384" width="9.44140625" style="14"/>
  </cols>
  <sheetData>
    <row r="1" spans="2:19" ht="9.75" customHeight="1" x14ac:dyDescent="0.3">
      <c r="J1" s="14"/>
    </row>
    <row r="2" spans="2:19" ht="14.1" customHeight="1" x14ac:dyDescent="0.3">
      <c r="B2" s="83" t="s">
        <v>121</v>
      </c>
      <c r="C2" s="15"/>
      <c r="J2" s="14"/>
    </row>
    <row r="3" spans="2:19" ht="5.0999999999999996" customHeight="1" x14ac:dyDescent="0.3">
      <c r="B3" s="15"/>
      <c r="C3" s="15"/>
      <c r="J3" s="14"/>
    </row>
    <row r="4" spans="2:19" ht="11.25" customHeight="1" x14ac:dyDescent="0.3">
      <c r="J4" s="14"/>
    </row>
    <row r="5" spans="2:19" ht="23.25" customHeight="1" thickBot="1" x14ac:dyDescent="0.35">
      <c r="B5" s="381"/>
      <c r="C5" s="382"/>
      <c r="D5" s="424" t="s">
        <v>212</v>
      </c>
      <c r="E5" s="426"/>
      <c r="F5" s="424" t="s">
        <v>211</v>
      </c>
      <c r="G5" s="426"/>
      <c r="H5" s="424" t="s">
        <v>49</v>
      </c>
      <c r="I5" s="426"/>
      <c r="J5" s="14"/>
    </row>
    <row r="6" spans="2:19" ht="14.1" customHeight="1" x14ac:dyDescent="0.3">
      <c r="B6" s="383"/>
      <c r="C6" s="384"/>
      <c r="D6" s="75" t="s">
        <v>181</v>
      </c>
      <c r="E6" s="76" t="s">
        <v>34</v>
      </c>
      <c r="F6" s="75" t="s">
        <v>181</v>
      </c>
      <c r="G6" s="75" t="s">
        <v>34</v>
      </c>
      <c r="H6" s="433" t="s">
        <v>181</v>
      </c>
      <c r="I6" s="433" t="s">
        <v>34</v>
      </c>
      <c r="J6" s="14"/>
    </row>
    <row r="7" spans="2:19" ht="17.25" customHeight="1" x14ac:dyDescent="0.3">
      <c r="B7" s="385" t="s">
        <v>175</v>
      </c>
      <c r="C7" s="373"/>
      <c r="D7" s="285" t="s">
        <v>173</v>
      </c>
      <c r="E7" s="285" t="s">
        <v>174</v>
      </c>
      <c r="F7" s="286" t="s">
        <v>173</v>
      </c>
      <c r="G7" s="286" t="s">
        <v>174</v>
      </c>
      <c r="H7" s="429"/>
      <c r="I7" s="429"/>
      <c r="J7" s="14"/>
    </row>
    <row r="8" spans="2:19" customFormat="1" ht="5.0999999999999996" customHeight="1" x14ac:dyDescent="0.3">
      <c r="L8" s="14"/>
      <c r="M8" s="14"/>
    </row>
    <row r="9" spans="2:19" ht="22.5" customHeight="1" x14ac:dyDescent="0.3">
      <c r="B9" s="215" t="s">
        <v>0</v>
      </c>
      <c r="C9" s="216"/>
      <c r="D9" s="389">
        <v>23850.540520783721</v>
      </c>
      <c r="E9" s="390">
        <v>1749.9884299562455</v>
      </c>
      <c r="F9" s="389">
        <v>26684.777614999999</v>
      </c>
      <c r="G9" s="390">
        <v>1973.8644142000001</v>
      </c>
      <c r="H9" s="210">
        <v>-10.621175619702754</v>
      </c>
      <c r="I9" s="210">
        <v>-11.342014306210121</v>
      </c>
      <c r="J9" s="14"/>
    </row>
    <row r="10" spans="2:19" ht="27" customHeight="1" x14ac:dyDescent="0.3">
      <c r="B10" s="217"/>
      <c r="C10" s="218" t="s">
        <v>29</v>
      </c>
      <c r="D10" s="391">
        <v>2330.4965264372022</v>
      </c>
      <c r="E10" s="392">
        <v>188.60970789702654</v>
      </c>
      <c r="F10" s="391">
        <v>2541.1658275999998</v>
      </c>
      <c r="G10" s="392">
        <v>225.44453335</v>
      </c>
      <c r="H10" s="213">
        <v>-8.2902618504737227</v>
      </c>
      <c r="I10" s="213">
        <v>-16.338752998631296</v>
      </c>
      <c r="J10" s="14"/>
      <c r="O10"/>
      <c r="P10"/>
      <c r="Q10"/>
      <c r="R10"/>
      <c r="S10"/>
    </row>
    <row r="11" spans="2:19" ht="27" customHeight="1" x14ac:dyDescent="0.3">
      <c r="B11" s="217"/>
      <c r="C11" s="218" t="s">
        <v>76</v>
      </c>
      <c r="D11" s="391">
        <v>6556.7750930568454</v>
      </c>
      <c r="E11" s="392">
        <v>302.98559994442076</v>
      </c>
      <c r="F11" s="391">
        <v>7596.8685452999998</v>
      </c>
      <c r="G11" s="392">
        <v>370.99403380000001</v>
      </c>
      <c r="H11" s="213">
        <v>-13.691081345439828</v>
      </c>
      <c r="I11" s="213">
        <v>-18.331409041537867</v>
      </c>
      <c r="J11" s="14"/>
    </row>
    <row r="12" spans="2:19" ht="27" customHeight="1" x14ac:dyDescent="0.3">
      <c r="B12" s="217"/>
      <c r="C12" s="218" t="s">
        <v>30</v>
      </c>
      <c r="D12" s="393">
        <v>2215.6776255786344</v>
      </c>
      <c r="E12" s="394">
        <v>257.50895456040928</v>
      </c>
      <c r="F12" s="393">
        <v>2091.2760320000002</v>
      </c>
      <c r="G12" s="394">
        <v>219.29055796</v>
      </c>
      <c r="H12" s="213">
        <v>5.9485974914398199</v>
      </c>
      <c r="I12" s="213">
        <v>17.428199807572454</v>
      </c>
      <c r="J12" s="14"/>
      <c r="N12"/>
      <c r="O12"/>
      <c r="P12"/>
      <c r="Q12"/>
      <c r="R12"/>
      <c r="S12"/>
    </row>
    <row r="13" spans="2:19" ht="27" customHeight="1" x14ac:dyDescent="0.3">
      <c r="B13" s="217"/>
      <c r="C13" s="218" t="s">
        <v>104</v>
      </c>
      <c r="D13" s="393">
        <v>1544.7177835347727</v>
      </c>
      <c r="E13" s="394">
        <v>155.15390231863159</v>
      </c>
      <c r="F13" s="393">
        <v>1586.715751</v>
      </c>
      <c r="G13" s="394">
        <v>150.90535930999999</v>
      </c>
      <c r="H13" s="213">
        <v>-2.646848840994914</v>
      </c>
      <c r="I13" s="213">
        <v>2.8153692009731448</v>
      </c>
      <c r="J13" s="14"/>
    </row>
    <row r="14" spans="2:19" ht="27" customHeight="1" x14ac:dyDescent="0.3">
      <c r="B14" s="217"/>
      <c r="C14" s="218" t="s">
        <v>78</v>
      </c>
      <c r="D14" s="393">
        <v>448.29344395488596</v>
      </c>
      <c r="E14" s="394">
        <v>29.86412489332595</v>
      </c>
      <c r="F14" s="393">
        <v>373.86880917000002</v>
      </c>
      <c r="G14" s="394">
        <v>28.477638502000001</v>
      </c>
      <c r="H14" s="213">
        <v>19.906617765229161</v>
      </c>
      <c r="I14" s="213">
        <v>4.868684568871732</v>
      </c>
      <c r="J14" s="14"/>
      <c r="N14"/>
      <c r="O14"/>
      <c r="P14"/>
      <c r="Q14"/>
      <c r="R14"/>
      <c r="S14"/>
    </row>
    <row r="15" spans="2:19" ht="27" customHeight="1" x14ac:dyDescent="0.3">
      <c r="B15" s="217"/>
      <c r="C15" s="218" t="s">
        <v>31</v>
      </c>
      <c r="D15" s="393">
        <v>3418.5654271940316</v>
      </c>
      <c r="E15" s="394">
        <v>178.2251052722529</v>
      </c>
      <c r="F15" s="393">
        <v>3318.7419611999999</v>
      </c>
      <c r="G15" s="394">
        <v>194.69867855000001</v>
      </c>
      <c r="H15" s="213">
        <v>3.0078706678942067</v>
      </c>
      <c r="I15" s="213">
        <v>-8.4610606504535539</v>
      </c>
      <c r="J15" s="14"/>
    </row>
    <row r="16" spans="2:19" ht="27" customHeight="1" x14ac:dyDescent="0.3">
      <c r="B16" s="217"/>
      <c r="C16" s="218" t="s">
        <v>79</v>
      </c>
      <c r="D16" s="393">
        <v>764.38794365886633</v>
      </c>
      <c r="E16" s="394">
        <v>55.916662883194959</v>
      </c>
      <c r="F16" s="393">
        <v>1151.7400438</v>
      </c>
      <c r="G16" s="394">
        <v>87.552981611999996</v>
      </c>
      <c r="H16" s="213">
        <v>-33.631903503426116</v>
      </c>
      <c r="I16" s="213">
        <v>-36.13391359874484</v>
      </c>
      <c r="J16" s="14"/>
      <c r="N16"/>
      <c r="O16"/>
      <c r="P16"/>
      <c r="Q16"/>
      <c r="R16"/>
      <c r="S16"/>
    </row>
    <row r="17" spans="1:20" ht="27" customHeight="1" x14ac:dyDescent="0.3">
      <c r="B17" s="217"/>
      <c r="C17" s="218" t="s">
        <v>132</v>
      </c>
      <c r="D17" s="393">
        <v>1681.6719751017606</v>
      </c>
      <c r="E17" s="394">
        <v>110.08868882326099</v>
      </c>
      <c r="F17" s="393">
        <v>1388.1018922000001</v>
      </c>
      <c r="G17" s="394">
        <v>59.652560319999999</v>
      </c>
      <c r="H17" s="213">
        <v>21.14902980475604</v>
      </c>
      <c r="I17" s="213">
        <v>84.549813507922536</v>
      </c>
      <c r="J17" s="14"/>
    </row>
    <row r="18" spans="1:20" ht="27" customHeight="1" x14ac:dyDescent="0.3">
      <c r="B18" s="217"/>
      <c r="C18" s="386" t="s">
        <v>15</v>
      </c>
      <c r="D18" s="393">
        <v>4889.9547022667721</v>
      </c>
      <c r="E18" s="394">
        <v>471.63568336372526</v>
      </c>
      <c r="F18" s="393">
        <v>6636.2987530999999</v>
      </c>
      <c r="G18" s="394">
        <v>636.84807077999994</v>
      </c>
      <c r="H18" s="213">
        <v>-26.315030648936077</v>
      </c>
      <c r="I18" s="213">
        <v>-25.942197989847966</v>
      </c>
      <c r="J18" s="14"/>
      <c r="N18"/>
      <c r="O18"/>
      <c r="P18"/>
      <c r="Q18"/>
      <c r="R18"/>
      <c r="S18"/>
    </row>
    <row r="19" spans="1:20" ht="6" customHeight="1" thickBot="1" x14ac:dyDescent="0.35">
      <c r="B19" s="395"/>
      <c r="C19" s="396"/>
      <c r="D19" s="397"/>
      <c r="E19" s="397"/>
      <c r="F19" s="397"/>
      <c r="G19" s="397"/>
      <c r="H19" s="380"/>
      <c r="I19" s="380"/>
      <c r="J19" s="14"/>
      <c r="N19"/>
      <c r="O19"/>
      <c r="P19"/>
      <c r="Q19"/>
      <c r="R19"/>
      <c r="S19"/>
      <c r="T19"/>
    </row>
    <row r="20" spans="1:20" s="7" customFormat="1" ht="14.1" customHeight="1" thickTop="1" x14ac:dyDescent="0.3">
      <c r="B20" s="79" t="s">
        <v>170</v>
      </c>
      <c r="C20" s="219"/>
      <c r="D20" s="220"/>
      <c r="E20" s="220"/>
      <c r="F20" s="220"/>
      <c r="G20" s="220"/>
      <c r="H20" s="221"/>
      <c r="I20" s="60" t="s">
        <v>118</v>
      </c>
      <c r="J20" s="8"/>
      <c r="K20" s="8"/>
      <c r="L20" s="8"/>
      <c r="M20" s="14"/>
      <c r="N20" s="14"/>
      <c r="O20" s="14"/>
      <c r="P20" s="14"/>
      <c r="Q20" s="14"/>
      <c r="R20" s="14"/>
      <c r="S20" s="14"/>
      <c r="T20" s="14"/>
    </row>
    <row r="21" spans="1:20" s="7" customFormat="1" ht="14.1" customHeight="1" x14ac:dyDescent="0.3">
      <c r="C21" s="12"/>
      <c r="D21" s="10"/>
      <c r="E21" s="10"/>
      <c r="F21" s="10"/>
      <c r="G21" s="10"/>
      <c r="H21" s="13"/>
      <c r="I21" s="60"/>
      <c r="J21" s="13"/>
      <c r="K21" s="13"/>
      <c r="L21" s="13"/>
      <c r="M21" s="14"/>
      <c r="N21"/>
      <c r="O21"/>
      <c r="P21"/>
      <c r="Q21"/>
      <c r="R21"/>
      <c r="S21"/>
      <c r="T21"/>
    </row>
    <row r="22" spans="1:20" ht="11.4" x14ac:dyDescent="0.3">
      <c r="J22" s="14"/>
    </row>
    <row r="23" spans="1:20" x14ac:dyDescent="0.3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</row>
    <row r="24" spans="1:20" ht="11.4" x14ac:dyDescent="0.3">
      <c r="D24" s="14"/>
      <c r="E24" s="14"/>
      <c r="F24" s="14"/>
      <c r="J24" s="14"/>
    </row>
    <row r="25" spans="1:20" ht="11.4" x14ac:dyDescent="0.3">
      <c r="D25" s="14"/>
      <c r="E25" s="14"/>
      <c r="F25" s="14"/>
      <c r="J25" s="14"/>
    </row>
    <row r="26" spans="1:20" ht="11.4" x14ac:dyDescent="0.3">
      <c r="D26" s="14"/>
      <c r="E26" s="14"/>
      <c r="F26" s="14"/>
      <c r="J26" s="14"/>
    </row>
    <row r="27" spans="1:20" ht="11.4" x14ac:dyDescent="0.3">
      <c r="D27" s="14"/>
      <c r="E27" s="14"/>
      <c r="F27" s="14"/>
      <c r="J27" s="14"/>
    </row>
    <row r="28" spans="1:20" ht="11.4" x14ac:dyDescent="0.3">
      <c r="D28" s="14"/>
      <c r="E28" s="14"/>
      <c r="F28" s="14"/>
      <c r="J28" s="14"/>
    </row>
    <row r="29" spans="1:20" ht="11.4" x14ac:dyDescent="0.3">
      <c r="D29" s="14"/>
      <c r="E29" s="14"/>
      <c r="F29" s="14"/>
      <c r="J29" s="14"/>
    </row>
    <row r="30" spans="1:20" ht="11.4" x14ac:dyDescent="0.3">
      <c r="D30" s="14"/>
      <c r="E30" s="14"/>
      <c r="F30" s="14"/>
      <c r="J30" s="14"/>
    </row>
    <row r="31" spans="1:20" ht="11.4" x14ac:dyDescent="0.3">
      <c r="D31" s="14"/>
      <c r="E31" s="14"/>
      <c r="F31" s="14"/>
      <c r="J31" s="14"/>
    </row>
    <row r="32" spans="1:20" ht="11.4" x14ac:dyDescent="0.3">
      <c r="D32" s="14"/>
      <c r="E32" s="14"/>
      <c r="F32" s="14"/>
      <c r="J32" s="14"/>
    </row>
    <row r="33" spans="4:10" ht="11.4" x14ac:dyDescent="0.3">
      <c r="D33" s="14"/>
      <c r="E33" s="14"/>
      <c r="F33" s="14"/>
      <c r="J33" s="14"/>
    </row>
    <row r="34" spans="4:10" ht="11.4" x14ac:dyDescent="0.3">
      <c r="D34" s="14"/>
      <c r="E34" s="14"/>
      <c r="F34" s="14"/>
      <c r="J34" s="14"/>
    </row>
    <row r="35" spans="4:10" ht="11.4" x14ac:dyDescent="0.3">
      <c r="D35" s="14"/>
      <c r="E35" s="14"/>
      <c r="F35" s="14"/>
      <c r="J35" s="14"/>
    </row>
    <row r="36" spans="4:10" ht="11.4" x14ac:dyDescent="0.3">
      <c r="D36" s="14"/>
      <c r="E36" s="14"/>
      <c r="F36" s="14"/>
      <c r="J36" s="14"/>
    </row>
    <row r="37" spans="4:10" ht="11.4" x14ac:dyDescent="0.3">
      <c r="J37" s="14"/>
    </row>
    <row r="38" spans="4:10" ht="11.4" x14ac:dyDescent="0.3">
      <c r="J38" s="14"/>
    </row>
    <row r="39" spans="4:10" ht="11.4" x14ac:dyDescent="0.3">
      <c r="D39" s="14"/>
      <c r="E39" s="14"/>
      <c r="J39" s="14"/>
    </row>
    <row r="40" spans="4:10" ht="11.4" x14ac:dyDescent="0.3">
      <c r="D40" s="14"/>
      <c r="E40" s="14"/>
      <c r="J40" s="14"/>
    </row>
    <row r="41" spans="4:10" ht="11.4" x14ac:dyDescent="0.3">
      <c r="D41" s="14"/>
      <c r="E41" s="14"/>
      <c r="J41" s="14"/>
    </row>
    <row r="42" spans="4:10" x14ac:dyDescent="0.3">
      <c r="E42" s="10"/>
    </row>
  </sheetData>
  <mergeCells count="5">
    <mergeCell ref="D5:E5"/>
    <mergeCell ref="H6:H7"/>
    <mergeCell ref="H5:I5"/>
    <mergeCell ref="F5:G5"/>
    <mergeCell ref="I6:I7"/>
  </mergeCells>
  <pageMargins left="0.27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6">
    <pageSetUpPr fitToPage="1"/>
  </sheetPr>
  <dimension ref="B1:T41"/>
  <sheetViews>
    <sheetView showGridLines="0" zoomScale="85" zoomScaleNormal="85" workbookViewId="0">
      <selection activeCell="D2" sqref="D2"/>
    </sheetView>
  </sheetViews>
  <sheetFormatPr defaultColWidth="9.44140625" defaultRowHeight="11.4" x14ac:dyDescent="0.3"/>
  <cols>
    <col min="1" max="1" width="2.44140625" style="14" customWidth="1"/>
    <col min="2" max="2" width="2.5546875" style="14" customWidth="1"/>
    <col min="3" max="3" width="3.44140625" style="14" customWidth="1"/>
    <col min="4" max="4" width="22" style="14" customWidth="1"/>
    <col min="5" max="5" width="13.44140625" style="6" customWidth="1"/>
    <col min="6" max="6" width="14.21875" style="6" customWidth="1"/>
    <col min="7" max="7" width="13.5546875" style="6" customWidth="1"/>
    <col min="8" max="8" width="13.44140625" style="14" customWidth="1"/>
    <col min="9" max="9" width="14.21875" style="14" customWidth="1"/>
    <col min="10" max="10" width="13.5546875" style="14" customWidth="1"/>
    <col min="11" max="11" width="1.5546875" style="14" customWidth="1"/>
    <col min="12" max="20" width="6.5546875" style="14" customWidth="1"/>
    <col min="21" max="16384" width="9.44140625" style="14"/>
  </cols>
  <sheetData>
    <row r="1" spans="2:20" ht="12" customHeight="1" x14ac:dyDescent="0.3"/>
    <row r="2" spans="2:20" ht="14.1" customHeight="1" x14ac:dyDescent="0.3">
      <c r="B2" s="83" t="s">
        <v>180</v>
      </c>
      <c r="C2" s="15"/>
      <c r="D2" s="15"/>
    </row>
    <row r="3" spans="2:20" ht="5.0999999999999996" customHeight="1" x14ac:dyDescent="0.3"/>
    <row r="4" spans="2:20" ht="14.1" customHeight="1" x14ac:dyDescent="0.3">
      <c r="I4" s="428" t="s">
        <v>169</v>
      </c>
      <c r="J4" s="428"/>
    </row>
    <row r="5" spans="2:20" ht="23.1" customHeight="1" thickBot="1" x14ac:dyDescent="0.35">
      <c r="B5" s="398"/>
      <c r="C5" s="398"/>
      <c r="D5" s="384"/>
      <c r="E5" s="425" t="s">
        <v>214</v>
      </c>
      <c r="F5" s="425"/>
      <c r="G5" s="426"/>
      <c r="H5" s="424" t="s">
        <v>211</v>
      </c>
      <c r="I5" s="425"/>
      <c r="J5" s="425"/>
    </row>
    <row r="6" spans="2:20" ht="51" customHeight="1" x14ac:dyDescent="0.25">
      <c r="B6" s="399" t="s">
        <v>24</v>
      </c>
      <c r="C6" s="398"/>
      <c r="D6" s="384"/>
      <c r="E6" s="222" t="s">
        <v>33</v>
      </c>
      <c r="F6" s="222" t="s">
        <v>32</v>
      </c>
      <c r="G6" s="222" t="s">
        <v>74</v>
      </c>
      <c r="H6" s="222" t="s">
        <v>33</v>
      </c>
      <c r="I6" s="222" t="s">
        <v>32</v>
      </c>
      <c r="J6" s="434" t="s">
        <v>74</v>
      </c>
    </row>
    <row r="7" spans="2:20" ht="6" customHeight="1" x14ac:dyDescent="0.3">
      <c r="B7" s="223"/>
      <c r="C7" s="217"/>
      <c r="D7" s="217"/>
      <c r="E7" s="319"/>
      <c r="F7" s="319"/>
      <c r="G7" s="319"/>
      <c r="H7" s="319"/>
      <c r="I7" s="319"/>
      <c r="J7" s="319"/>
    </row>
    <row r="8" spans="2:20" ht="15.75" customHeight="1" x14ac:dyDescent="0.3">
      <c r="B8" s="224" t="s">
        <v>0</v>
      </c>
      <c r="C8" s="217"/>
      <c r="D8" s="225"/>
      <c r="E8" s="401">
        <v>1517.7948803378499</v>
      </c>
      <c r="F8" s="400">
        <v>1559.8194950778</v>
      </c>
      <c r="G8" s="402">
        <v>0.97305802698801702</v>
      </c>
      <c r="H8" s="401">
        <v>1350.3605290999999</v>
      </c>
      <c r="I8" s="400">
        <v>1518.6645794000001</v>
      </c>
      <c r="J8" s="402">
        <v>0.88917628513000002</v>
      </c>
      <c r="O8" s="39"/>
      <c r="R8" s="39"/>
      <c r="S8" s="39"/>
      <c r="T8" s="39"/>
    </row>
    <row r="9" spans="2:20" ht="15.75" customHeight="1" x14ac:dyDescent="0.3">
      <c r="B9" s="226" t="s">
        <v>68</v>
      </c>
      <c r="C9" s="217"/>
      <c r="D9" s="225"/>
      <c r="E9" s="401"/>
      <c r="F9" s="400"/>
      <c r="G9" s="402"/>
      <c r="H9" s="401"/>
      <c r="I9" s="400"/>
      <c r="J9" s="402"/>
      <c r="O9" s="39"/>
    </row>
    <row r="10" spans="2:20" ht="15.75" customHeight="1" x14ac:dyDescent="0.3">
      <c r="B10" s="217"/>
      <c r="C10" s="227" t="s">
        <v>153</v>
      </c>
      <c r="D10" s="225"/>
      <c r="E10" s="391">
        <v>1495.5743906238499</v>
      </c>
      <c r="F10" s="387">
        <v>1543.95938671716</v>
      </c>
      <c r="G10" s="403">
        <v>0.968661742977456</v>
      </c>
      <c r="H10" s="391">
        <v>1308.4133907999999</v>
      </c>
      <c r="I10" s="387">
        <v>1510.6832016999999</v>
      </c>
      <c r="J10" s="403">
        <v>0.86610706285000005</v>
      </c>
      <c r="O10" s="39"/>
    </row>
    <row r="11" spans="2:20" ht="15.75" customHeight="1" x14ac:dyDescent="0.3">
      <c r="B11" s="217"/>
      <c r="C11" s="217"/>
      <c r="D11" s="226" t="s">
        <v>25</v>
      </c>
      <c r="E11" s="393">
        <v>992.50106157746302</v>
      </c>
      <c r="F11" s="388">
        <v>1092.08670238374</v>
      </c>
      <c r="G11" s="403">
        <v>0.90881159839332903</v>
      </c>
      <c r="H11" s="393">
        <v>817.80112334</v>
      </c>
      <c r="I11" s="388">
        <v>1085.2056809999999</v>
      </c>
      <c r="J11" s="403">
        <v>0.75359089768999998</v>
      </c>
      <c r="O11" s="39"/>
    </row>
    <row r="12" spans="2:20" ht="15.75" customHeight="1" x14ac:dyDescent="0.3">
      <c r="B12" s="217"/>
      <c r="C12" s="217"/>
      <c r="D12" s="226" t="s">
        <v>26</v>
      </c>
      <c r="E12" s="391">
        <v>279.47068431041299</v>
      </c>
      <c r="F12" s="387">
        <v>272.26509873398697</v>
      </c>
      <c r="G12" s="403">
        <v>1.0264653295994699</v>
      </c>
      <c r="H12" s="391">
        <v>279.07056505999998</v>
      </c>
      <c r="I12" s="387">
        <v>217.61351490999999</v>
      </c>
      <c r="J12" s="403">
        <v>1.2824137562</v>
      </c>
      <c r="O12" s="39"/>
    </row>
    <row r="13" spans="2:20" ht="15.75" customHeight="1" x14ac:dyDescent="0.3">
      <c r="B13" s="217"/>
      <c r="C13" s="217"/>
      <c r="D13" s="226" t="s">
        <v>27</v>
      </c>
      <c r="E13" s="391">
        <v>70.957699549855604</v>
      </c>
      <c r="F13" s="387">
        <v>32.009579925796999</v>
      </c>
      <c r="G13" s="403">
        <v>2.2167644722094502</v>
      </c>
      <c r="H13" s="391">
        <v>65.215533270999998</v>
      </c>
      <c r="I13" s="387">
        <v>72.867865273000007</v>
      </c>
      <c r="J13" s="403">
        <v>0.89498344746000003</v>
      </c>
      <c r="O13" s="39"/>
    </row>
    <row r="14" spans="2:20" ht="15.75" customHeight="1" x14ac:dyDescent="0.3">
      <c r="B14" s="217"/>
      <c r="C14" s="217"/>
      <c r="D14" s="226" t="s">
        <v>69</v>
      </c>
      <c r="E14" s="393">
        <v>152.64494518611801</v>
      </c>
      <c r="F14" s="388">
        <v>147.59800567363999</v>
      </c>
      <c r="G14" s="403">
        <v>1.0341938191471001</v>
      </c>
      <c r="H14" s="393">
        <v>146.32616909000001</v>
      </c>
      <c r="I14" s="388">
        <v>134.99614052999999</v>
      </c>
      <c r="J14" s="403">
        <v>1.0839285369</v>
      </c>
      <c r="M14" s="39"/>
      <c r="N14" s="39"/>
      <c r="O14" s="39"/>
    </row>
    <row r="15" spans="2:20" ht="6.6" customHeight="1" thickBot="1" x14ac:dyDescent="0.35">
      <c r="B15" s="395"/>
      <c r="C15" s="395"/>
      <c r="D15" s="404"/>
      <c r="E15" s="397"/>
      <c r="F15" s="397"/>
      <c r="G15" s="405"/>
      <c r="H15" s="397"/>
      <c r="I15" s="397"/>
      <c r="J15" s="405"/>
      <c r="M15" s="39"/>
      <c r="N15" s="39"/>
      <c r="O15" s="39"/>
    </row>
    <row r="16" spans="2:20" ht="12" customHeight="1" thickTop="1" x14ac:dyDescent="0.2">
      <c r="B16" s="228" t="s">
        <v>122</v>
      </c>
      <c r="C16" s="79"/>
      <c r="D16" s="79"/>
      <c r="E16" s="78"/>
      <c r="F16" s="78"/>
      <c r="G16" s="77"/>
      <c r="H16" s="77"/>
      <c r="I16" s="77"/>
      <c r="J16" s="60" t="s">
        <v>118</v>
      </c>
    </row>
    <row r="17" spans="2:17" s="7" customFormat="1" ht="14.1" customHeight="1" x14ac:dyDescent="0.3">
      <c r="B17" s="79" t="s">
        <v>170</v>
      </c>
      <c r="C17" s="219"/>
      <c r="D17" s="220"/>
      <c r="E17" s="220"/>
      <c r="F17" s="220"/>
      <c r="G17" s="221"/>
      <c r="H17" s="221"/>
      <c r="I17" s="200"/>
      <c r="J17" s="60"/>
      <c r="K17" s="8"/>
      <c r="L17" s="8"/>
      <c r="M17" s="8"/>
      <c r="N17" s="8"/>
      <c r="P17" s="14"/>
      <c r="Q17" s="14"/>
    </row>
    <row r="18" spans="2:17" s="7" customFormat="1" ht="14.1" customHeight="1" x14ac:dyDescent="0.3">
      <c r="C18" s="12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8"/>
      <c r="P18" s="14"/>
      <c r="Q18" s="14"/>
    </row>
    <row r="19" spans="2:17" x14ac:dyDescent="0.3">
      <c r="B19" s="7"/>
      <c r="C19" s="12"/>
      <c r="D19" s="10"/>
      <c r="E19" s="10"/>
      <c r="F19" s="14"/>
      <c r="G19" s="14"/>
      <c r="M19" s="6"/>
    </row>
    <row r="20" spans="2:17" x14ac:dyDescent="0.3">
      <c r="B20" s="7"/>
      <c r="C20" s="12"/>
      <c r="D20" s="10"/>
      <c r="E20" s="10"/>
      <c r="F20" s="14"/>
      <c r="G20" s="14"/>
      <c r="M20" s="6"/>
    </row>
    <row r="21" spans="2:17" x14ac:dyDescent="0.3">
      <c r="B21" s="7"/>
      <c r="C21" s="12"/>
      <c r="D21" s="10"/>
      <c r="E21" s="10"/>
      <c r="F21" s="10"/>
      <c r="G21" s="10"/>
      <c r="H21" s="10"/>
      <c r="I21" s="10"/>
      <c r="J21" s="10"/>
      <c r="K21" s="10"/>
      <c r="L21" s="10"/>
      <c r="M21" s="6"/>
    </row>
    <row r="22" spans="2:17" x14ac:dyDescent="0.3">
      <c r="B22" s="7"/>
      <c r="C22" s="12"/>
      <c r="D22" s="10"/>
      <c r="E22" s="10"/>
      <c r="F22" s="10"/>
      <c r="G22" s="10"/>
      <c r="H22" s="10"/>
      <c r="I22" s="10"/>
      <c r="J22" s="10"/>
      <c r="K22" s="10"/>
      <c r="L22" s="10"/>
      <c r="M22" s="6"/>
    </row>
    <row r="23" spans="2:17" x14ac:dyDescent="0.3">
      <c r="B23" s="7"/>
      <c r="C23" s="12"/>
      <c r="D23" s="10"/>
      <c r="E23" s="10"/>
      <c r="F23" s="10"/>
      <c r="G23" s="10"/>
      <c r="H23" s="10"/>
      <c r="I23" s="10"/>
      <c r="J23" s="10"/>
      <c r="K23" s="10"/>
      <c r="L23" s="10"/>
      <c r="M23" s="6"/>
    </row>
    <row r="24" spans="2:17" x14ac:dyDescent="0.3">
      <c r="B24" s="7"/>
      <c r="C24" s="12"/>
      <c r="D24" s="10"/>
      <c r="E24" s="10"/>
      <c r="F24" s="10"/>
      <c r="G24" s="10"/>
      <c r="H24" s="10"/>
      <c r="I24" s="10"/>
      <c r="J24" s="10"/>
      <c r="K24" s="10"/>
      <c r="L24" s="10"/>
      <c r="M24" s="6"/>
    </row>
    <row r="25" spans="2:17" x14ac:dyDescent="0.3">
      <c r="B25" s="7"/>
      <c r="C25" s="12"/>
      <c r="D25" s="10"/>
      <c r="E25" s="10"/>
      <c r="F25" s="10"/>
      <c r="G25" s="10"/>
      <c r="H25" s="10"/>
      <c r="I25" s="10"/>
      <c r="J25" s="10"/>
      <c r="K25" s="10"/>
      <c r="L25" s="10"/>
      <c r="M25" s="6"/>
    </row>
    <row r="26" spans="2:17" x14ac:dyDescent="0.3">
      <c r="D26" s="10"/>
      <c r="E26" s="10"/>
      <c r="F26" s="10"/>
      <c r="G26" s="10"/>
      <c r="H26" s="10"/>
      <c r="I26" s="10"/>
      <c r="J26" s="10"/>
      <c r="K26" s="10"/>
      <c r="L26" s="10"/>
    </row>
    <row r="27" spans="2:17" x14ac:dyDescent="0.3">
      <c r="D27" s="10"/>
      <c r="E27" s="10"/>
      <c r="F27" s="14"/>
      <c r="G27" s="14"/>
    </row>
    <row r="28" spans="2:17" x14ac:dyDescent="0.3">
      <c r="D28" s="10"/>
      <c r="E28" s="10"/>
      <c r="F28" s="14"/>
      <c r="G28" s="14"/>
      <c r="M28" s="6"/>
    </row>
    <row r="29" spans="2:17" x14ac:dyDescent="0.3">
      <c r="D29" s="10"/>
      <c r="E29" s="10"/>
      <c r="F29" s="14"/>
      <c r="G29" s="14"/>
      <c r="M29" s="6"/>
    </row>
    <row r="30" spans="2:17" x14ac:dyDescent="0.3">
      <c r="D30" s="10"/>
      <c r="E30" s="10"/>
      <c r="F30" s="14"/>
      <c r="G30" s="14"/>
      <c r="M30" s="6"/>
    </row>
    <row r="31" spans="2:17" x14ac:dyDescent="0.3">
      <c r="D31" s="10"/>
      <c r="E31" s="10"/>
      <c r="F31" s="14"/>
      <c r="G31" s="14"/>
      <c r="M31" s="6"/>
    </row>
    <row r="32" spans="2:17" x14ac:dyDescent="0.3">
      <c r="D32" s="10"/>
      <c r="E32" s="10"/>
      <c r="F32" s="14"/>
      <c r="G32" s="14"/>
      <c r="M32" s="6"/>
    </row>
    <row r="33" spans="4:13" x14ac:dyDescent="0.3">
      <c r="D33" s="10"/>
      <c r="E33" s="10"/>
      <c r="F33" s="14"/>
      <c r="G33" s="14"/>
      <c r="M33" s="6"/>
    </row>
    <row r="34" spans="4:13" x14ac:dyDescent="0.3">
      <c r="D34" s="10"/>
      <c r="E34" s="10"/>
      <c r="F34" s="14"/>
      <c r="G34" s="14"/>
      <c r="M34" s="6"/>
    </row>
    <row r="35" spans="4:13" x14ac:dyDescent="0.3">
      <c r="D35" s="10"/>
      <c r="E35" s="10"/>
      <c r="F35" s="14"/>
      <c r="G35" s="14"/>
      <c r="M35" s="6"/>
    </row>
    <row r="36" spans="4:13" x14ac:dyDescent="0.3">
      <c r="F36" s="14"/>
      <c r="G36" s="14"/>
    </row>
    <row r="37" spans="4:13" x14ac:dyDescent="0.3">
      <c r="F37" s="14"/>
      <c r="G37" s="14"/>
    </row>
    <row r="38" spans="4:13" x14ac:dyDescent="0.3">
      <c r="F38" s="14"/>
      <c r="G38" s="14"/>
    </row>
    <row r="39" spans="4:13" x14ac:dyDescent="0.3">
      <c r="F39" s="14"/>
      <c r="G39" s="14"/>
    </row>
    <row r="40" spans="4:13" x14ac:dyDescent="0.3">
      <c r="F40" s="14"/>
      <c r="G40" s="14"/>
    </row>
    <row r="41" spans="4:13" x14ac:dyDescent="0.3">
      <c r="F41" s="14"/>
      <c r="G41" s="14"/>
    </row>
  </sheetData>
  <mergeCells count="3">
    <mergeCell ref="I4:J4"/>
    <mergeCell ref="E5:G5"/>
    <mergeCell ref="H5:J5"/>
  </mergeCells>
  <conditionalFormatting sqref="R8:T8 O8:O15 M14:N15">
    <cfRule type="cellIs" dxfId="0" priority="1" operator="notEqual">
      <formula>0</formula>
    </cfRule>
  </conditionalFormatting>
  <pageMargins left="0.31" right="0.34" top="0.74803149606299213" bottom="0.74803149606299213" header="0.31496062992125984" footer="0.31496062992125984"/>
  <pageSetup paperSize="9" scale="88" orientation="portrait" r:id="rId1"/>
  <headerFooter>
    <oddFooter>&amp;L_x000D_&amp;1#&amp;"Calibri"&amp;10&amp;K008000 PUBLICA - PUBLIC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6">
    <pageSetUpPr fitToPage="1"/>
  </sheetPr>
  <dimension ref="A1:J27"/>
  <sheetViews>
    <sheetView showGridLines="0" zoomScale="85" zoomScaleNormal="85" workbookViewId="0">
      <selection activeCell="B2" sqref="B2"/>
    </sheetView>
  </sheetViews>
  <sheetFormatPr defaultColWidth="9.44140625" defaultRowHeight="14.4" x14ac:dyDescent="0.3"/>
  <cols>
    <col min="1" max="1" width="2.44140625" style="53" customWidth="1"/>
    <col min="2" max="2" width="34.44140625" style="53" customWidth="1"/>
    <col min="3" max="5" width="17.5546875" style="54" customWidth="1"/>
  </cols>
  <sheetData>
    <row r="1" spans="1:10" ht="7.35" customHeight="1" x14ac:dyDescent="0.3"/>
    <row r="2" spans="1:10" x14ac:dyDescent="0.3">
      <c r="B2" s="63" t="s">
        <v>151</v>
      </c>
    </row>
    <row r="3" spans="1:10" ht="7.35" customHeight="1" x14ac:dyDescent="0.3"/>
    <row r="4" spans="1:10" x14ac:dyDescent="0.3">
      <c r="E4" s="74" t="s">
        <v>134</v>
      </c>
    </row>
    <row r="5" spans="1:10" ht="34.5" customHeight="1" thickBot="1" x14ac:dyDescent="0.35">
      <c r="B5" s="73" t="s">
        <v>155</v>
      </c>
      <c r="C5" s="69" t="s">
        <v>202</v>
      </c>
      <c r="D5" s="69" t="s">
        <v>189</v>
      </c>
      <c r="E5" s="70" t="s">
        <v>49</v>
      </c>
    </row>
    <row r="6" spans="1:10" ht="7.35" customHeight="1" x14ac:dyDescent="0.3">
      <c r="B6" s="320"/>
      <c r="C6" s="321"/>
      <c r="D6" s="321"/>
      <c r="E6" s="321"/>
    </row>
    <row r="7" spans="1:10" x14ac:dyDescent="0.3">
      <c r="A7" s="55"/>
      <c r="B7" s="64" t="s">
        <v>143</v>
      </c>
      <c r="C7" s="265">
        <v>12410.233046000001</v>
      </c>
      <c r="D7" s="265">
        <v>11340.258758</v>
      </c>
      <c r="E7" s="266">
        <v>9.4351840714850255</v>
      </c>
      <c r="H7" s="263"/>
      <c r="I7" s="263"/>
      <c r="J7" s="262"/>
    </row>
    <row r="8" spans="1:10" ht="7.35" customHeight="1" x14ac:dyDescent="0.3">
      <c r="B8" s="65"/>
      <c r="C8" s="267"/>
      <c r="D8" s="268"/>
      <c r="E8" s="266"/>
      <c r="H8" s="263"/>
      <c r="I8" s="263"/>
      <c r="J8" s="262"/>
    </row>
    <row r="9" spans="1:10" x14ac:dyDescent="0.3">
      <c r="B9" s="66" t="s">
        <v>135</v>
      </c>
      <c r="C9" s="267">
        <v>38.961931</v>
      </c>
      <c r="D9" s="267">
        <v>0</v>
      </c>
      <c r="E9" s="269" t="s">
        <v>133</v>
      </c>
      <c r="H9" s="263"/>
      <c r="I9" s="263"/>
      <c r="J9" s="262"/>
    </row>
    <row r="10" spans="1:10" x14ac:dyDescent="0.3">
      <c r="B10" s="66" t="s">
        <v>137</v>
      </c>
      <c r="C10" s="267">
        <v>16.380521999999999</v>
      </c>
      <c r="D10" s="267">
        <v>15.087902</v>
      </c>
      <c r="E10" s="269">
        <v>8.5672613727209921</v>
      </c>
      <c r="H10" s="263"/>
      <c r="I10" s="263"/>
      <c r="J10" s="262"/>
    </row>
    <row r="11" spans="1:10" x14ac:dyDescent="0.3">
      <c r="B11" s="66" t="s">
        <v>12</v>
      </c>
      <c r="C11" s="267">
        <v>12167.064486000001</v>
      </c>
      <c r="D11" s="267">
        <v>11027.765147</v>
      </c>
      <c r="E11" s="269">
        <v>10.331189718072082</v>
      </c>
      <c r="H11" s="263"/>
      <c r="I11" s="263"/>
      <c r="J11" s="262"/>
    </row>
    <row r="12" spans="1:10" x14ac:dyDescent="0.3">
      <c r="B12" s="66" t="s">
        <v>136</v>
      </c>
      <c r="C12" s="267">
        <v>25.868141000000001</v>
      </c>
      <c r="D12" s="267">
        <v>2.5168149999999998</v>
      </c>
      <c r="E12" s="270">
        <v>927.81257263644738</v>
      </c>
      <c r="H12" s="263"/>
      <c r="I12" s="263"/>
      <c r="J12" s="262"/>
    </row>
    <row r="13" spans="1:10" x14ac:dyDescent="0.3">
      <c r="B13" s="66" t="s">
        <v>138</v>
      </c>
      <c r="C13" s="267">
        <v>161.957966</v>
      </c>
      <c r="D13" s="267">
        <v>294.88889399999999</v>
      </c>
      <c r="E13" s="269">
        <v>-45.078309392011221</v>
      </c>
      <c r="H13" s="263"/>
      <c r="I13" s="263"/>
      <c r="J13" s="262"/>
    </row>
    <row r="14" spans="1:10" ht="7.35" customHeight="1" x14ac:dyDescent="0.3">
      <c r="B14" s="67"/>
      <c r="C14" s="268"/>
      <c r="D14" s="268"/>
      <c r="E14" s="269"/>
      <c r="H14" s="263"/>
      <c r="I14" s="263"/>
      <c r="J14" s="262"/>
    </row>
    <row r="15" spans="1:10" x14ac:dyDescent="0.3">
      <c r="A15" s="55"/>
      <c r="B15" s="64" t="s">
        <v>144</v>
      </c>
      <c r="C15" s="265">
        <v>12345.076234000002</v>
      </c>
      <c r="D15" s="265">
        <v>11341.630454000002</v>
      </c>
      <c r="E15" s="266">
        <v>8.8474561401892657</v>
      </c>
      <c r="H15" s="263"/>
      <c r="I15" s="263"/>
      <c r="J15" s="262"/>
    </row>
    <row r="16" spans="1:10" ht="7.35" customHeight="1" x14ac:dyDescent="0.3">
      <c r="B16" s="68"/>
      <c r="C16" s="267"/>
      <c r="D16" s="268"/>
      <c r="E16" s="271"/>
      <c r="H16" s="263"/>
      <c r="I16" s="263"/>
      <c r="J16" s="262"/>
    </row>
    <row r="17" spans="2:10" x14ac:dyDescent="0.3">
      <c r="B17" s="66" t="s">
        <v>141</v>
      </c>
      <c r="C17" s="267">
        <v>1744.4652350000003</v>
      </c>
      <c r="D17" s="267">
        <v>2633.5249640000002</v>
      </c>
      <c r="E17" s="269">
        <v>-33.759305157663192</v>
      </c>
      <c r="H17" s="263"/>
      <c r="I17" s="263"/>
      <c r="J17" s="262"/>
    </row>
    <row r="18" spans="2:10" x14ac:dyDescent="0.3">
      <c r="B18" s="66" t="s">
        <v>142</v>
      </c>
      <c r="C18" s="267">
        <v>0</v>
      </c>
      <c r="D18" s="267">
        <v>0</v>
      </c>
      <c r="E18" s="270" t="s">
        <v>133</v>
      </c>
      <c r="H18" s="263"/>
      <c r="I18" s="263"/>
      <c r="J18" s="262"/>
    </row>
    <row r="19" spans="2:10" x14ac:dyDescent="0.3">
      <c r="B19" s="66" t="s">
        <v>139</v>
      </c>
      <c r="C19" s="267">
        <v>3062.1045979999999</v>
      </c>
      <c r="D19" s="267">
        <v>241.229905</v>
      </c>
      <c r="E19" s="269">
        <v>1169.371887370266</v>
      </c>
      <c r="H19" s="263"/>
      <c r="I19" s="263"/>
      <c r="J19" s="262"/>
    </row>
    <row r="20" spans="2:10" x14ac:dyDescent="0.3">
      <c r="B20" s="66" t="s">
        <v>140</v>
      </c>
      <c r="C20" s="267">
        <v>6823.2329659999996</v>
      </c>
      <c r="D20" s="267">
        <v>7616.5907700000007</v>
      </c>
      <c r="E20" s="269">
        <v>-10.416179993874096</v>
      </c>
      <c r="H20" s="263"/>
      <c r="I20" s="263"/>
      <c r="J20" s="262"/>
    </row>
    <row r="21" spans="2:10" x14ac:dyDescent="0.3">
      <c r="B21" s="66" t="s">
        <v>136</v>
      </c>
      <c r="C21" s="267">
        <v>25.868141000000001</v>
      </c>
      <c r="D21" s="267">
        <v>2.5168149999999998</v>
      </c>
      <c r="E21" s="270">
        <v>927.81257263644738</v>
      </c>
      <c r="H21" s="263"/>
      <c r="I21" s="263"/>
      <c r="J21" s="262"/>
    </row>
    <row r="22" spans="2:10" x14ac:dyDescent="0.3">
      <c r="B22" s="66" t="s">
        <v>138</v>
      </c>
      <c r="C22" s="267">
        <v>689.40529400000003</v>
      </c>
      <c r="D22" s="267">
        <v>847.76800000000003</v>
      </c>
      <c r="E22" s="269">
        <v>-18.67995796019666</v>
      </c>
      <c r="H22" s="263"/>
      <c r="I22" s="263"/>
      <c r="J22" s="262"/>
    </row>
    <row r="23" spans="2:10" ht="7.35" customHeight="1" thickBot="1" x14ac:dyDescent="0.35">
      <c r="B23" s="71"/>
      <c r="C23" s="322"/>
      <c r="D23" s="322"/>
      <c r="E23" s="72"/>
    </row>
    <row r="24" spans="2:10" ht="15" thickTop="1" x14ac:dyDescent="0.3">
      <c r="B24" s="57" t="s">
        <v>154</v>
      </c>
      <c r="C24" s="58"/>
      <c r="D24" s="59"/>
      <c r="E24" s="60" t="s">
        <v>118</v>
      </c>
    </row>
    <row r="25" spans="2:10" x14ac:dyDescent="0.3">
      <c r="C25" s="61"/>
      <c r="D25" s="61"/>
      <c r="E25" s="60"/>
    </row>
    <row r="27" spans="2:10" x14ac:dyDescent="0.3">
      <c r="C27" s="62"/>
      <c r="D27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7">
    <pageSetUpPr fitToPage="1"/>
  </sheetPr>
  <dimension ref="A1:E19"/>
  <sheetViews>
    <sheetView showGridLines="0" zoomScale="85" zoomScaleNormal="85" workbookViewId="0">
      <selection activeCell="B2" sqref="B2"/>
    </sheetView>
  </sheetViews>
  <sheetFormatPr defaultColWidth="9.44140625" defaultRowHeight="14.4" x14ac:dyDescent="0.3"/>
  <cols>
    <col min="1" max="1" width="2.44140625" style="53" customWidth="1"/>
    <col min="2" max="2" width="34.44140625" style="53" customWidth="1"/>
    <col min="3" max="5" width="17.5546875" style="54" customWidth="1"/>
  </cols>
  <sheetData>
    <row r="1" spans="1:5" ht="7.35" customHeight="1" x14ac:dyDescent="0.3"/>
    <row r="2" spans="1:5" x14ac:dyDescent="0.3">
      <c r="B2" s="63" t="s">
        <v>152</v>
      </c>
    </row>
    <row r="3" spans="1:5" ht="7.35" customHeight="1" x14ac:dyDescent="0.3"/>
    <row r="4" spans="1:5" x14ac:dyDescent="0.3">
      <c r="E4" s="74" t="s">
        <v>158</v>
      </c>
    </row>
    <row r="5" spans="1:5" ht="36" customHeight="1" thickBot="1" x14ac:dyDescent="0.35">
      <c r="B5" s="76" t="s">
        <v>159</v>
      </c>
      <c r="C5" s="69" t="s">
        <v>202</v>
      </c>
      <c r="D5" s="69" t="s">
        <v>189</v>
      </c>
      <c r="E5" s="264" t="s">
        <v>49</v>
      </c>
    </row>
    <row r="6" spans="1:5" ht="7.35" customHeight="1" x14ac:dyDescent="0.3">
      <c r="B6" s="56"/>
      <c r="C6" s="324"/>
      <c r="D6" s="324"/>
    </row>
    <row r="7" spans="1:5" x14ac:dyDescent="0.3">
      <c r="A7" s="55"/>
      <c r="B7" s="64" t="s">
        <v>0</v>
      </c>
      <c r="C7" s="411">
        <v>780.95039500000007</v>
      </c>
      <c r="D7" s="411">
        <v>800.2751330000001</v>
      </c>
      <c r="E7" s="184">
        <v>-2.4147617741859762</v>
      </c>
    </row>
    <row r="8" spans="1:5" ht="7.35" customHeight="1" x14ac:dyDescent="0.3">
      <c r="B8" s="65"/>
      <c r="C8" s="412"/>
      <c r="D8" s="412"/>
      <c r="E8" s="184"/>
    </row>
    <row r="9" spans="1:5" x14ac:dyDescent="0.3">
      <c r="B9" s="66" t="s">
        <v>145</v>
      </c>
      <c r="C9" s="412">
        <v>37.584367</v>
      </c>
      <c r="D9" s="412">
        <v>31.563283999999999</v>
      </c>
      <c r="E9" s="158">
        <v>19.076224767993082</v>
      </c>
    </row>
    <row r="10" spans="1:5" x14ac:dyDescent="0.3">
      <c r="B10" s="66" t="s">
        <v>146</v>
      </c>
      <c r="C10" s="412">
        <v>13.067611000000001</v>
      </c>
      <c r="D10" s="412">
        <v>12.130745000000001</v>
      </c>
      <c r="E10" s="158">
        <v>7.7230705945924996</v>
      </c>
    </row>
    <row r="11" spans="1:5" x14ac:dyDescent="0.3">
      <c r="B11" s="66" t="s">
        <v>147</v>
      </c>
      <c r="C11" s="412">
        <v>98.470258000000001</v>
      </c>
      <c r="D11" s="412">
        <v>80.364745999999997</v>
      </c>
      <c r="E11" s="158">
        <v>22.529172182041108</v>
      </c>
    </row>
    <row r="12" spans="1:5" x14ac:dyDescent="0.3">
      <c r="B12" s="66" t="s">
        <v>148</v>
      </c>
      <c r="C12" s="412">
        <v>10.004621999999999</v>
      </c>
      <c r="D12" s="412">
        <v>9.3581430000000001</v>
      </c>
      <c r="E12" s="158">
        <v>6.9081974917459661</v>
      </c>
    </row>
    <row r="13" spans="1:5" x14ac:dyDescent="0.3">
      <c r="B13" s="66" t="s">
        <v>149</v>
      </c>
      <c r="C13" s="412">
        <v>319.69404800000001</v>
      </c>
      <c r="D13" s="412">
        <v>307.37375900000001</v>
      </c>
      <c r="E13" s="158">
        <v>4.0082435924531978</v>
      </c>
    </row>
    <row r="14" spans="1:5" x14ac:dyDescent="0.3">
      <c r="B14" s="66" t="s">
        <v>150</v>
      </c>
      <c r="C14" s="412">
        <v>302.12948899999998</v>
      </c>
      <c r="D14" s="412">
        <v>359.48445600000002</v>
      </c>
      <c r="E14" s="158">
        <v>-15.954783591533101</v>
      </c>
    </row>
    <row r="15" spans="1:5" ht="7.35" customHeight="1" thickBot="1" x14ac:dyDescent="0.35">
      <c r="B15" s="71"/>
      <c r="C15" s="71"/>
      <c r="D15" s="71"/>
      <c r="E15" s="71"/>
    </row>
    <row r="16" spans="1:5" ht="15" thickTop="1" x14ac:dyDescent="0.3">
      <c r="B16" s="57" t="s">
        <v>156</v>
      </c>
      <c r="E16" s="60" t="s">
        <v>118</v>
      </c>
    </row>
    <row r="17" spans="2:5" x14ac:dyDescent="0.3">
      <c r="B17" s="57" t="s">
        <v>157</v>
      </c>
      <c r="E17" s="60"/>
    </row>
    <row r="19" spans="2:5" x14ac:dyDescent="0.3">
      <c r="C19" s="62"/>
      <c r="D19" s="62"/>
    </row>
  </sheetData>
  <pageMargins left="0.70866141732283472" right="0.70866141732283472" top="0.74803149606299213" bottom="0.74803149606299213" header="0.31496062992125984" footer="0.31496062992125984"/>
  <pageSetup paperSize="9" scale="53" orientation="portrait" r:id="rId1"/>
  <headerFooter>
    <oddFooter>&amp;L_x000D_&amp;1#&amp;"Calibri"&amp;10&amp;K008000 PUBLICA - PUBLIC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8">
    <pageSetUpPr fitToPage="1"/>
  </sheetPr>
  <dimension ref="A1:AA36"/>
  <sheetViews>
    <sheetView showGridLines="0" zoomScale="85" zoomScaleNormal="85" workbookViewId="0">
      <selection activeCell="B2" sqref="B2"/>
    </sheetView>
  </sheetViews>
  <sheetFormatPr defaultColWidth="9.44140625" defaultRowHeight="14.4" x14ac:dyDescent="0.3"/>
  <cols>
    <col min="1" max="1" width="2.44140625" style="1" customWidth="1"/>
    <col min="2" max="2" width="32.44140625" style="1" customWidth="1"/>
    <col min="3" max="3" width="8.5546875" style="1" customWidth="1"/>
    <col min="4" max="11" width="9.5546875" style="2" customWidth="1"/>
    <col min="12" max="15" width="9" style="2" customWidth="1"/>
    <col min="16" max="16" width="1.44140625" customWidth="1"/>
    <col min="17" max="27" width="6" style="49" customWidth="1"/>
    <col min="28" max="16384" width="9.44140625" style="14"/>
  </cols>
  <sheetData>
    <row r="1" spans="1:27" ht="13.5" customHeight="1" x14ac:dyDescent="0.3">
      <c r="A1" s="178"/>
      <c r="B1" s="178"/>
      <c r="C1" s="178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  <c r="O1" s="179"/>
    </row>
    <row r="2" spans="1:27" ht="14.1" customHeight="1" x14ac:dyDescent="0.3">
      <c r="A2" s="178"/>
      <c r="B2" s="180" t="s">
        <v>50</v>
      </c>
      <c r="C2" s="180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</row>
    <row r="3" spans="1:27" ht="5.25" customHeight="1" x14ac:dyDescent="0.3">
      <c r="A3" s="178"/>
      <c r="B3" s="178"/>
      <c r="C3" s="178"/>
      <c r="D3" s="179"/>
      <c r="E3" s="179"/>
      <c r="F3" s="179"/>
      <c r="G3" s="179"/>
      <c r="H3" s="179"/>
      <c r="I3" s="181"/>
      <c r="J3" s="181"/>
      <c r="K3" s="179"/>
      <c r="L3" s="178"/>
      <c r="M3" s="178"/>
      <c r="N3" s="179"/>
      <c r="O3" s="179"/>
    </row>
    <row r="4" spans="1:27" ht="14.1" customHeight="1" thickBot="1" x14ac:dyDescent="0.35">
      <c r="A4" s="178"/>
      <c r="B4" s="178"/>
      <c r="C4" s="178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79"/>
      <c r="O4" s="179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</row>
    <row r="5" spans="1:27" ht="22.5" customHeight="1" thickBot="1" x14ac:dyDescent="0.35">
      <c r="A5" s="182"/>
      <c r="B5" s="417"/>
      <c r="C5" s="413" t="s">
        <v>3</v>
      </c>
      <c r="D5" s="415" t="s">
        <v>206</v>
      </c>
      <c r="E5" s="415"/>
      <c r="F5" s="415"/>
      <c r="G5" s="415"/>
      <c r="H5" s="415" t="s">
        <v>189</v>
      </c>
      <c r="I5" s="415"/>
      <c r="J5" s="415"/>
      <c r="K5" s="416"/>
      <c r="L5" s="415" t="s">
        <v>49</v>
      </c>
      <c r="M5" s="415"/>
      <c r="N5" s="415"/>
      <c r="O5" s="415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</row>
    <row r="6" spans="1:27" ht="22.5" customHeight="1" thickBot="1" x14ac:dyDescent="0.35">
      <c r="A6" s="182"/>
      <c r="B6" s="417"/>
      <c r="C6" s="414"/>
      <c r="D6" s="123" t="s">
        <v>0</v>
      </c>
      <c r="E6" s="143" t="s">
        <v>190</v>
      </c>
      <c r="F6" s="143" t="s">
        <v>191</v>
      </c>
      <c r="G6" s="143" t="s">
        <v>192</v>
      </c>
      <c r="H6" s="325" t="s">
        <v>0</v>
      </c>
      <c r="I6" s="333" t="s">
        <v>193</v>
      </c>
      <c r="J6" s="333" t="s">
        <v>194</v>
      </c>
      <c r="K6" s="333" t="s">
        <v>195</v>
      </c>
      <c r="L6" s="123" t="str">
        <f>D6</f>
        <v>Total</v>
      </c>
      <c r="M6" s="143" t="str">
        <f>E6</f>
        <v>abr.25</v>
      </c>
      <c r="N6" s="143" t="str">
        <f>F6</f>
        <v>mai.25</v>
      </c>
      <c r="O6" s="143" t="str">
        <f>G6</f>
        <v>jun.25</v>
      </c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 ht="7.35" customHeight="1" x14ac:dyDescent="0.3">
      <c r="A7" s="178"/>
      <c r="B7" s="178"/>
      <c r="C7" s="347"/>
      <c r="D7" s="327"/>
      <c r="E7" s="326"/>
      <c r="F7" s="326"/>
      <c r="G7" s="326"/>
      <c r="H7" s="350"/>
      <c r="I7" s="326"/>
      <c r="J7" s="326"/>
      <c r="K7" s="351"/>
      <c r="L7" s="327"/>
      <c r="M7" s="327"/>
      <c r="N7" s="326"/>
      <c r="O7" s="326"/>
      <c r="P7" s="178"/>
      <c r="Q7" s="178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 s="15" customFormat="1" ht="14.1" customHeight="1" x14ac:dyDescent="0.3">
      <c r="A8" s="180"/>
      <c r="B8" s="63" t="s">
        <v>66</v>
      </c>
      <c r="C8" s="348" t="s">
        <v>16</v>
      </c>
      <c r="D8" s="247">
        <f t="shared" ref="D8:K8" si="0">SUM(D10:D20)</f>
        <v>3472</v>
      </c>
      <c r="E8" s="247">
        <f t="shared" si="0"/>
        <v>1186</v>
      </c>
      <c r="F8" s="247">
        <f t="shared" si="0"/>
        <v>1208</v>
      </c>
      <c r="G8" s="247">
        <f t="shared" si="0"/>
        <v>1078</v>
      </c>
      <c r="H8" s="352">
        <f t="shared" si="0"/>
        <v>3605</v>
      </c>
      <c r="I8" s="247">
        <f t="shared" si="0"/>
        <v>1267</v>
      </c>
      <c r="J8" s="247">
        <f t="shared" si="0"/>
        <v>1210</v>
      </c>
      <c r="K8" s="353">
        <f t="shared" si="0"/>
        <v>1128</v>
      </c>
      <c r="L8" s="184">
        <f>(D8-H8)/H8*100</f>
        <v>-3.6893203883495143</v>
      </c>
      <c r="M8" s="184">
        <f>(E8-I8)/I8*100</f>
        <v>-6.3930544593528023</v>
      </c>
      <c r="N8" s="184">
        <f>(F8-J8)/J8*100</f>
        <v>-0.16528925619834711</v>
      </c>
      <c r="O8" s="184">
        <f>(G8-K8)/K8*100</f>
        <v>-4.4326241134751774</v>
      </c>
      <c r="P8"/>
    </row>
    <row r="9" spans="1:27" ht="7.35" customHeight="1" x14ac:dyDescent="0.3">
      <c r="A9" s="178"/>
      <c r="B9" s="63"/>
      <c r="C9" s="348"/>
      <c r="D9" s="142"/>
      <c r="E9" s="142"/>
      <c r="F9" s="142"/>
      <c r="G9" s="142"/>
      <c r="H9" s="354"/>
      <c r="I9" s="142"/>
      <c r="J9" s="142"/>
      <c r="K9" s="355"/>
      <c r="L9" s="277"/>
      <c r="M9" s="277"/>
      <c r="N9" s="277"/>
      <c r="O9" s="277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</row>
    <row r="10" spans="1:27" ht="14.1" customHeight="1" x14ac:dyDescent="0.3">
      <c r="A10" s="178"/>
      <c r="B10" s="299" t="s">
        <v>9</v>
      </c>
      <c r="C10" s="348" t="s">
        <v>16</v>
      </c>
      <c r="D10" s="150">
        <f t="shared" ref="D10:D20" si="1">SUM(E10:G10)</f>
        <v>595</v>
      </c>
      <c r="E10" s="288">
        <v>188</v>
      </c>
      <c r="F10" s="288">
        <v>215</v>
      </c>
      <c r="G10" s="288">
        <v>192</v>
      </c>
      <c r="H10" s="354">
        <f t="shared" ref="H10:H20" si="2">SUM(I10:K10)</f>
        <v>648</v>
      </c>
      <c r="I10" s="153">
        <v>217</v>
      </c>
      <c r="J10" s="153">
        <v>216</v>
      </c>
      <c r="K10" s="356">
        <v>215</v>
      </c>
      <c r="L10" s="279">
        <f t="shared" ref="L10:O20" si="3">(D10-H10)/H10*100</f>
        <v>-8.1790123456790127</v>
      </c>
      <c r="M10" s="279">
        <f t="shared" si="3"/>
        <v>-13.364055299539171</v>
      </c>
      <c r="N10" s="279">
        <f t="shared" si="3"/>
        <v>-0.46296296296296291</v>
      </c>
      <c r="O10" s="279">
        <f t="shared" si="3"/>
        <v>-10.697674418604651</v>
      </c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</row>
    <row r="11" spans="1:27" ht="14.1" customHeight="1" x14ac:dyDescent="0.3">
      <c r="A11" s="178"/>
      <c r="B11" s="299" t="s">
        <v>10</v>
      </c>
      <c r="C11" s="348" t="s">
        <v>16</v>
      </c>
      <c r="D11" s="150">
        <f t="shared" si="1"/>
        <v>231</v>
      </c>
      <c r="E11" s="288">
        <v>78</v>
      </c>
      <c r="F11" s="288">
        <v>77</v>
      </c>
      <c r="G11" s="288">
        <v>76</v>
      </c>
      <c r="H11" s="354">
        <f t="shared" si="2"/>
        <v>243</v>
      </c>
      <c r="I11" s="153">
        <v>83</v>
      </c>
      <c r="J11" s="153">
        <v>76</v>
      </c>
      <c r="K11" s="356">
        <v>84</v>
      </c>
      <c r="L11" s="279">
        <f t="shared" si="3"/>
        <v>-4.9382716049382713</v>
      </c>
      <c r="M11" s="279">
        <f t="shared" si="3"/>
        <v>-6.024096385542169</v>
      </c>
      <c r="N11" s="279">
        <f t="shared" si="3"/>
        <v>1.3157894736842104</v>
      </c>
      <c r="O11" s="279">
        <f t="shared" si="3"/>
        <v>-9.5238095238095237</v>
      </c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</row>
    <row r="12" spans="1:27" ht="14.1" customHeight="1" x14ac:dyDescent="0.3">
      <c r="A12" s="178"/>
      <c r="B12" s="299" t="s">
        <v>11</v>
      </c>
      <c r="C12" s="348" t="s">
        <v>16</v>
      </c>
      <c r="D12" s="150">
        <f t="shared" si="1"/>
        <v>122</v>
      </c>
      <c r="E12" s="288">
        <v>46</v>
      </c>
      <c r="F12" s="288">
        <v>41</v>
      </c>
      <c r="G12" s="288">
        <v>35</v>
      </c>
      <c r="H12" s="354">
        <f t="shared" si="2"/>
        <v>133</v>
      </c>
      <c r="I12" s="153">
        <v>49</v>
      </c>
      <c r="J12" s="153">
        <v>41</v>
      </c>
      <c r="K12" s="356">
        <v>43</v>
      </c>
      <c r="L12" s="279">
        <f t="shared" si="3"/>
        <v>-8.2706766917293226</v>
      </c>
      <c r="M12" s="279">
        <f t="shared" si="3"/>
        <v>-6.1224489795918364</v>
      </c>
      <c r="N12" s="279">
        <f t="shared" si="3"/>
        <v>0</v>
      </c>
      <c r="O12" s="279">
        <f t="shared" si="3"/>
        <v>-18.604651162790699</v>
      </c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</row>
    <row r="13" spans="1:27" ht="14.1" customHeight="1" x14ac:dyDescent="0.3">
      <c r="A13" s="178"/>
      <c r="B13" s="299" t="s">
        <v>6</v>
      </c>
      <c r="C13" s="348" t="s">
        <v>16</v>
      </c>
      <c r="D13" s="150">
        <f t="shared" si="1"/>
        <v>600</v>
      </c>
      <c r="E13" s="288">
        <v>206</v>
      </c>
      <c r="F13" s="288">
        <v>220</v>
      </c>
      <c r="G13" s="288">
        <v>174</v>
      </c>
      <c r="H13" s="354">
        <f t="shared" si="2"/>
        <v>612</v>
      </c>
      <c r="I13" s="153">
        <v>220</v>
      </c>
      <c r="J13" s="153">
        <v>206</v>
      </c>
      <c r="K13" s="356">
        <v>186</v>
      </c>
      <c r="L13" s="279">
        <f t="shared" si="3"/>
        <v>-1.9607843137254901</v>
      </c>
      <c r="M13" s="279">
        <f t="shared" si="3"/>
        <v>-6.3636363636363633</v>
      </c>
      <c r="N13" s="279">
        <f t="shared" si="3"/>
        <v>6.7961165048543686</v>
      </c>
      <c r="O13" s="279">
        <f t="shared" si="3"/>
        <v>-6.4516129032258061</v>
      </c>
    </row>
    <row r="14" spans="1:27" ht="14.1" customHeight="1" x14ac:dyDescent="0.3">
      <c r="A14" s="178"/>
      <c r="B14" s="299" t="s">
        <v>127</v>
      </c>
      <c r="C14" s="348" t="s">
        <v>16</v>
      </c>
      <c r="D14" s="150">
        <f t="shared" si="1"/>
        <v>392</v>
      </c>
      <c r="E14" s="288">
        <v>119</v>
      </c>
      <c r="F14" s="288">
        <v>134</v>
      </c>
      <c r="G14" s="288">
        <v>139</v>
      </c>
      <c r="H14" s="354">
        <f t="shared" si="2"/>
        <v>433</v>
      </c>
      <c r="I14" s="153">
        <v>148</v>
      </c>
      <c r="J14" s="153">
        <v>139</v>
      </c>
      <c r="K14" s="356">
        <v>146</v>
      </c>
      <c r="L14" s="279">
        <f t="shared" si="3"/>
        <v>-9.4688221709006921</v>
      </c>
      <c r="M14" s="279">
        <f t="shared" si="3"/>
        <v>-19.594594594594593</v>
      </c>
      <c r="N14" s="279">
        <f t="shared" si="3"/>
        <v>-3.5971223021582732</v>
      </c>
      <c r="O14" s="279">
        <f t="shared" si="3"/>
        <v>-4.7945205479452051</v>
      </c>
    </row>
    <row r="15" spans="1:27" ht="14.1" customHeight="1" x14ac:dyDescent="0.3">
      <c r="A15" s="178"/>
      <c r="B15" s="299" t="s">
        <v>12</v>
      </c>
      <c r="C15" s="348" t="s">
        <v>16</v>
      </c>
      <c r="D15" s="150">
        <f t="shared" si="1"/>
        <v>443</v>
      </c>
      <c r="E15" s="288">
        <v>145</v>
      </c>
      <c r="F15" s="288">
        <v>151</v>
      </c>
      <c r="G15" s="288">
        <v>147</v>
      </c>
      <c r="H15" s="354">
        <f t="shared" si="2"/>
        <v>480</v>
      </c>
      <c r="I15" s="153">
        <v>156</v>
      </c>
      <c r="J15" s="153">
        <v>166</v>
      </c>
      <c r="K15" s="356">
        <v>158</v>
      </c>
      <c r="L15" s="279">
        <f t="shared" si="3"/>
        <v>-7.7083333333333339</v>
      </c>
      <c r="M15" s="279">
        <f t="shared" si="3"/>
        <v>-7.0512820512820511</v>
      </c>
      <c r="N15" s="279">
        <f t="shared" si="3"/>
        <v>-9.0361445783132535</v>
      </c>
      <c r="O15" s="279">
        <f t="shared" si="3"/>
        <v>-6.962025316455696</v>
      </c>
    </row>
    <row r="16" spans="1:27" ht="14.1" customHeight="1" x14ac:dyDescent="0.3">
      <c r="A16" s="178"/>
      <c r="B16" s="299" t="s">
        <v>14</v>
      </c>
      <c r="C16" s="348" t="s">
        <v>16</v>
      </c>
      <c r="D16" s="150">
        <f t="shared" si="1"/>
        <v>203</v>
      </c>
      <c r="E16" s="288">
        <v>74</v>
      </c>
      <c r="F16" s="288">
        <v>71</v>
      </c>
      <c r="G16" s="288">
        <v>58</v>
      </c>
      <c r="H16" s="354">
        <f t="shared" si="2"/>
        <v>212</v>
      </c>
      <c r="I16" s="153">
        <v>87</v>
      </c>
      <c r="J16" s="153">
        <v>74</v>
      </c>
      <c r="K16" s="356">
        <v>51</v>
      </c>
      <c r="L16" s="279">
        <f t="shared" si="3"/>
        <v>-4.2452830188679247</v>
      </c>
      <c r="M16" s="279">
        <f t="shared" si="3"/>
        <v>-14.942528735632186</v>
      </c>
      <c r="N16" s="279">
        <f t="shared" si="3"/>
        <v>-4.0540540540540544</v>
      </c>
      <c r="O16" s="279">
        <f t="shared" si="3"/>
        <v>13.725490196078432</v>
      </c>
    </row>
    <row r="17" spans="1:15" ht="14.1" customHeight="1" x14ac:dyDescent="0.3">
      <c r="A17" s="178"/>
      <c r="B17" s="299" t="s">
        <v>65</v>
      </c>
      <c r="C17" s="348" t="s">
        <v>16</v>
      </c>
      <c r="D17" s="150">
        <f t="shared" si="1"/>
        <v>135</v>
      </c>
      <c r="E17" s="288">
        <v>47</v>
      </c>
      <c r="F17" s="288">
        <v>49</v>
      </c>
      <c r="G17" s="288">
        <v>39</v>
      </c>
      <c r="H17" s="354">
        <f t="shared" si="2"/>
        <v>111</v>
      </c>
      <c r="I17" s="153">
        <v>39</v>
      </c>
      <c r="J17" s="153">
        <v>42</v>
      </c>
      <c r="K17" s="356">
        <v>30</v>
      </c>
      <c r="L17" s="279">
        <f t="shared" si="3"/>
        <v>21.621621621621621</v>
      </c>
      <c r="M17" s="279">
        <f t="shared" si="3"/>
        <v>20.512820512820511</v>
      </c>
      <c r="N17" s="279">
        <f t="shared" si="3"/>
        <v>16.666666666666664</v>
      </c>
      <c r="O17" s="279">
        <f t="shared" si="3"/>
        <v>30</v>
      </c>
    </row>
    <row r="18" spans="1:15" ht="14.1" customHeight="1" x14ac:dyDescent="0.3">
      <c r="A18" s="178"/>
      <c r="B18" s="299" t="s">
        <v>13</v>
      </c>
      <c r="C18" s="348" t="s">
        <v>16</v>
      </c>
      <c r="D18" s="150">
        <f t="shared" si="1"/>
        <v>68</v>
      </c>
      <c r="E18" s="288">
        <v>25</v>
      </c>
      <c r="F18" s="288">
        <v>22</v>
      </c>
      <c r="G18" s="288">
        <v>21</v>
      </c>
      <c r="H18" s="354">
        <f t="shared" si="2"/>
        <v>60</v>
      </c>
      <c r="I18" s="153">
        <v>23</v>
      </c>
      <c r="J18" s="153">
        <v>18</v>
      </c>
      <c r="K18" s="356">
        <v>19</v>
      </c>
      <c r="L18" s="279">
        <f t="shared" si="3"/>
        <v>13.333333333333334</v>
      </c>
      <c r="M18" s="279">
        <f t="shared" si="3"/>
        <v>8.695652173913043</v>
      </c>
      <c r="N18" s="279">
        <f t="shared" si="3"/>
        <v>22.222222222222221</v>
      </c>
      <c r="O18" s="279">
        <f t="shared" si="3"/>
        <v>10.526315789473683</v>
      </c>
    </row>
    <row r="19" spans="1:15" ht="14.1" customHeight="1" x14ac:dyDescent="0.3">
      <c r="A19" s="178"/>
      <c r="B19" s="299" t="s">
        <v>47</v>
      </c>
      <c r="C19" s="348" t="s">
        <v>16</v>
      </c>
      <c r="D19" s="150">
        <f t="shared" si="1"/>
        <v>157</v>
      </c>
      <c r="E19" s="288">
        <v>78</v>
      </c>
      <c r="F19" s="288">
        <v>43</v>
      </c>
      <c r="G19" s="288">
        <v>36</v>
      </c>
      <c r="H19" s="354">
        <f t="shared" si="2"/>
        <v>153</v>
      </c>
      <c r="I19" s="153">
        <v>71</v>
      </c>
      <c r="J19" s="153">
        <v>44</v>
      </c>
      <c r="K19" s="356">
        <v>38</v>
      </c>
      <c r="L19" s="279">
        <f t="shared" si="3"/>
        <v>2.6143790849673203</v>
      </c>
      <c r="M19" s="279">
        <f t="shared" si="3"/>
        <v>9.8591549295774641</v>
      </c>
      <c r="N19" s="279">
        <f t="shared" si="3"/>
        <v>-2.2727272727272729</v>
      </c>
      <c r="O19" s="279">
        <f t="shared" si="3"/>
        <v>-5.2631578947368416</v>
      </c>
    </row>
    <row r="20" spans="1:15" ht="14.1" customHeight="1" x14ac:dyDescent="0.3">
      <c r="A20" s="178"/>
      <c r="B20" s="299" t="s">
        <v>128</v>
      </c>
      <c r="C20" s="348" t="s">
        <v>16</v>
      </c>
      <c r="D20" s="150">
        <f t="shared" si="1"/>
        <v>526</v>
      </c>
      <c r="E20" s="153">
        <v>180</v>
      </c>
      <c r="F20" s="153">
        <v>185</v>
      </c>
      <c r="G20" s="153">
        <v>161</v>
      </c>
      <c r="H20" s="354">
        <f t="shared" si="2"/>
        <v>520</v>
      </c>
      <c r="I20" s="153">
        <v>174</v>
      </c>
      <c r="J20" s="153">
        <v>188</v>
      </c>
      <c r="K20" s="356">
        <v>158</v>
      </c>
      <c r="L20" s="279">
        <f t="shared" si="3"/>
        <v>1.153846153846154</v>
      </c>
      <c r="M20" s="279">
        <f t="shared" si="3"/>
        <v>3.4482758620689653</v>
      </c>
      <c r="N20" s="279">
        <f t="shared" si="3"/>
        <v>-1.5957446808510638</v>
      </c>
      <c r="O20" s="279">
        <f t="shared" si="3"/>
        <v>1.89873417721519</v>
      </c>
    </row>
    <row r="21" spans="1:15" ht="7.35" customHeight="1" x14ac:dyDescent="0.3">
      <c r="A21" s="178"/>
      <c r="B21" s="297"/>
      <c r="C21" s="348"/>
      <c r="D21" s="150"/>
      <c r="E21" s="153"/>
      <c r="F21" s="153"/>
      <c r="G21" s="153"/>
      <c r="H21" s="354"/>
      <c r="I21" s="153"/>
      <c r="J21" s="153"/>
      <c r="K21" s="356"/>
      <c r="L21" s="279"/>
      <c r="M21" s="279"/>
      <c r="N21" s="279"/>
      <c r="O21" s="279"/>
    </row>
    <row r="22" spans="1:15" ht="14.1" customHeight="1" x14ac:dyDescent="0.3">
      <c r="A22" s="180"/>
      <c r="B22" s="346" t="s">
        <v>67</v>
      </c>
      <c r="C22" s="348" t="s">
        <v>168</v>
      </c>
      <c r="D22" s="247">
        <f t="shared" ref="D22:K22" si="4">SUM(D24:D34)</f>
        <v>71115.146000000022</v>
      </c>
      <c r="E22" s="247">
        <f>SUM(E24:E34)</f>
        <v>26811.620000000003</v>
      </c>
      <c r="F22" s="247">
        <f t="shared" si="4"/>
        <v>24343.734000000004</v>
      </c>
      <c r="G22" s="247">
        <f t="shared" si="4"/>
        <v>19959.791999999998</v>
      </c>
      <c r="H22" s="352">
        <f t="shared" ref="H22" si="5">SUM(H24:H34)</f>
        <v>72548.316999999995</v>
      </c>
      <c r="I22" s="247">
        <f t="shared" si="4"/>
        <v>27458.056000000004</v>
      </c>
      <c r="J22" s="247">
        <f t="shared" si="4"/>
        <v>24559.641</v>
      </c>
      <c r="K22" s="353">
        <f t="shared" si="4"/>
        <v>20530.620000000003</v>
      </c>
      <c r="L22" s="281">
        <f>(D22-H22)/H22*100</f>
        <v>-1.9754710505551398</v>
      </c>
      <c r="M22" s="281">
        <f>(E22-I22)/I22*100</f>
        <v>-2.3542671775452764</v>
      </c>
      <c r="N22" s="281">
        <f>(F22-J22)/J22*100</f>
        <v>-0.87911301309329237</v>
      </c>
      <c r="O22" s="281">
        <f>(G22-K22)/K22*100</f>
        <v>-2.7803739000575964</v>
      </c>
    </row>
    <row r="23" spans="1:15" ht="7.35" customHeight="1" x14ac:dyDescent="0.3">
      <c r="A23" s="178"/>
      <c r="B23" s="297"/>
      <c r="C23" s="349"/>
      <c r="D23" s="289"/>
      <c r="E23" s="289"/>
      <c r="F23" s="289"/>
      <c r="G23" s="289"/>
      <c r="H23" s="354"/>
      <c r="I23" s="289"/>
      <c r="J23" s="289"/>
      <c r="K23" s="357"/>
      <c r="L23" s="279"/>
      <c r="M23" s="279"/>
      <c r="N23" s="279"/>
      <c r="O23" s="279"/>
    </row>
    <row r="24" spans="1:15" ht="14.1" customHeight="1" x14ac:dyDescent="0.3">
      <c r="A24" s="178"/>
      <c r="B24" s="299" t="s">
        <v>9</v>
      </c>
      <c r="C24" s="348" t="s">
        <v>168</v>
      </c>
      <c r="D24" s="150">
        <f t="shared" ref="D24:D34" si="6">SUM(E24:G24)</f>
        <v>10362.466</v>
      </c>
      <c r="E24" s="150">
        <v>3336.5450000000001</v>
      </c>
      <c r="F24" s="150">
        <v>3614.4810000000002</v>
      </c>
      <c r="G24" s="150">
        <v>3411.44</v>
      </c>
      <c r="H24" s="354">
        <f t="shared" ref="H24:H34" si="7">SUM(I24:K24)</f>
        <v>9930.67</v>
      </c>
      <c r="I24" s="291">
        <v>3333.8040000000001</v>
      </c>
      <c r="J24" s="291">
        <v>3417.38</v>
      </c>
      <c r="K24" s="409">
        <v>3179.4859999999999</v>
      </c>
      <c r="L24" s="279">
        <f t="shared" ref="L24:O34" si="8">(D24-H24)/H24*100</f>
        <v>4.348105414841096</v>
      </c>
      <c r="M24" s="279">
        <f t="shared" si="8"/>
        <v>8.2218390763223792E-2</v>
      </c>
      <c r="N24" s="279">
        <f t="shared" si="8"/>
        <v>5.7676055925884775</v>
      </c>
      <c r="O24" s="279">
        <f t="shared" si="8"/>
        <v>7.2953301256869887</v>
      </c>
    </row>
    <row r="25" spans="1:15" ht="14.1" customHeight="1" x14ac:dyDescent="0.3">
      <c r="A25" s="178"/>
      <c r="B25" s="299" t="s">
        <v>10</v>
      </c>
      <c r="C25" s="348" t="s">
        <v>168</v>
      </c>
      <c r="D25" s="150">
        <f t="shared" si="6"/>
        <v>1507.251</v>
      </c>
      <c r="E25" s="150">
        <v>492.44299999999998</v>
      </c>
      <c r="F25" s="150">
        <v>452.69499999999999</v>
      </c>
      <c r="G25" s="150">
        <v>562.11300000000006</v>
      </c>
      <c r="H25" s="354">
        <f t="shared" si="7"/>
        <v>1608.4690000000001</v>
      </c>
      <c r="I25" s="291">
        <v>516.79999999999995</v>
      </c>
      <c r="J25" s="291">
        <v>529.58199999999999</v>
      </c>
      <c r="K25" s="409">
        <v>562.08699999999999</v>
      </c>
      <c r="L25" s="279">
        <f t="shared" si="8"/>
        <v>-6.2928163365287153</v>
      </c>
      <c r="M25" s="279">
        <f t="shared" si="8"/>
        <v>-4.7130417956656299</v>
      </c>
      <c r="N25" s="279">
        <f t="shared" si="8"/>
        <v>-14.518431517687535</v>
      </c>
      <c r="O25" s="279">
        <f t="shared" si="8"/>
        <v>4.6256184540947052E-3</v>
      </c>
    </row>
    <row r="26" spans="1:15" ht="14.1" customHeight="1" x14ac:dyDescent="0.3">
      <c r="A26" s="178"/>
      <c r="B26" s="299" t="s">
        <v>11</v>
      </c>
      <c r="C26" s="348" t="s">
        <v>168</v>
      </c>
      <c r="D26" s="150">
        <f t="shared" si="6"/>
        <v>441.71199999999999</v>
      </c>
      <c r="E26" s="150">
        <v>155.53299999999999</v>
      </c>
      <c r="F26" s="150">
        <v>157.25</v>
      </c>
      <c r="G26" s="150">
        <v>128.929</v>
      </c>
      <c r="H26" s="354">
        <f t="shared" si="7"/>
        <v>470.04399999999998</v>
      </c>
      <c r="I26" s="291">
        <v>174.54</v>
      </c>
      <c r="J26" s="291">
        <v>142.69499999999999</v>
      </c>
      <c r="K26" s="409">
        <v>152.809</v>
      </c>
      <c r="L26" s="279">
        <f t="shared" si="8"/>
        <v>-6.0275208278373924</v>
      </c>
      <c r="M26" s="279">
        <f t="shared" si="8"/>
        <v>-10.889767388564229</v>
      </c>
      <c r="N26" s="279">
        <f t="shared" si="8"/>
        <v>10.200077087494311</v>
      </c>
      <c r="O26" s="279">
        <f t="shared" si="8"/>
        <v>-15.627351792106484</v>
      </c>
    </row>
    <row r="27" spans="1:15" ht="14.1" customHeight="1" x14ac:dyDescent="0.3">
      <c r="A27" s="178"/>
      <c r="B27" s="299" t="s">
        <v>6</v>
      </c>
      <c r="C27" s="348" t="s">
        <v>168</v>
      </c>
      <c r="D27" s="150">
        <f t="shared" si="6"/>
        <v>16232.047</v>
      </c>
      <c r="E27" s="150">
        <v>5919.2470000000003</v>
      </c>
      <c r="F27" s="150">
        <v>6306.0469999999996</v>
      </c>
      <c r="G27" s="150">
        <v>4006.7530000000002</v>
      </c>
      <c r="H27" s="354">
        <f t="shared" si="7"/>
        <v>14521.978999999999</v>
      </c>
      <c r="I27" s="291">
        <v>5559.6509999999998</v>
      </c>
      <c r="J27" s="291">
        <v>4644.4679999999998</v>
      </c>
      <c r="K27" s="409">
        <v>4317.8599999999997</v>
      </c>
      <c r="L27" s="279">
        <f t="shared" si="8"/>
        <v>11.775722854302442</v>
      </c>
      <c r="M27" s="279">
        <f t="shared" si="8"/>
        <v>6.4679599492845945</v>
      </c>
      <c r="N27" s="279">
        <f t="shared" si="8"/>
        <v>35.775442957083563</v>
      </c>
      <c r="O27" s="279">
        <f t="shared" si="8"/>
        <v>-7.2051201289527578</v>
      </c>
    </row>
    <row r="28" spans="1:15" ht="14.1" customHeight="1" x14ac:dyDescent="0.3">
      <c r="A28" s="178"/>
      <c r="B28" s="299" t="s">
        <v>127</v>
      </c>
      <c r="C28" s="348" t="s">
        <v>168</v>
      </c>
      <c r="D28" s="150">
        <f t="shared" si="6"/>
        <v>6654.5709999999999</v>
      </c>
      <c r="E28" s="150">
        <v>1976.771</v>
      </c>
      <c r="F28" s="150">
        <v>2268.7489999999998</v>
      </c>
      <c r="G28" s="150">
        <v>2409.0509999999999</v>
      </c>
      <c r="H28" s="354">
        <f t="shared" si="7"/>
        <v>6249.5619999999999</v>
      </c>
      <c r="I28" s="291">
        <v>2146.8530000000001</v>
      </c>
      <c r="J28" s="291">
        <v>2136.9609999999998</v>
      </c>
      <c r="K28" s="409">
        <v>1965.748</v>
      </c>
      <c r="L28" s="279">
        <f t="shared" si="8"/>
        <v>6.4805981603190759</v>
      </c>
      <c r="M28" s="279">
        <f t="shared" si="8"/>
        <v>-7.922386861140474</v>
      </c>
      <c r="N28" s="279">
        <f t="shared" si="8"/>
        <v>6.1670755806961397</v>
      </c>
      <c r="O28" s="279">
        <f t="shared" si="8"/>
        <v>22.551364671361736</v>
      </c>
    </row>
    <row r="29" spans="1:15" ht="14.1" customHeight="1" x14ac:dyDescent="0.3">
      <c r="A29" s="178"/>
      <c r="B29" s="299" t="s">
        <v>12</v>
      </c>
      <c r="C29" s="348" t="s">
        <v>168</v>
      </c>
      <c r="D29" s="150">
        <f t="shared" si="6"/>
        <v>21707.836000000003</v>
      </c>
      <c r="E29" s="150">
        <v>7501.527</v>
      </c>
      <c r="F29" s="150">
        <v>7146.9949999999999</v>
      </c>
      <c r="G29" s="150">
        <v>7059.3140000000003</v>
      </c>
      <c r="H29" s="354">
        <f t="shared" si="7"/>
        <v>24803.865000000002</v>
      </c>
      <c r="I29" s="291">
        <v>7458.8959999999997</v>
      </c>
      <c r="J29" s="291">
        <v>9093.3770000000004</v>
      </c>
      <c r="K29" s="409">
        <v>8251.5920000000006</v>
      </c>
      <c r="L29" s="279">
        <f t="shared" si="8"/>
        <v>-12.482042617148572</v>
      </c>
      <c r="M29" s="279">
        <f t="shared" si="8"/>
        <v>0.57154570864106857</v>
      </c>
      <c r="N29" s="279">
        <f t="shared" si="8"/>
        <v>-21.404391349880253</v>
      </c>
      <c r="O29" s="279">
        <f t="shared" si="8"/>
        <v>-14.449066313506535</v>
      </c>
    </row>
    <row r="30" spans="1:15" ht="14.1" customHeight="1" x14ac:dyDescent="0.3">
      <c r="A30" s="178"/>
      <c r="B30" s="299" t="s">
        <v>14</v>
      </c>
      <c r="C30" s="348" t="s">
        <v>168</v>
      </c>
      <c r="D30" s="150">
        <f t="shared" si="6"/>
        <v>4560.8209999999999</v>
      </c>
      <c r="E30" s="150">
        <v>1829.856</v>
      </c>
      <c r="F30" s="150">
        <v>1965.9</v>
      </c>
      <c r="G30" s="150">
        <v>765.06500000000005</v>
      </c>
      <c r="H30" s="354">
        <f t="shared" si="7"/>
        <v>5034.6939999999995</v>
      </c>
      <c r="I30" s="291">
        <v>2778.529</v>
      </c>
      <c r="J30" s="291">
        <v>1840.537</v>
      </c>
      <c r="K30" s="409">
        <v>415.62799999999999</v>
      </c>
      <c r="L30" s="279">
        <f t="shared" si="8"/>
        <v>-9.4121509668710672</v>
      </c>
      <c r="M30" s="279">
        <f t="shared" si="8"/>
        <v>-34.142994368602956</v>
      </c>
      <c r="N30" s="279">
        <f t="shared" si="8"/>
        <v>6.8112186823736796</v>
      </c>
      <c r="O30" s="279">
        <f t="shared" si="8"/>
        <v>84.074460815921952</v>
      </c>
    </row>
    <row r="31" spans="1:15" ht="14.1" customHeight="1" x14ac:dyDescent="0.3">
      <c r="A31" s="178"/>
      <c r="B31" s="299" t="s">
        <v>65</v>
      </c>
      <c r="C31" s="348" t="s">
        <v>168</v>
      </c>
      <c r="D31" s="150">
        <f t="shared" si="6"/>
        <v>965.56700000000001</v>
      </c>
      <c r="E31" s="150">
        <v>464.20299999999997</v>
      </c>
      <c r="F31" s="150">
        <v>330.56200000000001</v>
      </c>
      <c r="G31" s="150">
        <v>170.80199999999999</v>
      </c>
      <c r="H31" s="354">
        <f t="shared" si="7"/>
        <v>1014.221</v>
      </c>
      <c r="I31" s="291">
        <v>467.15600000000001</v>
      </c>
      <c r="J31" s="291">
        <v>441.18</v>
      </c>
      <c r="K31" s="409">
        <v>105.88500000000001</v>
      </c>
      <c r="L31" s="279">
        <f t="shared" si="8"/>
        <v>-4.7971793129899698</v>
      </c>
      <c r="M31" s="279">
        <f t="shared" si="8"/>
        <v>-0.63212288828571861</v>
      </c>
      <c r="N31" s="279">
        <f t="shared" si="8"/>
        <v>-25.073212747631352</v>
      </c>
      <c r="O31" s="279">
        <f t="shared" si="8"/>
        <v>61.308967275818091</v>
      </c>
    </row>
    <row r="32" spans="1:15" ht="14.1" customHeight="1" x14ac:dyDescent="0.3">
      <c r="A32" s="178"/>
      <c r="B32" s="299" t="s">
        <v>13</v>
      </c>
      <c r="C32" s="348" t="s">
        <v>168</v>
      </c>
      <c r="D32" s="150">
        <f t="shared" si="6"/>
        <v>490.36099999999999</v>
      </c>
      <c r="E32" s="150">
        <v>171.50399999999999</v>
      </c>
      <c r="F32" s="150">
        <v>167.12</v>
      </c>
      <c r="G32" s="150">
        <v>151.73699999999999</v>
      </c>
      <c r="H32" s="354">
        <f t="shared" si="7"/>
        <v>420.93799999999999</v>
      </c>
      <c r="I32" s="291">
        <v>159.91900000000001</v>
      </c>
      <c r="J32" s="291">
        <v>129.67699999999999</v>
      </c>
      <c r="K32" s="409">
        <v>131.34200000000001</v>
      </c>
      <c r="L32" s="279">
        <f t="shared" si="8"/>
        <v>16.49245257021224</v>
      </c>
      <c r="M32" s="279">
        <f t="shared" si="8"/>
        <v>7.2442924230391501</v>
      </c>
      <c r="N32" s="279">
        <f t="shared" si="8"/>
        <v>28.874048597669606</v>
      </c>
      <c r="O32" s="279">
        <f t="shared" si="8"/>
        <v>15.528163116139529</v>
      </c>
    </row>
    <row r="33" spans="1:27" ht="14.1" customHeight="1" x14ac:dyDescent="0.3">
      <c r="A33" s="178"/>
      <c r="B33" s="299" t="s">
        <v>47</v>
      </c>
      <c r="C33" s="348" t="s">
        <v>168</v>
      </c>
      <c r="D33" s="150">
        <f t="shared" si="6"/>
        <v>5470.4409999999998</v>
      </c>
      <c r="E33" s="150">
        <v>3849.5940000000001</v>
      </c>
      <c r="F33" s="150">
        <v>1094.847</v>
      </c>
      <c r="G33" s="150">
        <v>526</v>
      </c>
      <c r="H33" s="354">
        <f t="shared" si="7"/>
        <v>5635.1459999999997</v>
      </c>
      <c r="I33" s="291">
        <v>3699.5079999999998</v>
      </c>
      <c r="J33" s="291">
        <v>1108.367</v>
      </c>
      <c r="K33" s="409">
        <v>827.27099999999996</v>
      </c>
      <c r="L33" s="279">
        <f t="shared" si="8"/>
        <v>-2.9228169066072103</v>
      </c>
      <c r="M33" s="279">
        <f t="shared" si="8"/>
        <v>4.0569178388045177</v>
      </c>
      <c r="N33" s="279">
        <f t="shared" si="8"/>
        <v>-1.219812571106861</v>
      </c>
      <c r="O33" s="279">
        <f t="shared" si="8"/>
        <v>-36.41744966280698</v>
      </c>
    </row>
    <row r="34" spans="1:27" ht="14.1" customHeight="1" x14ac:dyDescent="0.3">
      <c r="A34" s="178"/>
      <c r="B34" s="299" t="s">
        <v>128</v>
      </c>
      <c r="C34" s="348" t="s">
        <v>168</v>
      </c>
      <c r="D34" s="150">
        <f t="shared" si="6"/>
        <v>2722.0729999999999</v>
      </c>
      <c r="E34" s="150">
        <v>1114.3970000000002</v>
      </c>
      <c r="F34" s="150">
        <v>839.08800000000008</v>
      </c>
      <c r="G34" s="150">
        <v>768.58799999999985</v>
      </c>
      <c r="H34" s="354">
        <f t="shared" si="7"/>
        <v>2858.7289999999998</v>
      </c>
      <c r="I34" s="150">
        <v>1162.4000000000001</v>
      </c>
      <c r="J34" s="150">
        <v>1075.4169999999999</v>
      </c>
      <c r="K34" s="410">
        <v>620.91199999999992</v>
      </c>
      <c r="L34" s="279">
        <f t="shared" si="8"/>
        <v>-4.7803062130058489</v>
      </c>
      <c r="M34" s="279">
        <f t="shared" si="8"/>
        <v>-4.1296455609084592</v>
      </c>
      <c r="N34" s="279">
        <f t="shared" si="8"/>
        <v>-21.97556854689854</v>
      </c>
      <c r="O34" s="279">
        <f t="shared" si="8"/>
        <v>23.783724585770599</v>
      </c>
    </row>
    <row r="35" spans="1:27" ht="7.35" customHeight="1" thickBot="1" x14ac:dyDescent="0.35">
      <c r="A35" s="178"/>
      <c r="B35" s="344"/>
      <c r="C35" s="344"/>
      <c r="D35" s="345"/>
      <c r="E35" s="345"/>
      <c r="F35" s="345"/>
      <c r="G35" s="345"/>
      <c r="H35" s="345"/>
      <c r="I35" s="345"/>
      <c r="J35" s="345"/>
      <c r="K35" s="345"/>
      <c r="L35" s="345"/>
      <c r="M35" s="345"/>
      <c r="N35" s="345"/>
      <c r="O35" s="345"/>
    </row>
    <row r="36" spans="1:27" ht="12" customHeight="1" thickTop="1" x14ac:dyDescent="0.3">
      <c r="A36" s="178"/>
      <c r="B36" s="250" t="s">
        <v>176</v>
      </c>
      <c r="C36" s="178"/>
      <c r="D36" s="179"/>
      <c r="E36" s="179"/>
      <c r="F36" s="179"/>
      <c r="G36" s="179"/>
      <c r="H36" s="179"/>
      <c r="I36" s="179"/>
      <c r="J36" s="179"/>
      <c r="K36" s="189"/>
      <c r="L36" s="179"/>
      <c r="M36" s="179"/>
      <c r="N36" s="179"/>
      <c r="O36" s="251" t="s">
        <v>118</v>
      </c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</row>
  </sheetData>
  <mergeCells count="5">
    <mergeCell ref="C5:C6"/>
    <mergeCell ref="D5:G5"/>
    <mergeCell ref="H5:K5"/>
    <mergeCell ref="L5:O5"/>
    <mergeCell ref="B5:B6"/>
  </mergeCells>
  <conditionalFormatting sqref="P8:AA11">
    <cfRule type="cellIs" dxfId="7" priority="3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60" orientation="portrait" r:id="rId1"/>
  <headerFooter>
    <oddFooter>&amp;L_x000D_&amp;1#&amp;"Calibri"&amp;10&amp;K008000 PUBLICA - PUBLIC</oddFooter>
  </headerFooter>
  <ignoredErrors>
    <ignoredError sqref="H22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7">
    <pageSetUpPr fitToPage="1"/>
  </sheetPr>
  <dimension ref="A1:N84"/>
  <sheetViews>
    <sheetView showGridLines="0" zoomScale="85" zoomScaleNormal="85" workbookViewId="0">
      <selection activeCell="B2" sqref="B2"/>
    </sheetView>
  </sheetViews>
  <sheetFormatPr defaultRowHeight="14.4" x14ac:dyDescent="0.3"/>
  <cols>
    <col min="1" max="1" width="4" style="34" customWidth="1"/>
    <col min="2" max="2" width="31.5546875" style="34" customWidth="1"/>
    <col min="3" max="3" width="16" style="35" bestFit="1" customWidth="1"/>
    <col min="4" max="6" width="10.44140625" style="35" customWidth="1"/>
    <col min="7" max="7" width="17.44140625" style="35" bestFit="1" customWidth="1"/>
    <col min="8" max="11" width="10.44140625" style="35" customWidth="1"/>
    <col min="12" max="12" width="11.44140625" style="35" customWidth="1"/>
    <col min="13" max="14" width="10.44140625" style="35" customWidth="1"/>
  </cols>
  <sheetData>
    <row r="1" spans="1:14" ht="18" customHeight="1" x14ac:dyDescent="0.3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3">
      <c r="A2" s="178"/>
      <c r="B2" s="180" t="s">
        <v>105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35" customHeight="1" x14ac:dyDescent="0.3">
      <c r="A3" s="178"/>
      <c r="B3" s="178"/>
      <c r="C3" s="190"/>
      <c r="D3" s="190"/>
      <c r="E3" s="190"/>
      <c r="F3" s="190"/>
      <c r="G3" s="190"/>
      <c r="H3" s="190"/>
      <c r="I3" s="190"/>
      <c r="J3" s="190"/>
      <c r="K3" s="179"/>
      <c r="L3" s="178"/>
      <c r="M3" s="178"/>
      <c r="N3" s="179"/>
    </row>
    <row r="4" spans="1:14" ht="15" thickBot="1" x14ac:dyDescent="0.35">
      <c r="A4" s="178"/>
      <c r="B4" s="178"/>
      <c r="C4" s="179"/>
      <c r="D4" s="191"/>
      <c r="E4" s="191"/>
      <c r="F4" s="191"/>
      <c r="G4" s="191"/>
      <c r="H4" s="191"/>
      <c r="I4" s="191"/>
      <c r="J4" s="191"/>
      <c r="K4" s="179"/>
      <c r="L4" s="179"/>
      <c r="M4" s="179"/>
      <c r="N4" s="192" t="s">
        <v>169</v>
      </c>
    </row>
    <row r="5" spans="1:14" ht="22.5" customHeight="1" thickBot="1" x14ac:dyDescent="0.35">
      <c r="A5" s="178"/>
      <c r="B5" s="419"/>
      <c r="C5" s="415" t="s">
        <v>206</v>
      </c>
      <c r="D5" s="415"/>
      <c r="E5" s="415"/>
      <c r="F5" s="415"/>
      <c r="G5" s="415" t="s">
        <v>189</v>
      </c>
      <c r="H5" s="415"/>
      <c r="I5" s="415"/>
      <c r="J5" s="416"/>
      <c r="K5" s="415" t="s">
        <v>49</v>
      </c>
      <c r="L5" s="415"/>
      <c r="M5" s="415"/>
      <c r="N5" s="415"/>
    </row>
    <row r="6" spans="1:14" ht="22.35" customHeight="1" thickBot="1" x14ac:dyDescent="0.35">
      <c r="A6" s="178"/>
      <c r="B6" s="420"/>
      <c r="C6" s="123" t="s">
        <v>0</v>
      </c>
      <c r="D6" s="143" t="s">
        <v>190</v>
      </c>
      <c r="E6" s="143" t="s">
        <v>191</v>
      </c>
      <c r="F6" s="143" t="s">
        <v>192</v>
      </c>
      <c r="G6" s="325" t="s">
        <v>0</v>
      </c>
      <c r="H6" s="333" t="s">
        <v>193</v>
      </c>
      <c r="I6" s="333" t="s">
        <v>194</v>
      </c>
      <c r="J6" s="333" t="s">
        <v>195</v>
      </c>
      <c r="K6" s="123" t="str">
        <f>C6</f>
        <v>Total</v>
      </c>
      <c r="L6" s="143" t="str">
        <f>D6</f>
        <v>abr.25</v>
      </c>
      <c r="M6" s="143" t="str">
        <f>E6</f>
        <v>mai.25</v>
      </c>
      <c r="N6" s="143" t="str">
        <f>F6</f>
        <v>jun.25</v>
      </c>
    </row>
    <row r="7" spans="1:14" ht="7.35" customHeight="1" x14ac:dyDescent="0.3">
      <c r="A7" s="178"/>
      <c r="B7" s="292"/>
      <c r="C7" s="328"/>
      <c r="D7" s="329"/>
      <c r="E7" s="329"/>
      <c r="F7" s="330"/>
      <c r="G7" s="328"/>
      <c r="H7" s="329"/>
      <c r="I7" s="329"/>
      <c r="J7" s="330"/>
      <c r="K7" s="328"/>
      <c r="L7" s="331"/>
      <c r="M7" s="329"/>
      <c r="N7" s="329"/>
    </row>
    <row r="8" spans="1:14" x14ac:dyDescent="0.3">
      <c r="A8" s="178"/>
      <c r="B8" s="180" t="s">
        <v>0</v>
      </c>
      <c r="C8" s="146">
        <f>SUM(D8:F8)</f>
        <v>21629.537</v>
      </c>
      <c r="D8" s="247">
        <f t="shared" ref="D8:J8" si="0">SUM(D10:D20)</f>
        <v>7266.9189999999999</v>
      </c>
      <c r="E8" s="247">
        <f t="shared" si="0"/>
        <v>7551.6570000000011</v>
      </c>
      <c r="F8" s="147">
        <f t="shared" si="0"/>
        <v>6810.9610000000002</v>
      </c>
      <c r="G8" s="247">
        <f t="shared" si="0"/>
        <v>23196.45</v>
      </c>
      <c r="H8" s="247">
        <f t="shared" si="0"/>
        <v>8234.5379999999986</v>
      </c>
      <c r="I8" s="247">
        <f t="shared" si="0"/>
        <v>7710.2849999999999</v>
      </c>
      <c r="J8" s="247">
        <f t="shared" si="0"/>
        <v>7251.6270000000004</v>
      </c>
      <c r="K8" s="280">
        <f>(C8-G8)/G8*100</f>
        <v>-6.7549689715452166</v>
      </c>
      <c r="L8" s="281">
        <f>(D8-H8)/H8*100</f>
        <v>-11.750738171346091</v>
      </c>
      <c r="M8" s="281">
        <f>(E8-I8)/I8*100</f>
        <v>-2.0573558564955614</v>
      </c>
      <c r="N8" s="281">
        <f>(F8-J8)/J8*100</f>
        <v>-6.0767880090909276</v>
      </c>
    </row>
    <row r="9" spans="1:14" ht="7.35" customHeight="1" x14ac:dyDescent="0.3">
      <c r="A9" s="178"/>
      <c r="B9" s="294"/>
      <c r="C9" s="290"/>
      <c r="D9" s="289"/>
      <c r="E9" s="289"/>
      <c r="F9" s="302"/>
      <c r="G9" s="289"/>
      <c r="H9" s="289"/>
      <c r="I9" s="289"/>
      <c r="J9" s="289"/>
      <c r="K9" s="276"/>
      <c r="L9" s="277"/>
      <c r="M9" s="277"/>
      <c r="N9" s="277"/>
    </row>
    <row r="10" spans="1:14" x14ac:dyDescent="0.3">
      <c r="A10" s="178"/>
      <c r="B10" s="295" t="s">
        <v>9</v>
      </c>
      <c r="C10" s="149">
        <f>SUM(D10:F10)</f>
        <v>3294.7129999999997</v>
      </c>
      <c r="D10" s="288">
        <f t="shared" ref="D10:F20" si="1">+SUM(D24)+SUM(D38)</f>
        <v>1090.162</v>
      </c>
      <c r="E10" s="150">
        <f t="shared" si="1"/>
        <v>1135.3150000000001</v>
      </c>
      <c r="F10" s="151">
        <f t="shared" si="1"/>
        <v>1069.2359999999999</v>
      </c>
      <c r="G10" s="150">
        <f>SUM(H10:J10)</f>
        <v>3404.7259999999997</v>
      </c>
      <c r="H10" s="150">
        <f t="shared" ref="H10:J20" si="2">+SUM(H24)+SUM(H38)</f>
        <v>1141.0530000000001</v>
      </c>
      <c r="I10" s="150">
        <f t="shared" si="2"/>
        <v>1115.3729999999998</v>
      </c>
      <c r="J10" s="150">
        <f t="shared" si="2"/>
        <v>1148.3</v>
      </c>
      <c r="K10" s="278">
        <f t="shared" ref="K10:N20" si="3">(C10-G10)/G10*100</f>
        <v>-3.2311851232668922</v>
      </c>
      <c r="L10" s="279">
        <f t="shared" si="3"/>
        <v>-4.4600031725082072</v>
      </c>
      <c r="M10" s="279">
        <f t="shared" si="3"/>
        <v>1.7879220673263776</v>
      </c>
      <c r="N10" s="279">
        <f t="shared" si="3"/>
        <v>-6.8853087172341789</v>
      </c>
    </row>
    <row r="11" spans="1:14" x14ac:dyDescent="0.3">
      <c r="A11" s="178"/>
      <c r="B11" s="295" t="s">
        <v>10</v>
      </c>
      <c r="C11" s="149">
        <f t="shared" ref="C11:C20" si="4">SUM(D11:F11)</f>
        <v>1394.0830000000001</v>
      </c>
      <c r="D11" s="150">
        <f t="shared" si="1"/>
        <v>471.54399999999998</v>
      </c>
      <c r="E11" s="150">
        <f t="shared" si="1"/>
        <v>421.63900000000001</v>
      </c>
      <c r="F11" s="151">
        <f t="shared" si="1"/>
        <v>500.90000000000003</v>
      </c>
      <c r="G11" s="150">
        <f t="shared" ref="G11:G20" si="5">SUM(H11:J11)</f>
        <v>1402.037</v>
      </c>
      <c r="H11" s="150">
        <f t="shared" si="2"/>
        <v>476.82100000000003</v>
      </c>
      <c r="I11" s="150">
        <f t="shared" si="2"/>
        <v>439.83200000000005</v>
      </c>
      <c r="J11" s="150">
        <f t="shared" si="2"/>
        <v>485.38400000000001</v>
      </c>
      <c r="K11" s="278">
        <f t="shared" si="3"/>
        <v>-0.56731741031085137</v>
      </c>
      <c r="L11" s="279">
        <f t="shared" si="3"/>
        <v>-1.1067046124227002</v>
      </c>
      <c r="M11" s="279">
        <f t="shared" si="3"/>
        <v>-4.136352061696293</v>
      </c>
      <c r="N11" s="279">
        <f t="shared" si="3"/>
        <v>3.1966443063636252</v>
      </c>
    </row>
    <row r="12" spans="1:14" x14ac:dyDescent="0.3">
      <c r="A12" s="178"/>
      <c r="B12" s="295" t="s">
        <v>11</v>
      </c>
      <c r="C12" s="149">
        <f t="shared" si="4"/>
        <v>554.21100000000001</v>
      </c>
      <c r="D12" s="150">
        <f t="shared" si="1"/>
        <v>202.601</v>
      </c>
      <c r="E12" s="150">
        <f t="shared" si="1"/>
        <v>183.57499999999999</v>
      </c>
      <c r="F12" s="151">
        <f t="shared" si="1"/>
        <v>168.03500000000003</v>
      </c>
      <c r="G12" s="150">
        <f t="shared" si="5"/>
        <v>619.73300000000006</v>
      </c>
      <c r="H12" s="150">
        <f t="shared" si="2"/>
        <v>231.63000000000002</v>
      </c>
      <c r="I12" s="150">
        <f t="shared" si="2"/>
        <v>186.83600000000001</v>
      </c>
      <c r="J12" s="150">
        <f t="shared" si="2"/>
        <v>201.26700000000002</v>
      </c>
      <c r="K12" s="278">
        <f t="shared" si="3"/>
        <v>-10.5726175627246</v>
      </c>
      <c r="L12" s="279">
        <f t="shared" si="3"/>
        <v>-12.532487156240565</v>
      </c>
      <c r="M12" s="279">
        <f t="shared" si="3"/>
        <v>-1.7453809758290819</v>
      </c>
      <c r="N12" s="279">
        <f t="shared" si="3"/>
        <v>-16.511400279231069</v>
      </c>
    </row>
    <row r="13" spans="1:14" x14ac:dyDescent="0.3">
      <c r="A13" s="178"/>
      <c r="B13" s="295" t="s">
        <v>6</v>
      </c>
      <c r="C13" s="149">
        <f t="shared" si="4"/>
        <v>2738.0749999999998</v>
      </c>
      <c r="D13" s="150">
        <f t="shared" si="1"/>
        <v>855.09799999999996</v>
      </c>
      <c r="E13" s="150">
        <f t="shared" si="1"/>
        <v>1148.7370000000001</v>
      </c>
      <c r="F13" s="151">
        <f t="shared" si="1"/>
        <v>734.2399999999999</v>
      </c>
      <c r="G13" s="150">
        <f t="shared" si="5"/>
        <v>2802.4809999999998</v>
      </c>
      <c r="H13" s="150">
        <f t="shared" si="2"/>
        <v>994.08699999999999</v>
      </c>
      <c r="I13" s="150">
        <f t="shared" si="2"/>
        <v>939.74300000000005</v>
      </c>
      <c r="J13" s="150">
        <f t="shared" si="2"/>
        <v>868.65100000000007</v>
      </c>
      <c r="K13" s="278">
        <f t="shared" si="3"/>
        <v>-2.298177935907503</v>
      </c>
      <c r="L13" s="279">
        <f t="shared" si="3"/>
        <v>-13.981573041393766</v>
      </c>
      <c r="M13" s="279">
        <f t="shared" si="3"/>
        <v>22.239484625051745</v>
      </c>
      <c r="N13" s="279">
        <f t="shared" si="3"/>
        <v>-15.473533099023676</v>
      </c>
    </row>
    <row r="14" spans="1:14" x14ac:dyDescent="0.3">
      <c r="A14" s="178"/>
      <c r="B14" s="295" t="s">
        <v>129</v>
      </c>
      <c r="C14" s="149">
        <f t="shared" si="4"/>
        <v>1492.819</v>
      </c>
      <c r="D14" s="150">
        <f t="shared" si="1"/>
        <v>476.23500000000001</v>
      </c>
      <c r="E14" s="150">
        <f t="shared" si="1"/>
        <v>479.91300000000001</v>
      </c>
      <c r="F14" s="151">
        <f t="shared" si="1"/>
        <v>536.67099999999994</v>
      </c>
      <c r="G14" s="150">
        <f t="shared" si="5"/>
        <v>1639.4999999999998</v>
      </c>
      <c r="H14" s="150">
        <f t="shared" si="2"/>
        <v>535.10199999999998</v>
      </c>
      <c r="I14" s="150">
        <f t="shared" si="2"/>
        <v>551.20499999999993</v>
      </c>
      <c r="J14" s="150">
        <f t="shared" si="2"/>
        <v>553.19299999999998</v>
      </c>
      <c r="K14" s="278">
        <f t="shared" si="3"/>
        <v>-8.9466910643488777</v>
      </c>
      <c r="L14" s="279">
        <f t="shared" si="3"/>
        <v>-11.001080167893218</v>
      </c>
      <c r="M14" s="279">
        <f t="shared" si="3"/>
        <v>-12.933844939722958</v>
      </c>
      <c r="N14" s="279">
        <f t="shared" si="3"/>
        <v>-2.9866610748870737</v>
      </c>
    </row>
    <row r="15" spans="1:14" x14ac:dyDescent="0.3">
      <c r="A15" s="178"/>
      <c r="B15" s="295" t="s">
        <v>12</v>
      </c>
      <c r="C15" s="149">
        <f t="shared" si="4"/>
        <v>10852.173000000001</v>
      </c>
      <c r="D15" s="150">
        <f t="shared" si="1"/>
        <v>3761.2880000000005</v>
      </c>
      <c r="E15" s="150">
        <f t="shared" si="1"/>
        <v>3710.761</v>
      </c>
      <c r="F15" s="151">
        <f t="shared" si="1"/>
        <v>3380.1240000000003</v>
      </c>
      <c r="G15" s="150">
        <f t="shared" si="5"/>
        <v>12153.18</v>
      </c>
      <c r="H15" s="150">
        <f t="shared" si="2"/>
        <v>4427.9890000000005</v>
      </c>
      <c r="I15" s="150">
        <f t="shared" si="2"/>
        <v>4069.4249999999997</v>
      </c>
      <c r="J15" s="150">
        <f t="shared" si="2"/>
        <v>3655.7659999999996</v>
      </c>
      <c r="K15" s="278">
        <f t="shared" si="3"/>
        <v>-10.705074721184081</v>
      </c>
      <c r="L15" s="279">
        <f t="shared" si="3"/>
        <v>-15.056518884757841</v>
      </c>
      <c r="M15" s="279">
        <f t="shared" si="3"/>
        <v>-8.8136284610233577</v>
      </c>
      <c r="N15" s="279">
        <f t="shared" si="3"/>
        <v>-7.5399246013010508</v>
      </c>
    </row>
    <row r="16" spans="1:14" x14ac:dyDescent="0.3">
      <c r="A16" s="178"/>
      <c r="B16" s="295" t="s">
        <v>14</v>
      </c>
      <c r="C16" s="149">
        <f t="shared" si="4"/>
        <v>540.09699999999998</v>
      </c>
      <c r="D16" s="150">
        <f t="shared" si="1"/>
        <v>166.35499999999999</v>
      </c>
      <c r="E16" s="150">
        <f t="shared" si="1"/>
        <v>198.95999999999998</v>
      </c>
      <c r="F16" s="151">
        <f t="shared" si="1"/>
        <v>174.78200000000001</v>
      </c>
      <c r="G16" s="150">
        <f t="shared" si="5"/>
        <v>470.08100000000002</v>
      </c>
      <c r="H16" s="150">
        <f t="shared" si="2"/>
        <v>177.19900000000001</v>
      </c>
      <c r="I16" s="150">
        <f t="shared" si="2"/>
        <v>176.62100000000001</v>
      </c>
      <c r="J16" s="150">
        <f t="shared" si="2"/>
        <v>116.261</v>
      </c>
      <c r="K16" s="278">
        <f t="shared" si="3"/>
        <v>14.89445435999327</v>
      </c>
      <c r="L16" s="279">
        <f t="shared" si="3"/>
        <v>-6.1196733615878314</v>
      </c>
      <c r="M16" s="279">
        <f t="shared" si="3"/>
        <v>12.647986366287117</v>
      </c>
      <c r="N16" s="279">
        <f t="shared" si="3"/>
        <v>50.335882196093287</v>
      </c>
    </row>
    <row r="17" spans="1:14" x14ac:dyDescent="0.3">
      <c r="A17" s="178"/>
      <c r="B17" s="295" t="s">
        <v>65</v>
      </c>
      <c r="C17" s="149">
        <f t="shared" si="4"/>
        <v>197.62099999999998</v>
      </c>
      <c r="D17" s="150">
        <f t="shared" si="1"/>
        <v>45.381999999999998</v>
      </c>
      <c r="E17" s="150">
        <f t="shared" si="1"/>
        <v>88.670999999999992</v>
      </c>
      <c r="F17" s="151">
        <f t="shared" si="1"/>
        <v>63.567999999999998</v>
      </c>
      <c r="G17" s="150">
        <f t="shared" si="5"/>
        <v>156.22299999999998</v>
      </c>
      <c r="H17" s="150">
        <f t="shared" si="2"/>
        <v>59.412999999999997</v>
      </c>
      <c r="I17" s="150">
        <f t="shared" si="2"/>
        <v>59.561</v>
      </c>
      <c r="J17" s="150">
        <f t="shared" si="2"/>
        <v>37.249000000000002</v>
      </c>
      <c r="K17" s="278">
        <f t="shared" si="3"/>
        <v>26.499299078880828</v>
      </c>
      <c r="L17" s="279">
        <f t="shared" si="3"/>
        <v>-23.616043626815681</v>
      </c>
      <c r="M17" s="279">
        <f t="shared" si="3"/>
        <v>48.874263360252499</v>
      </c>
      <c r="N17" s="279">
        <f t="shared" si="3"/>
        <v>70.656930387392933</v>
      </c>
    </row>
    <row r="18" spans="1:14" x14ac:dyDescent="0.3">
      <c r="A18" s="178"/>
      <c r="B18" s="295" t="s">
        <v>13</v>
      </c>
      <c r="C18" s="149">
        <f t="shared" si="4"/>
        <v>330.536</v>
      </c>
      <c r="D18" s="150">
        <f t="shared" si="1"/>
        <v>115.82900000000001</v>
      </c>
      <c r="E18" s="150">
        <f t="shared" si="1"/>
        <v>102.19</v>
      </c>
      <c r="F18" s="151">
        <f t="shared" si="1"/>
        <v>112.517</v>
      </c>
      <c r="G18" s="150">
        <f t="shared" si="5"/>
        <v>310.988</v>
      </c>
      <c r="H18" s="150">
        <f t="shared" si="2"/>
        <v>113.815</v>
      </c>
      <c r="I18" s="150">
        <f t="shared" si="2"/>
        <v>94.253</v>
      </c>
      <c r="J18" s="150">
        <f t="shared" si="2"/>
        <v>102.92</v>
      </c>
      <c r="K18" s="278">
        <f t="shared" si="3"/>
        <v>6.2857730844920061</v>
      </c>
      <c r="L18" s="279">
        <f t="shared" si="3"/>
        <v>1.769538285814708</v>
      </c>
      <c r="M18" s="279">
        <f t="shared" si="3"/>
        <v>8.4209521182349611</v>
      </c>
      <c r="N18" s="279">
        <f t="shared" si="3"/>
        <v>9.3247182277497025</v>
      </c>
    </row>
    <row r="19" spans="1:14" x14ac:dyDescent="0.3">
      <c r="A19" s="178"/>
      <c r="B19" s="295" t="s">
        <v>47</v>
      </c>
      <c r="C19" s="149">
        <f t="shared" si="4"/>
        <v>23.491</v>
      </c>
      <c r="D19" s="150">
        <f t="shared" si="1"/>
        <v>6.1870000000000003</v>
      </c>
      <c r="E19" s="150">
        <f t="shared" si="1"/>
        <v>10.975</v>
      </c>
      <c r="F19" s="151">
        <f t="shared" si="1"/>
        <v>6.3289999999999997</v>
      </c>
      <c r="G19" s="150">
        <f t="shared" si="5"/>
        <v>24.104999999999997</v>
      </c>
      <c r="H19" s="150">
        <f t="shared" si="2"/>
        <v>3.665</v>
      </c>
      <c r="I19" s="150">
        <f t="shared" si="2"/>
        <v>15.103999999999999</v>
      </c>
      <c r="J19" s="150">
        <f t="shared" si="2"/>
        <v>5.3360000000000003</v>
      </c>
      <c r="K19" s="278">
        <f t="shared" si="3"/>
        <v>-2.5471893797967113</v>
      </c>
      <c r="L19" s="279">
        <f t="shared" si="3"/>
        <v>68.813096862210102</v>
      </c>
      <c r="M19" s="279">
        <f t="shared" si="3"/>
        <v>-27.337129237288131</v>
      </c>
      <c r="N19" s="279">
        <f t="shared" si="3"/>
        <v>18.60944527736131</v>
      </c>
    </row>
    <row r="20" spans="1:14" x14ac:dyDescent="0.3">
      <c r="A20" s="178"/>
      <c r="B20" s="295" t="s">
        <v>15</v>
      </c>
      <c r="C20" s="149">
        <f t="shared" si="4"/>
        <v>211.71799999999999</v>
      </c>
      <c r="D20" s="150">
        <f t="shared" si="1"/>
        <v>76.238</v>
      </c>
      <c r="E20" s="150">
        <f t="shared" si="1"/>
        <v>70.921000000000006</v>
      </c>
      <c r="F20" s="151">
        <f t="shared" si="1"/>
        <v>64.558999999999997</v>
      </c>
      <c r="G20" s="150">
        <f t="shared" si="5"/>
        <v>213.39600000000002</v>
      </c>
      <c r="H20" s="291">
        <f t="shared" si="2"/>
        <v>73.76400000000001</v>
      </c>
      <c r="I20" s="291">
        <f t="shared" si="2"/>
        <v>62.332000000000008</v>
      </c>
      <c r="J20" s="291">
        <f t="shared" si="2"/>
        <v>77.3</v>
      </c>
      <c r="K20" s="278">
        <f t="shared" si="3"/>
        <v>-0.78633151511744626</v>
      </c>
      <c r="L20" s="279">
        <f t="shared" si="3"/>
        <v>3.3539395911284493</v>
      </c>
      <c r="M20" s="279">
        <f t="shared" si="3"/>
        <v>13.779439132387855</v>
      </c>
      <c r="N20" s="279">
        <f t="shared" si="3"/>
        <v>-16.482535575679172</v>
      </c>
    </row>
    <row r="21" spans="1:14" ht="7.35" customHeight="1" x14ac:dyDescent="0.3">
      <c r="A21" s="178"/>
      <c r="B21" s="295"/>
      <c r="C21" s="149"/>
      <c r="D21" s="150"/>
      <c r="E21" s="150"/>
      <c r="F21" s="151"/>
      <c r="G21" s="150"/>
      <c r="H21" s="150"/>
      <c r="I21" s="150"/>
      <c r="J21" s="150"/>
      <c r="K21" s="282"/>
      <c r="L21" s="283"/>
      <c r="M21" s="283"/>
      <c r="N21" s="283"/>
    </row>
    <row r="22" spans="1:14" x14ac:dyDescent="0.3">
      <c r="A22" s="178"/>
      <c r="B22" s="296" t="s">
        <v>17</v>
      </c>
      <c r="C22" s="146">
        <f>SUM(D22:F22)</f>
        <v>3632.4569999999999</v>
      </c>
      <c r="D22" s="247">
        <f t="shared" ref="D22:J22" si="6">SUM(D24:D34)</f>
        <v>1281.1109999999999</v>
      </c>
      <c r="E22" s="247">
        <f t="shared" si="6"/>
        <v>1247.404</v>
      </c>
      <c r="F22" s="147">
        <f t="shared" si="6"/>
        <v>1103.942</v>
      </c>
      <c r="G22" s="247">
        <f t="shared" si="6"/>
        <v>3198.4840000000008</v>
      </c>
      <c r="H22" s="247">
        <f t="shared" si="6"/>
        <v>1108.6809999999998</v>
      </c>
      <c r="I22" s="247">
        <f t="shared" si="6"/>
        <v>1124.7230000000002</v>
      </c>
      <c r="J22" s="147">
        <f t="shared" si="6"/>
        <v>965.08</v>
      </c>
      <c r="K22" s="280">
        <f t="shared" ref="K22:N22" si="7">IF(AND(C22=0,G22=0),0,(C22-G22)/G22*100)</f>
        <v>13.568084129856487</v>
      </c>
      <c r="L22" s="281">
        <f t="shared" si="7"/>
        <v>15.552715343728277</v>
      </c>
      <c r="M22" s="281">
        <f t="shared" si="7"/>
        <v>10.907663486920761</v>
      </c>
      <c r="N22" s="281">
        <f t="shared" si="7"/>
        <v>14.388651717992287</v>
      </c>
    </row>
    <row r="23" spans="1:14" ht="7.35" customHeight="1" x14ac:dyDescent="0.3">
      <c r="A23" s="178"/>
      <c r="B23" s="297"/>
      <c r="C23" s="290"/>
      <c r="D23" s="289"/>
      <c r="E23" s="289"/>
      <c r="F23" s="302"/>
      <c r="G23" s="289"/>
      <c r="H23" s="289"/>
      <c r="I23" s="289"/>
      <c r="J23" s="302"/>
      <c r="K23" s="276"/>
      <c r="L23" s="277"/>
      <c r="M23" s="277"/>
      <c r="N23" s="277"/>
    </row>
    <row r="24" spans="1:14" x14ac:dyDescent="0.3">
      <c r="A24" s="178"/>
      <c r="B24" s="298" t="s">
        <v>9</v>
      </c>
      <c r="C24" s="149">
        <f>SUM(D24:F24)</f>
        <v>792.96300000000008</v>
      </c>
      <c r="D24" s="150">
        <v>304.33800000000002</v>
      </c>
      <c r="E24" s="150">
        <v>241.84200000000001</v>
      </c>
      <c r="F24" s="151">
        <v>246.78299999999999</v>
      </c>
      <c r="G24" s="149">
        <f>SUM(H24:J24)</f>
        <v>729.37300000000005</v>
      </c>
      <c r="H24" s="150">
        <v>260.37200000000001</v>
      </c>
      <c r="I24" s="150">
        <v>254.53100000000001</v>
      </c>
      <c r="J24" s="151">
        <v>214.47</v>
      </c>
      <c r="K24" s="278">
        <f t="shared" ref="K24:N34" si="8">IF(AND(C24=0,G24=0),0,(C24-G24)/G24*100)</f>
        <v>8.7184472142511495</v>
      </c>
      <c r="L24" s="279">
        <f t="shared" si="8"/>
        <v>16.885840259321281</v>
      </c>
      <c r="M24" s="279">
        <f t="shared" si="8"/>
        <v>-4.9852473765474512</v>
      </c>
      <c r="N24" s="279">
        <f t="shared" si="8"/>
        <v>15.066442859141132</v>
      </c>
    </row>
    <row r="25" spans="1:14" x14ac:dyDescent="0.3">
      <c r="A25" s="178"/>
      <c r="B25" s="298" t="s">
        <v>10</v>
      </c>
      <c r="C25" s="149">
        <f t="shared" ref="C25:C34" si="9">SUM(D25:F25)</f>
        <v>137.691</v>
      </c>
      <c r="D25" s="150">
        <v>61.158999999999999</v>
      </c>
      <c r="E25" s="150">
        <v>33.906999999999996</v>
      </c>
      <c r="F25" s="151">
        <v>42.625</v>
      </c>
      <c r="G25" s="149">
        <f t="shared" ref="G25:G34" si="10">SUM(H25:J25)</f>
        <v>63.204000000000001</v>
      </c>
      <c r="H25" s="150">
        <v>36.201000000000001</v>
      </c>
      <c r="I25" s="150">
        <v>20.6</v>
      </c>
      <c r="J25" s="151">
        <v>6.4029999999999996</v>
      </c>
      <c r="K25" s="278">
        <f t="shared" si="8"/>
        <v>117.85171824568064</v>
      </c>
      <c r="L25" s="279">
        <f t="shared" si="8"/>
        <v>68.942846882682801</v>
      </c>
      <c r="M25" s="279">
        <f t="shared" si="8"/>
        <v>64.597087378640751</v>
      </c>
      <c r="N25" s="279">
        <f t="shared" si="8"/>
        <v>565.70357644853982</v>
      </c>
    </row>
    <row r="26" spans="1:14" x14ac:dyDescent="0.3">
      <c r="A26" s="178"/>
      <c r="B26" s="298" t="s">
        <v>11</v>
      </c>
      <c r="C26" s="149">
        <f t="shared" si="9"/>
        <v>11.37</v>
      </c>
      <c r="D26" s="150">
        <v>3.6379999999999999</v>
      </c>
      <c r="E26" s="150">
        <v>3.9750000000000001</v>
      </c>
      <c r="F26" s="151">
        <v>3.7570000000000001</v>
      </c>
      <c r="G26" s="149">
        <f t="shared" si="10"/>
        <v>15.117000000000001</v>
      </c>
      <c r="H26" s="150">
        <v>5.1260000000000003</v>
      </c>
      <c r="I26" s="150">
        <v>5.0380000000000003</v>
      </c>
      <c r="J26" s="151">
        <v>4.9530000000000003</v>
      </c>
      <c r="K26" s="278">
        <f t="shared" si="8"/>
        <v>-24.786664020639027</v>
      </c>
      <c r="L26" s="279">
        <f t="shared" ref="L26" si="11">IF(AND(D26=0,H26=0),0,(D26-H26)/H26*100)</f>
        <v>-29.028482247366373</v>
      </c>
      <c r="M26" s="279">
        <f t="shared" ref="M26" si="12">IF(AND(E26=0,I26=0),0,(E26-I26)/I26*100)</f>
        <v>-21.099642715363242</v>
      </c>
      <c r="N26" s="279">
        <f t="shared" ref="N26" si="13">IF(AND(F26=0,J26=0),0,(F26-J26)/J26*100)</f>
        <v>-24.14698162729659</v>
      </c>
    </row>
    <row r="27" spans="1:14" x14ac:dyDescent="0.3">
      <c r="A27" s="178"/>
      <c r="B27" s="298" t="s">
        <v>6</v>
      </c>
      <c r="C27" s="149">
        <f t="shared" si="9"/>
        <v>574.05599999999993</v>
      </c>
      <c r="D27" s="150">
        <v>190.14599999999999</v>
      </c>
      <c r="E27" s="150">
        <v>229.59100000000001</v>
      </c>
      <c r="F27" s="151">
        <v>154.31899999999999</v>
      </c>
      <c r="G27" s="149">
        <f t="shared" si="10"/>
        <v>471.59499999999997</v>
      </c>
      <c r="H27" s="150">
        <v>158.77600000000001</v>
      </c>
      <c r="I27" s="150">
        <v>157.12899999999999</v>
      </c>
      <c r="J27" s="151">
        <v>155.69</v>
      </c>
      <c r="K27" s="278">
        <f t="shared" si="8"/>
        <v>21.726481408835962</v>
      </c>
      <c r="L27" s="279">
        <f t="shared" si="8"/>
        <v>19.757394064594127</v>
      </c>
      <c r="M27" s="279">
        <f t="shared" si="8"/>
        <v>46.116248432816363</v>
      </c>
      <c r="N27" s="279">
        <f t="shared" si="8"/>
        <v>-0.88059605626566206</v>
      </c>
    </row>
    <row r="28" spans="1:14" x14ac:dyDescent="0.3">
      <c r="A28" s="178"/>
      <c r="B28" s="298" t="s">
        <v>129</v>
      </c>
      <c r="C28" s="149">
        <f t="shared" si="9"/>
        <v>150.58100000000002</v>
      </c>
      <c r="D28" s="150">
        <v>40.219000000000001</v>
      </c>
      <c r="E28" s="150">
        <v>50.216000000000001</v>
      </c>
      <c r="F28" s="151">
        <v>60.146000000000001</v>
      </c>
      <c r="G28" s="149">
        <f t="shared" si="10"/>
        <v>106.44800000000001</v>
      </c>
      <c r="H28" s="150">
        <v>33.284999999999997</v>
      </c>
      <c r="I28" s="150">
        <v>39.006999999999998</v>
      </c>
      <c r="J28" s="151">
        <v>34.155999999999999</v>
      </c>
      <c r="K28" s="278">
        <f t="shared" si="8"/>
        <v>41.459679843679545</v>
      </c>
      <c r="L28" s="279">
        <f t="shared" si="8"/>
        <v>20.832206699714604</v>
      </c>
      <c r="M28" s="279">
        <f t="shared" si="8"/>
        <v>28.735867921142365</v>
      </c>
      <c r="N28" s="279">
        <f t="shared" si="8"/>
        <v>76.092048249209526</v>
      </c>
    </row>
    <row r="29" spans="1:14" x14ac:dyDescent="0.3">
      <c r="A29" s="178"/>
      <c r="B29" s="298" t="s">
        <v>12</v>
      </c>
      <c r="C29" s="149">
        <f t="shared" si="9"/>
        <v>936.42499999999995</v>
      </c>
      <c r="D29" s="150">
        <v>344.18799999999999</v>
      </c>
      <c r="E29" s="150">
        <v>337.99799999999999</v>
      </c>
      <c r="F29" s="151">
        <v>254.239</v>
      </c>
      <c r="G29" s="149">
        <f t="shared" si="10"/>
        <v>811.05500000000006</v>
      </c>
      <c r="H29" s="150">
        <v>266.06900000000002</v>
      </c>
      <c r="I29" s="150">
        <v>298.57499999999999</v>
      </c>
      <c r="J29" s="151">
        <v>246.411</v>
      </c>
      <c r="K29" s="278">
        <f t="shared" si="8"/>
        <v>15.457644672679397</v>
      </c>
      <c r="L29" s="279">
        <f t="shared" si="8"/>
        <v>29.360429061634374</v>
      </c>
      <c r="M29" s="279">
        <f t="shared" si="8"/>
        <v>13.203717658879679</v>
      </c>
      <c r="N29" s="279">
        <f t="shared" si="8"/>
        <v>3.176806230241346</v>
      </c>
    </row>
    <row r="30" spans="1:14" x14ac:dyDescent="0.3">
      <c r="A30" s="178"/>
      <c r="B30" s="298" t="s">
        <v>14</v>
      </c>
      <c r="C30" s="149">
        <f t="shared" si="9"/>
        <v>433.28899999999999</v>
      </c>
      <c r="D30" s="150">
        <v>138.96799999999999</v>
      </c>
      <c r="E30" s="150">
        <v>143.27799999999999</v>
      </c>
      <c r="F30" s="151">
        <v>151.04300000000001</v>
      </c>
      <c r="G30" s="149">
        <f t="shared" si="10"/>
        <v>400.87599999999998</v>
      </c>
      <c r="H30" s="150">
        <v>140.50700000000001</v>
      </c>
      <c r="I30" s="150">
        <v>144.108</v>
      </c>
      <c r="J30" s="151">
        <v>116.261</v>
      </c>
      <c r="K30" s="278">
        <f t="shared" si="8"/>
        <v>8.0855426615711625</v>
      </c>
      <c r="L30" s="279">
        <f t="shared" si="8"/>
        <v>-1.095319094422353</v>
      </c>
      <c r="M30" s="279">
        <f t="shared" si="8"/>
        <v>-0.57595692119799913</v>
      </c>
      <c r="N30" s="279">
        <f t="shared" si="8"/>
        <v>29.917169128082516</v>
      </c>
    </row>
    <row r="31" spans="1:14" x14ac:dyDescent="0.3">
      <c r="A31" s="178"/>
      <c r="B31" s="298" t="s">
        <v>65</v>
      </c>
      <c r="C31" s="149">
        <f t="shared" si="9"/>
        <v>126.815</v>
      </c>
      <c r="D31" s="150">
        <v>42.082000000000001</v>
      </c>
      <c r="E31" s="150">
        <v>45.305999999999997</v>
      </c>
      <c r="F31" s="151">
        <v>39.427</v>
      </c>
      <c r="G31" s="149">
        <f t="shared" si="10"/>
        <v>151.91999999999999</v>
      </c>
      <c r="H31" s="150">
        <v>55.11</v>
      </c>
      <c r="I31" s="150">
        <v>59.561</v>
      </c>
      <c r="J31" s="151">
        <v>37.249000000000002</v>
      </c>
      <c r="K31" s="278">
        <f t="shared" si="8"/>
        <v>-16.525144813059502</v>
      </c>
      <c r="L31" s="279">
        <f t="shared" si="8"/>
        <v>-23.639992741789147</v>
      </c>
      <c r="M31" s="279">
        <f t="shared" si="8"/>
        <v>-23.933446382700094</v>
      </c>
      <c r="N31" s="279">
        <f t="shared" si="8"/>
        <v>5.8471368358882039</v>
      </c>
    </row>
    <row r="32" spans="1:14" x14ac:dyDescent="0.3">
      <c r="A32" s="178"/>
      <c r="B32" s="298" t="s">
        <v>13</v>
      </c>
      <c r="C32" s="149">
        <f t="shared" si="9"/>
        <v>309.75400000000002</v>
      </c>
      <c r="D32" s="150">
        <v>105.003</v>
      </c>
      <c r="E32" s="150">
        <v>97.260999999999996</v>
      </c>
      <c r="F32" s="151">
        <v>107.49</v>
      </c>
      <c r="G32" s="149">
        <f t="shared" si="10"/>
        <v>290.71899999999999</v>
      </c>
      <c r="H32" s="150">
        <v>108.69199999999999</v>
      </c>
      <c r="I32" s="150">
        <v>84.120999999999995</v>
      </c>
      <c r="J32" s="151">
        <v>97.906000000000006</v>
      </c>
      <c r="K32" s="278">
        <f t="shared" si="8"/>
        <v>6.547559671022543</v>
      </c>
      <c r="L32" s="279">
        <f t="shared" si="8"/>
        <v>-3.3939940381996769</v>
      </c>
      <c r="M32" s="279">
        <f t="shared" si="8"/>
        <v>15.620356391388595</v>
      </c>
      <c r="N32" s="279">
        <f t="shared" si="8"/>
        <v>9.7889812677466015</v>
      </c>
    </row>
    <row r="33" spans="1:14" x14ac:dyDescent="0.3">
      <c r="A33" s="178"/>
      <c r="B33" s="298" t="s">
        <v>47</v>
      </c>
      <c r="C33" s="149">
        <f t="shared" si="9"/>
        <v>23.472000000000001</v>
      </c>
      <c r="D33" s="150">
        <v>6.1680000000000001</v>
      </c>
      <c r="E33" s="150">
        <v>10.975</v>
      </c>
      <c r="F33" s="151">
        <v>6.3289999999999997</v>
      </c>
      <c r="G33" s="149">
        <f t="shared" si="10"/>
        <v>24.085000000000001</v>
      </c>
      <c r="H33" s="150">
        <v>3.645</v>
      </c>
      <c r="I33" s="150">
        <v>15.103999999999999</v>
      </c>
      <c r="J33" s="151">
        <v>5.3360000000000003</v>
      </c>
      <c r="K33" s="278">
        <f t="shared" si="8"/>
        <v>-2.5451525845962197</v>
      </c>
      <c r="L33" s="279">
        <f t="shared" si="8"/>
        <v>69.218106995884781</v>
      </c>
      <c r="M33" s="279">
        <f t="shared" si="8"/>
        <v>-27.337129237288131</v>
      </c>
      <c r="N33" s="279">
        <f t="shared" si="8"/>
        <v>18.60944527736131</v>
      </c>
    </row>
    <row r="34" spans="1:14" x14ac:dyDescent="0.3">
      <c r="A34" s="178"/>
      <c r="B34" s="298" t="s">
        <v>15</v>
      </c>
      <c r="C34" s="149">
        <f t="shared" si="9"/>
        <v>136.041</v>
      </c>
      <c r="D34" s="150">
        <v>45.202000000000005</v>
      </c>
      <c r="E34" s="150">
        <v>53.055000000000007</v>
      </c>
      <c r="F34" s="151">
        <v>37.783999999999999</v>
      </c>
      <c r="G34" s="149">
        <f t="shared" si="10"/>
        <v>134.09200000000001</v>
      </c>
      <c r="H34" s="150">
        <v>40.898000000000003</v>
      </c>
      <c r="I34" s="150">
        <v>46.949000000000005</v>
      </c>
      <c r="J34" s="151">
        <v>46.244999999999997</v>
      </c>
      <c r="K34" s="278">
        <f t="shared" si="8"/>
        <v>1.4534797005041193</v>
      </c>
      <c r="L34" s="279">
        <f t="shared" si="8"/>
        <v>10.523741992273465</v>
      </c>
      <c r="M34" s="279">
        <f t="shared" si="8"/>
        <v>13.005601823255022</v>
      </c>
      <c r="N34" s="279">
        <f t="shared" si="8"/>
        <v>-18.296032003459832</v>
      </c>
    </row>
    <row r="35" spans="1:14" ht="7.35" customHeight="1" x14ac:dyDescent="0.3">
      <c r="A35" s="178"/>
      <c r="B35" s="297"/>
      <c r="C35" s="149"/>
      <c r="D35" s="150"/>
      <c r="E35" s="150"/>
      <c r="F35" s="151"/>
      <c r="G35" s="150"/>
      <c r="H35" s="150"/>
      <c r="I35" s="150"/>
      <c r="J35" s="150"/>
      <c r="K35" s="282"/>
      <c r="L35" s="283"/>
      <c r="M35" s="283"/>
      <c r="N35" s="283"/>
    </row>
    <row r="36" spans="1:14" x14ac:dyDescent="0.3">
      <c r="A36" s="178"/>
      <c r="B36" s="296" t="s">
        <v>108</v>
      </c>
      <c r="C36" s="146">
        <f>SUM(D36:F36)</f>
        <v>17997.079999999998</v>
      </c>
      <c r="D36" s="247">
        <f t="shared" ref="D36:J36" si="14">SUM(D38:D48)</f>
        <v>5985.808</v>
      </c>
      <c r="E36" s="247">
        <f t="shared" si="14"/>
        <v>6304.2529999999997</v>
      </c>
      <c r="F36" s="147">
        <f t="shared" si="14"/>
        <v>5707.0189999999993</v>
      </c>
      <c r="G36" s="247">
        <f t="shared" si="14"/>
        <v>19997.966</v>
      </c>
      <c r="H36" s="247">
        <f t="shared" si="14"/>
        <v>7125.857</v>
      </c>
      <c r="I36" s="247">
        <f t="shared" si="14"/>
        <v>6585.561999999999</v>
      </c>
      <c r="J36" s="247">
        <f t="shared" si="14"/>
        <v>6286.5470000000005</v>
      </c>
      <c r="K36" s="280">
        <f t="shared" ref="K36:N36" si="15">IF(AND(C36=0,G36=0),0,(C36-G36)/G36*100)</f>
        <v>-10.005447554016254</v>
      </c>
      <c r="L36" s="281">
        <f t="shared" si="15"/>
        <v>-15.99876337681208</v>
      </c>
      <c r="M36" s="281">
        <f t="shared" si="15"/>
        <v>-4.2716020288017837</v>
      </c>
      <c r="N36" s="281">
        <f t="shared" si="15"/>
        <v>-9.2185423890094373</v>
      </c>
    </row>
    <row r="37" spans="1:14" ht="7.35" customHeight="1" x14ac:dyDescent="0.3">
      <c r="A37" s="178"/>
      <c r="B37" s="297"/>
      <c r="C37" s="290"/>
      <c r="D37" s="289"/>
      <c r="E37" s="289"/>
      <c r="F37" s="302"/>
      <c r="G37" s="289"/>
      <c r="H37" s="289"/>
      <c r="I37" s="289"/>
      <c r="J37" s="289"/>
      <c r="K37" s="276"/>
      <c r="L37" s="277"/>
      <c r="M37" s="277"/>
      <c r="N37" s="277"/>
    </row>
    <row r="38" spans="1:14" x14ac:dyDescent="0.3">
      <c r="A38" s="178"/>
      <c r="B38" s="298" t="s">
        <v>9</v>
      </c>
      <c r="C38" s="149">
        <f>SUM(D38:F38)</f>
        <v>2501.75</v>
      </c>
      <c r="D38" s="288">
        <f t="shared" ref="D38:F48" si="16">+SUM(D52)+SUM(D66)</f>
        <v>785.82399999999996</v>
      </c>
      <c r="E38" s="150">
        <f t="shared" si="16"/>
        <v>893.47300000000007</v>
      </c>
      <c r="F38" s="151">
        <f t="shared" si="16"/>
        <v>822.45299999999997</v>
      </c>
      <c r="G38" s="150">
        <f>SUM(H38:J38)</f>
        <v>2675.3530000000001</v>
      </c>
      <c r="H38" s="150">
        <f t="shared" ref="H38:J48" si="17">+SUM(H52)+SUM(H66)</f>
        <v>880.68100000000004</v>
      </c>
      <c r="I38" s="150">
        <f t="shared" si="17"/>
        <v>860.84199999999987</v>
      </c>
      <c r="J38" s="150">
        <f t="shared" si="17"/>
        <v>933.83</v>
      </c>
      <c r="K38" s="278">
        <f t="shared" ref="K38:N48" si="18">IF(AND(C38=0,G38=0),0,(C38-G38)/G38*100)</f>
        <v>-6.4889754735169545</v>
      </c>
      <c r="L38" s="279">
        <f t="shared" si="18"/>
        <v>-10.770869361323802</v>
      </c>
      <c r="M38" s="279">
        <f t="shared" si="18"/>
        <v>3.7905910724616367</v>
      </c>
      <c r="N38" s="279">
        <f t="shared" si="18"/>
        <v>-11.926903183662986</v>
      </c>
    </row>
    <row r="39" spans="1:14" x14ac:dyDescent="0.3">
      <c r="A39" s="178"/>
      <c r="B39" s="298" t="s">
        <v>10</v>
      </c>
      <c r="C39" s="149">
        <f t="shared" ref="C39:C48" si="19">SUM(D39:F39)</f>
        <v>1256.3920000000001</v>
      </c>
      <c r="D39" s="150">
        <f t="shared" si="16"/>
        <v>410.38499999999999</v>
      </c>
      <c r="E39" s="150">
        <f t="shared" si="16"/>
        <v>387.73200000000003</v>
      </c>
      <c r="F39" s="151">
        <f t="shared" si="16"/>
        <v>458.27500000000003</v>
      </c>
      <c r="G39" s="150">
        <f t="shared" ref="G39:G48" si="20">SUM(H39:J39)</f>
        <v>1338.8330000000001</v>
      </c>
      <c r="H39" s="150">
        <f t="shared" si="17"/>
        <v>440.62</v>
      </c>
      <c r="I39" s="150">
        <f t="shared" si="17"/>
        <v>419.23200000000003</v>
      </c>
      <c r="J39" s="150">
        <f t="shared" si="17"/>
        <v>478.98099999999999</v>
      </c>
      <c r="K39" s="278">
        <f t="shared" si="18"/>
        <v>-6.1576761254017507</v>
      </c>
      <c r="L39" s="279">
        <f t="shared" si="18"/>
        <v>-6.8619218374109243</v>
      </c>
      <c r="M39" s="279">
        <f t="shared" si="18"/>
        <v>-7.513739409205404</v>
      </c>
      <c r="N39" s="279">
        <f t="shared" si="18"/>
        <v>-4.3229272142318722</v>
      </c>
    </row>
    <row r="40" spans="1:14" x14ac:dyDescent="0.3">
      <c r="A40" s="178"/>
      <c r="B40" s="298" t="s">
        <v>11</v>
      </c>
      <c r="C40" s="149">
        <f t="shared" si="19"/>
        <v>542.84100000000001</v>
      </c>
      <c r="D40" s="150">
        <f t="shared" si="16"/>
        <v>198.96299999999999</v>
      </c>
      <c r="E40" s="150">
        <f t="shared" si="16"/>
        <v>179.6</v>
      </c>
      <c r="F40" s="151">
        <f t="shared" si="16"/>
        <v>164.27800000000002</v>
      </c>
      <c r="G40" s="150">
        <f t="shared" si="20"/>
        <v>604.61599999999999</v>
      </c>
      <c r="H40" s="150">
        <f t="shared" si="17"/>
        <v>226.50400000000002</v>
      </c>
      <c r="I40" s="150">
        <f t="shared" si="17"/>
        <v>181.798</v>
      </c>
      <c r="J40" s="150">
        <f t="shared" si="17"/>
        <v>196.31400000000002</v>
      </c>
      <c r="K40" s="278">
        <f t="shared" si="18"/>
        <v>-10.217228786535584</v>
      </c>
      <c r="L40" s="279">
        <f t="shared" si="18"/>
        <v>-12.159167167025759</v>
      </c>
      <c r="M40" s="279">
        <f t="shared" si="18"/>
        <v>-1.2090342027965144</v>
      </c>
      <c r="N40" s="279">
        <f t="shared" si="18"/>
        <v>-16.318754648165694</v>
      </c>
    </row>
    <row r="41" spans="1:14" x14ac:dyDescent="0.3">
      <c r="A41" s="178"/>
      <c r="B41" s="298" t="s">
        <v>6</v>
      </c>
      <c r="C41" s="149">
        <f t="shared" si="19"/>
        <v>2164.0189999999998</v>
      </c>
      <c r="D41" s="150">
        <f t="shared" si="16"/>
        <v>664.952</v>
      </c>
      <c r="E41" s="150">
        <f t="shared" si="16"/>
        <v>919.14599999999996</v>
      </c>
      <c r="F41" s="151">
        <f t="shared" si="16"/>
        <v>579.92099999999994</v>
      </c>
      <c r="G41" s="150">
        <f t="shared" si="20"/>
        <v>2330.8860000000004</v>
      </c>
      <c r="H41" s="150">
        <f t="shared" si="17"/>
        <v>835.31100000000004</v>
      </c>
      <c r="I41" s="150">
        <f t="shared" si="17"/>
        <v>782.61400000000003</v>
      </c>
      <c r="J41" s="150">
        <f t="shared" si="17"/>
        <v>712.96100000000001</v>
      </c>
      <c r="K41" s="278">
        <f t="shared" si="18"/>
        <v>-7.1589515746373111</v>
      </c>
      <c r="L41" s="279">
        <f t="shared" si="18"/>
        <v>-20.394679346973767</v>
      </c>
      <c r="M41" s="279">
        <f t="shared" si="18"/>
        <v>17.445637312902644</v>
      </c>
      <c r="N41" s="279">
        <f t="shared" si="18"/>
        <v>-18.660207220310799</v>
      </c>
    </row>
    <row r="42" spans="1:14" x14ac:dyDescent="0.3">
      <c r="A42" s="178"/>
      <c r="B42" s="298" t="s">
        <v>129</v>
      </c>
      <c r="C42" s="149">
        <f t="shared" si="19"/>
        <v>1342.2379999999998</v>
      </c>
      <c r="D42" s="150">
        <f t="shared" si="16"/>
        <v>436.01600000000002</v>
      </c>
      <c r="E42" s="150">
        <f t="shared" si="16"/>
        <v>429.697</v>
      </c>
      <c r="F42" s="151">
        <f t="shared" si="16"/>
        <v>476.52499999999998</v>
      </c>
      <c r="G42" s="150">
        <f t="shared" si="20"/>
        <v>1533.0520000000001</v>
      </c>
      <c r="H42" s="150">
        <f t="shared" si="17"/>
        <v>501.81700000000001</v>
      </c>
      <c r="I42" s="150">
        <f t="shared" si="17"/>
        <v>512.19799999999998</v>
      </c>
      <c r="J42" s="150">
        <f t="shared" si="17"/>
        <v>519.03700000000003</v>
      </c>
      <c r="K42" s="278">
        <f t="shared" si="18"/>
        <v>-12.446674998630202</v>
      </c>
      <c r="L42" s="279">
        <f t="shared" si="18"/>
        <v>-13.112548996945097</v>
      </c>
      <c r="M42" s="279">
        <f t="shared" si="18"/>
        <v>-16.107247587846885</v>
      </c>
      <c r="N42" s="279">
        <f t="shared" si="18"/>
        <v>-8.1905528892930661</v>
      </c>
    </row>
    <row r="43" spans="1:14" x14ac:dyDescent="0.3">
      <c r="A43" s="178"/>
      <c r="B43" s="298" t="s">
        <v>12</v>
      </c>
      <c r="C43" s="149">
        <f t="shared" si="19"/>
        <v>9915.7479999999996</v>
      </c>
      <c r="D43" s="150">
        <f t="shared" si="16"/>
        <v>3417.1000000000004</v>
      </c>
      <c r="E43" s="150">
        <f t="shared" si="16"/>
        <v>3372.7629999999999</v>
      </c>
      <c r="F43" s="151">
        <f t="shared" si="16"/>
        <v>3125.8850000000002</v>
      </c>
      <c r="G43" s="150">
        <f t="shared" si="20"/>
        <v>11342.125</v>
      </c>
      <c r="H43" s="150">
        <f t="shared" si="17"/>
        <v>4161.92</v>
      </c>
      <c r="I43" s="150">
        <f t="shared" si="17"/>
        <v>3770.85</v>
      </c>
      <c r="J43" s="150">
        <f t="shared" si="17"/>
        <v>3409.3549999999996</v>
      </c>
      <c r="K43" s="278">
        <f t="shared" si="18"/>
        <v>-12.575923823798455</v>
      </c>
      <c r="L43" s="279">
        <f t="shared" si="18"/>
        <v>-17.896067199753951</v>
      </c>
      <c r="M43" s="279">
        <f t="shared" si="18"/>
        <v>-10.556956654335229</v>
      </c>
      <c r="N43" s="279">
        <f t="shared" si="18"/>
        <v>-8.3144759052665211</v>
      </c>
    </row>
    <row r="44" spans="1:14" x14ac:dyDescent="0.3">
      <c r="A44" s="178"/>
      <c r="B44" s="298" t="s">
        <v>14</v>
      </c>
      <c r="C44" s="149">
        <f t="shared" si="19"/>
        <v>106.80800000000001</v>
      </c>
      <c r="D44" s="150">
        <f t="shared" si="16"/>
        <v>27.387</v>
      </c>
      <c r="E44" s="150">
        <f t="shared" si="16"/>
        <v>55.682000000000002</v>
      </c>
      <c r="F44" s="151">
        <f t="shared" si="16"/>
        <v>23.739000000000001</v>
      </c>
      <c r="G44" s="150">
        <f t="shared" si="20"/>
        <v>69.204999999999998</v>
      </c>
      <c r="H44" s="150">
        <f t="shared" si="17"/>
        <v>36.692</v>
      </c>
      <c r="I44" s="150">
        <f t="shared" si="17"/>
        <v>32.512999999999998</v>
      </c>
      <c r="J44" s="150">
        <f t="shared" si="17"/>
        <v>0</v>
      </c>
      <c r="K44" s="278">
        <f t="shared" ref="K44:K47" si="21">IF(AND(C44=0,G44=0),0,(C44-G44)/G44*100)</f>
        <v>54.335669388050015</v>
      </c>
      <c r="L44" s="279">
        <f t="shared" ref="L44:L47" si="22">IF(AND(D44=0,H44=0),0,(D44-H44)/H44*100)</f>
        <v>-25.359751444456556</v>
      </c>
      <c r="M44" s="279">
        <f t="shared" ref="M44:M47" si="23">IF(AND(E44=0,I44=0),0,(E44-I44)/I44*100)</f>
        <v>71.260726478639327</v>
      </c>
      <c r="N44" s="337" t="s">
        <v>133</v>
      </c>
    </row>
    <row r="45" spans="1:14" x14ac:dyDescent="0.3">
      <c r="A45" s="178"/>
      <c r="B45" s="298" t="s">
        <v>65</v>
      </c>
      <c r="C45" s="149">
        <f t="shared" si="19"/>
        <v>70.805999999999997</v>
      </c>
      <c r="D45" s="150">
        <f t="shared" si="16"/>
        <v>3.3</v>
      </c>
      <c r="E45" s="150">
        <f t="shared" si="16"/>
        <v>43.365000000000002</v>
      </c>
      <c r="F45" s="151">
        <f t="shared" si="16"/>
        <v>24.140999999999998</v>
      </c>
      <c r="G45" s="150">
        <f t="shared" si="20"/>
        <v>4.3029999999999999</v>
      </c>
      <c r="H45" s="150">
        <f t="shared" si="17"/>
        <v>4.3029999999999999</v>
      </c>
      <c r="I45" s="150">
        <f t="shared" si="17"/>
        <v>0</v>
      </c>
      <c r="J45" s="150">
        <f t="shared" si="17"/>
        <v>0</v>
      </c>
      <c r="K45" s="278">
        <f t="shared" si="21"/>
        <v>1545.5031373460376</v>
      </c>
      <c r="L45" s="279">
        <f t="shared" si="22"/>
        <v>-23.309319079711834</v>
      </c>
      <c r="M45" s="337" t="s">
        <v>133</v>
      </c>
      <c r="N45" s="337" t="s">
        <v>133</v>
      </c>
    </row>
    <row r="46" spans="1:14" x14ac:dyDescent="0.3">
      <c r="A46" s="178"/>
      <c r="B46" s="298" t="s">
        <v>13</v>
      </c>
      <c r="C46" s="149">
        <f t="shared" si="19"/>
        <v>20.782</v>
      </c>
      <c r="D46" s="150">
        <f t="shared" si="16"/>
        <v>10.826000000000001</v>
      </c>
      <c r="E46" s="150">
        <f t="shared" si="16"/>
        <v>4.9290000000000003</v>
      </c>
      <c r="F46" s="151">
        <f t="shared" si="16"/>
        <v>5.0270000000000001</v>
      </c>
      <c r="G46" s="150">
        <f t="shared" si="20"/>
        <v>20.268999999999998</v>
      </c>
      <c r="H46" s="150">
        <f t="shared" si="17"/>
        <v>5.1230000000000002</v>
      </c>
      <c r="I46" s="150">
        <f t="shared" si="17"/>
        <v>10.132</v>
      </c>
      <c r="J46" s="150">
        <f t="shared" si="17"/>
        <v>5.0140000000000002</v>
      </c>
      <c r="K46" s="278">
        <f t="shared" si="21"/>
        <v>2.5309586067393641</v>
      </c>
      <c r="L46" s="279">
        <f t="shared" si="22"/>
        <v>111.32149131368338</v>
      </c>
      <c r="M46" s="279">
        <f t="shared" si="23"/>
        <v>-51.352151598894594</v>
      </c>
      <c r="N46" s="279">
        <f t="shared" ref="N46:N47" si="24">IF(AND(F46=0,J46=0),0,(F46-J46)/J46*100)</f>
        <v>0.25927403270841448</v>
      </c>
    </row>
    <row r="47" spans="1:14" x14ac:dyDescent="0.3">
      <c r="A47" s="178"/>
      <c r="B47" s="298" t="s">
        <v>47</v>
      </c>
      <c r="C47" s="149">
        <f t="shared" si="19"/>
        <v>1.9E-2</v>
      </c>
      <c r="D47" s="150">
        <f t="shared" si="16"/>
        <v>1.9E-2</v>
      </c>
      <c r="E47" s="150">
        <f t="shared" si="16"/>
        <v>0</v>
      </c>
      <c r="F47" s="151">
        <f t="shared" si="16"/>
        <v>0</v>
      </c>
      <c r="G47" s="150">
        <f t="shared" si="20"/>
        <v>0.02</v>
      </c>
      <c r="H47" s="150">
        <f t="shared" si="17"/>
        <v>0.02</v>
      </c>
      <c r="I47" s="150">
        <f t="shared" si="17"/>
        <v>0</v>
      </c>
      <c r="J47" s="150">
        <f t="shared" si="17"/>
        <v>0</v>
      </c>
      <c r="K47" s="278">
        <f t="shared" si="21"/>
        <v>-5.0000000000000044</v>
      </c>
      <c r="L47" s="279">
        <f t="shared" si="22"/>
        <v>-5.0000000000000044</v>
      </c>
      <c r="M47" s="279">
        <f t="shared" si="23"/>
        <v>0</v>
      </c>
      <c r="N47" s="279">
        <f t="shared" si="24"/>
        <v>0</v>
      </c>
    </row>
    <row r="48" spans="1:14" x14ac:dyDescent="0.3">
      <c r="A48" s="178"/>
      <c r="B48" s="298" t="s">
        <v>15</v>
      </c>
      <c r="C48" s="149">
        <f t="shared" si="19"/>
        <v>75.676999999999992</v>
      </c>
      <c r="D48" s="150">
        <f t="shared" si="16"/>
        <v>31.036000000000001</v>
      </c>
      <c r="E48" s="150">
        <f t="shared" si="16"/>
        <v>17.866</v>
      </c>
      <c r="F48" s="151">
        <f t="shared" si="16"/>
        <v>26.774999999999999</v>
      </c>
      <c r="G48" s="150">
        <f t="shared" si="20"/>
        <v>79.304000000000002</v>
      </c>
      <c r="H48" s="291">
        <f t="shared" si="17"/>
        <v>32.866</v>
      </c>
      <c r="I48" s="291">
        <f t="shared" si="17"/>
        <v>15.382999999999999</v>
      </c>
      <c r="J48" s="291">
        <f t="shared" si="17"/>
        <v>31.055</v>
      </c>
      <c r="K48" s="278">
        <f t="shared" si="18"/>
        <v>-4.5735397962271884</v>
      </c>
      <c r="L48" s="279">
        <f t="shared" si="18"/>
        <v>-5.5680642609383506</v>
      </c>
      <c r="M48" s="279">
        <f t="shared" si="18"/>
        <v>16.141194825456679</v>
      </c>
      <c r="N48" s="279">
        <f t="shared" si="18"/>
        <v>-13.781999677990667</v>
      </c>
    </row>
    <row r="49" spans="1:14" ht="7.35" customHeight="1" x14ac:dyDescent="0.3">
      <c r="A49" s="178"/>
      <c r="B49" s="299"/>
      <c r="C49" s="149"/>
      <c r="D49" s="150"/>
      <c r="E49" s="150"/>
      <c r="F49" s="151"/>
      <c r="G49" s="150"/>
      <c r="H49" s="150"/>
      <c r="I49" s="150"/>
      <c r="J49" s="150"/>
      <c r="K49" s="282"/>
      <c r="L49" s="283"/>
      <c r="M49" s="283"/>
      <c r="N49" s="283"/>
    </row>
    <row r="50" spans="1:14" x14ac:dyDescent="0.3">
      <c r="A50" s="178"/>
      <c r="B50" s="418" t="s">
        <v>109</v>
      </c>
      <c r="C50" s="146">
        <f>SUM(D50:F50)</f>
        <v>6559.7410000000009</v>
      </c>
      <c r="D50" s="247">
        <f t="shared" ref="D50:J50" si="25">SUM(D52:D62)</f>
        <v>2225.9410000000003</v>
      </c>
      <c r="E50" s="247">
        <f t="shared" si="25"/>
        <v>2263.3850000000002</v>
      </c>
      <c r="F50" s="147">
        <f t="shared" si="25"/>
        <v>2070.415</v>
      </c>
      <c r="G50" s="247">
        <f t="shared" si="25"/>
        <v>7565.692</v>
      </c>
      <c r="H50" s="247">
        <f t="shared" si="25"/>
        <v>2701.1439999999998</v>
      </c>
      <c r="I50" s="247">
        <f t="shared" si="25"/>
        <v>2587.5640000000003</v>
      </c>
      <c r="J50" s="147">
        <f t="shared" si="25"/>
        <v>2276.9839999999999</v>
      </c>
      <c r="K50" s="280">
        <f t="shared" ref="K50:N50" si="26">IF(AND(C50=0,G50=0),0,(C50-G50)/G50*100)</f>
        <v>-13.296219301552311</v>
      </c>
      <c r="L50" s="281">
        <f t="shared" si="26"/>
        <v>-17.592657037166461</v>
      </c>
      <c r="M50" s="281">
        <f t="shared" si="26"/>
        <v>-12.52834712494068</v>
      </c>
      <c r="N50" s="281">
        <f t="shared" si="26"/>
        <v>-9.0720444236762301</v>
      </c>
    </row>
    <row r="51" spans="1:14" ht="7.35" customHeight="1" x14ac:dyDescent="0.3">
      <c r="A51" s="178"/>
      <c r="B51" s="418"/>
      <c r="C51" s="290"/>
      <c r="D51" s="289"/>
      <c r="E51" s="289"/>
      <c r="F51" s="302"/>
      <c r="G51" s="289"/>
      <c r="H51" s="289"/>
      <c r="I51" s="289"/>
      <c r="J51" s="302"/>
      <c r="K51" s="276"/>
      <c r="L51" s="277"/>
      <c r="M51" s="277"/>
      <c r="N51" s="277"/>
    </row>
    <row r="52" spans="1:14" x14ac:dyDescent="0.3">
      <c r="A52" s="178"/>
      <c r="B52" s="300" t="s">
        <v>9</v>
      </c>
      <c r="C52" s="149">
        <f>SUM(D52:F52)</f>
        <v>881.05299999999988</v>
      </c>
      <c r="D52" s="150">
        <v>280.26299999999998</v>
      </c>
      <c r="E52" s="150">
        <v>335.65300000000002</v>
      </c>
      <c r="F52" s="151">
        <v>265.137</v>
      </c>
      <c r="G52" s="149">
        <f>SUM(H52:J52)</f>
        <v>998.15899999999999</v>
      </c>
      <c r="H52" s="150">
        <v>345.27199999999999</v>
      </c>
      <c r="I52" s="150">
        <v>331.48899999999998</v>
      </c>
      <c r="J52" s="151">
        <v>321.39800000000002</v>
      </c>
      <c r="K52" s="278">
        <f t="shared" ref="K52:N57" si="27">IF(AND(C52=0,G52=0),0,(C52-G52)/G52*100)</f>
        <v>-11.732198978319095</v>
      </c>
      <c r="L52" s="279">
        <f t="shared" si="27"/>
        <v>-18.828344030213863</v>
      </c>
      <c r="M52" s="279">
        <f t="shared" si="27"/>
        <v>1.2561502794964672</v>
      </c>
      <c r="N52" s="279">
        <f t="shared" si="27"/>
        <v>-17.505087150511212</v>
      </c>
    </row>
    <row r="53" spans="1:14" x14ac:dyDescent="0.3">
      <c r="A53" s="178"/>
      <c r="B53" s="300" t="s">
        <v>10</v>
      </c>
      <c r="C53" s="149">
        <f t="shared" ref="C53:C62" si="28">SUM(D53:F53)</f>
        <v>265.37100000000004</v>
      </c>
      <c r="D53" s="150">
        <v>74.105000000000004</v>
      </c>
      <c r="E53" s="150">
        <v>96.024000000000001</v>
      </c>
      <c r="F53" s="151">
        <v>95.242000000000004</v>
      </c>
      <c r="G53" s="149">
        <f t="shared" ref="G53:G62" si="29">SUM(H53:J53)</f>
        <v>324.18600000000004</v>
      </c>
      <c r="H53" s="150">
        <v>114.774</v>
      </c>
      <c r="I53" s="150">
        <v>103.879</v>
      </c>
      <c r="J53" s="151">
        <v>105.533</v>
      </c>
      <c r="K53" s="278">
        <f t="shared" si="27"/>
        <v>-18.142362717699097</v>
      </c>
      <c r="L53" s="279">
        <f t="shared" si="27"/>
        <v>-35.433983306323732</v>
      </c>
      <c r="M53" s="279">
        <f t="shared" si="27"/>
        <v>-7.5616823419555477</v>
      </c>
      <c r="N53" s="279">
        <f t="shared" si="27"/>
        <v>-9.7514521524073015</v>
      </c>
    </row>
    <row r="54" spans="1:14" x14ac:dyDescent="0.3">
      <c r="A54" s="178"/>
      <c r="B54" s="300" t="s">
        <v>11</v>
      </c>
      <c r="C54" s="149">
        <f t="shared" si="28"/>
        <v>317.92700000000002</v>
      </c>
      <c r="D54" s="150">
        <v>129.81899999999999</v>
      </c>
      <c r="E54" s="150">
        <v>101.268</v>
      </c>
      <c r="F54" s="151">
        <v>86.84</v>
      </c>
      <c r="G54" s="149">
        <f t="shared" si="29"/>
        <v>415.47299999999996</v>
      </c>
      <c r="H54" s="150">
        <v>160.887</v>
      </c>
      <c r="I54" s="150">
        <v>122.56100000000001</v>
      </c>
      <c r="J54" s="151">
        <v>132.02500000000001</v>
      </c>
      <c r="K54" s="278">
        <f t="shared" si="27"/>
        <v>-23.478300635661029</v>
      </c>
      <c r="L54" s="279">
        <f t="shared" si="27"/>
        <v>-19.310447705532464</v>
      </c>
      <c r="M54" s="279">
        <f t="shared" si="27"/>
        <v>-17.373389577434914</v>
      </c>
      <c r="N54" s="279">
        <f t="shared" si="27"/>
        <v>-34.224578678280629</v>
      </c>
    </row>
    <row r="55" spans="1:14" x14ac:dyDescent="0.3">
      <c r="A55" s="178"/>
      <c r="B55" s="300" t="s">
        <v>6</v>
      </c>
      <c r="C55" s="149">
        <f t="shared" si="28"/>
        <v>832.096</v>
      </c>
      <c r="D55" s="150">
        <v>264.41800000000001</v>
      </c>
      <c r="E55" s="150">
        <v>322.89499999999998</v>
      </c>
      <c r="F55" s="151">
        <v>244.78299999999999</v>
      </c>
      <c r="G55" s="149">
        <f t="shared" si="29"/>
        <v>890.971</v>
      </c>
      <c r="H55" s="150">
        <v>304.12900000000002</v>
      </c>
      <c r="I55" s="150">
        <v>319.69900000000001</v>
      </c>
      <c r="J55" s="151">
        <v>267.14299999999997</v>
      </c>
      <c r="K55" s="278">
        <f t="shared" si="27"/>
        <v>-6.6079591816119718</v>
      </c>
      <c r="L55" s="279">
        <f t="shared" si="27"/>
        <v>-13.057288190208762</v>
      </c>
      <c r="M55" s="279">
        <f t="shared" si="27"/>
        <v>0.99969033372014593</v>
      </c>
      <c r="N55" s="279">
        <f t="shared" si="27"/>
        <v>-8.3700489999737915</v>
      </c>
    </row>
    <row r="56" spans="1:14" x14ac:dyDescent="0.3">
      <c r="A56" s="178"/>
      <c r="B56" s="300" t="s">
        <v>129</v>
      </c>
      <c r="C56" s="149">
        <f t="shared" si="28"/>
        <v>570.91899999999998</v>
      </c>
      <c r="D56" s="150">
        <v>172.62</v>
      </c>
      <c r="E56" s="150">
        <v>194.226</v>
      </c>
      <c r="F56" s="151">
        <v>204.07300000000001</v>
      </c>
      <c r="G56" s="149">
        <f t="shared" si="29"/>
        <v>633.75400000000002</v>
      </c>
      <c r="H56" s="150">
        <v>200.14099999999999</v>
      </c>
      <c r="I56" s="150">
        <v>233.102</v>
      </c>
      <c r="J56" s="151">
        <v>200.511</v>
      </c>
      <c r="K56" s="278">
        <f t="shared" si="27"/>
        <v>-9.9147303212287472</v>
      </c>
      <c r="L56" s="279">
        <f t="shared" si="27"/>
        <v>-13.750805681994189</v>
      </c>
      <c r="M56" s="279">
        <f t="shared" si="27"/>
        <v>-16.67767758320392</v>
      </c>
      <c r="N56" s="279">
        <f t="shared" si="27"/>
        <v>1.7764611417827512</v>
      </c>
    </row>
    <row r="57" spans="1:14" x14ac:dyDescent="0.3">
      <c r="A57" s="178"/>
      <c r="B57" s="300" t="s">
        <v>12</v>
      </c>
      <c r="C57" s="149">
        <f t="shared" si="28"/>
        <v>3649.607</v>
      </c>
      <c r="D57" s="150">
        <v>1284.0930000000001</v>
      </c>
      <c r="E57" s="150">
        <v>1204.7</v>
      </c>
      <c r="F57" s="151">
        <v>1160.8140000000001</v>
      </c>
      <c r="G57" s="149">
        <f t="shared" si="29"/>
        <v>4247.9080000000004</v>
      </c>
      <c r="H57" s="150">
        <v>1553.547</v>
      </c>
      <c r="I57" s="150">
        <v>1465.63</v>
      </c>
      <c r="J57" s="151">
        <v>1228.731</v>
      </c>
      <c r="K57" s="278">
        <f t="shared" si="27"/>
        <v>-14.084603527195041</v>
      </c>
      <c r="L57" s="279">
        <f t="shared" si="27"/>
        <v>-17.344438243580655</v>
      </c>
      <c r="M57" s="279">
        <f t="shared" si="27"/>
        <v>-17.803265489925838</v>
      </c>
      <c r="N57" s="279">
        <f t="shared" si="27"/>
        <v>-5.5274099864005972</v>
      </c>
    </row>
    <row r="58" spans="1:14" x14ac:dyDescent="0.3">
      <c r="A58" s="178"/>
      <c r="B58" s="300" t="s">
        <v>14</v>
      </c>
      <c r="C58" s="149">
        <f t="shared" si="28"/>
        <v>0</v>
      </c>
      <c r="D58" s="150">
        <v>0</v>
      </c>
      <c r="E58" s="150">
        <v>0</v>
      </c>
      <c r="F58" s="151">
        <v>0</v>
      </c>
      <c r="G58" s="149">
        <f t="shared" si="29"/>
        <v>0</v>
      </c>
      <c r="H58" s="150">
        <v>0</v>
      </c>
      <c r="I58" s="150">
        <v>0</v>
      </c>
      <c r="J58" s="151">
        <v>0</v>
      </c>
      <c r="K58" s="278" t="s">
        <v>133</v>
      </c>
      <c r="L58" s="279" t="s">
        <v>133</v>
      </c>
      <c r="M58" s="279" t="s">
        <v>133</v>
      </c>
      <c r="N58" s="279" t="s">
        <v>133</v>
      </c>
    </row>
    <row r="59" spans="1:14" x14ac:dyDescent="0.3">
      <c r="A59" s="178"/>
      <c r="B59" s="300" t="s">
        <v>65</v>
      </c>
      <c r="C59" s="149">
        <f t="shared" si="28"/>
        <v>0</v>
      </c>
      <c r="D59" s="150">
        <v>0</v>
      </c>
      <c r="E59" s="150">
        <v>0</v>
      </c>
      <c r="F59" s="151">
        <v>0</v>
      </c>
      <c r="G59" s="149">
        <f t="shared" si="29"/>
        <v>0</v>
      </c>
      <c r="H59" s="150">
        <v>0</v>
      </c>
      <c r="I59" s="150">
        <v>0</v>
      </c>
      <c r="J59" s="151">
        <v>0</v>
      </c>
      <c r="K59" s="278" t="s">
        <v>133</v>
      </c>
      <c r="L59" s="279" t="s">
        <v>133</v>
      </c>
      <c r="M59" s="279" t="s">
        <v>133</v>
      </c>
      <c r="N59" s="279" t="s">
        <v>133</v>
      </c>
    </row>
    <row r="60" spans="1:14" x14ac:dyDescent="0.3">
      <c r="A60" s="178"/>
      <c r="B60" s="300" t="s">
        <v>13</v>
      </c>
      <c r="C60" s="149">
        <f t="shared" si="28"/>
        <v>0</v>
      </c>
      <c r="D60" s="150">
        <v>0</v>
      </c>
      <c r="E60" s="150">
        <v>0</v>
      </c>
      <c r="F60" s="151">
        <v>0</v>
      </c>
      <c r="G60" s="149">
        <f t="shared" si="29"/>
        <v>0</v>
      </c>
      <c r="H60" s="150">
        <v>0</v>
      </c>
      <c r="I60" s="150">
        <v>0</v>
      </c>
      <c r="J60" s="151">
        <v>0</v>
      </c>
      <c r="K60" s="278" t="s">
        <v>133</v>
      </c>
      <c r="L60" s="279" t="s">
        <v>133</v>
      </c>
      <c r="M60" s="279" t="s">
        <v>133</v>
      </c>
      <c r="N60" s="279" t="s">
        <v>133</v>
      </c>
    </row>
    <row r="61" spans="1:14" x14ac:dyDescent="0.3">
      <c r="A61" s="178"/>
      <c r="B61" s="300" t="s">
        <v>47</v>
      </c>
      <c r="C61" s="149">
        <f t="shared" si="28"/>
        <v>0</v>
      </c>
      <c r="D61" s="150">
        <v>0</v>
      </c>
      <c r="E61" s="150">
        <v>0</v>
      </c>
      <c r="F61" s="151">
        <v>0</v>
      </c>
      <c r="G61" s="149">
        <f t="shared" si="29"/>
        <v>0</v>
      </c>
      <c r="H61" s="150">
        <v>0</v>
      </c>
      <c r="I61" s="150">
        <v>0</v>
      </c>
      <c r="J61" s="151">
        <v>0</v>
      </c>
      <c r="K61" s="278" t="s">
        <v>133</v>
      </c>
      <c r="L61" s="279" t="s">
        <v>133</v>
      </c>
      <c r="M61" s="279" t="s">
        <v>133</v>
      </c>
      <c r="N61" s="279" t="s">
        <v>133</v>
      </c>
    </row>
    <row r="62" spans="1:14" x14ac:dyDescent="0.3">
      <c r="A62" s="178"/>
      <c r="B62" s="300" t="s">
        <v>15</v>
      </c>
      <c r="C62" s="149">
        <f t="shared" si="28"/>
        <v>42.768000000000001</v>
      </c>
      <c r="D62" s="150">
        <v>20.623000000000001</v>
      </c>
      <c r="E62" s="150">
        <v>8.6189999999999998</v>
      </c>
      <c r="F62" s="151">
        <v>13.526</v>
      </c>
      <c r="G62" s="149">
        <f t="shared" si="29"/>
        <v>55.241</v>
      </c>
      <c r="H62" s="150">
        <v>22.393999999999998</v>
      </c>
      <c r="I62" s="150">
        <v>11.203999999999999</v>
      </c>
      <c r="J62" s="151">
        <v>21.643000000000001</v>
      </c>
      <c r="K62" s="278">
        <f t="shared" ref="K62" si="30">IF(AND(C62=0,G62=0),0,(C62-G62)/G62*100)</f>
        <v>-22.579243677703154</v>
      </c>
      <c r="L62" s="279">
        <f t="shared" ref="L62" si="31">IF(AND(D62=0,H62=0),0,(D62-H62)/H62*100)</f>
        <v>-7.9083683129409543</v>
      </c>
      <c r="M62" s="279">
        <f t="shared" ref="M62" si="32">IF(AND(E62=0,I62=0),0,(E62-I62)/I62*100)</f>
        <v>-23.072117101035339</v>
      </c>
      <c r="N62" s="279">
        <f t="shared" ref="N62" si="33">IF(AND(F62=0,J62=0),0,(F62-J62)/J62*100)</f>
        <v>-37.504042877604768</v>
      </c>
    </row>
    <row r="63" spans="1:14" ht="7.35" customHeight="1" x14ac:dyDescent="0.3">
      <c r="A63" s="178"/>
      <c r="B63" s="301"/>
      <c r="C63" s="149"/>
      <c r="D63" s="150"/>
      <c r="E63" s="150"/>
      <c r="F63" s="151"/>
      <c r="G63" s="150"/>
      <c r="H63" s="150"/>
      <c r="I63" s="150"/>
      <c r="J63" s="150"/>
      <c r="K63" s="278"/>
      <c r="L63" s="279"/>
      <c r="M63" s="279"/>
      <c r="N63" s="279"/>
    </row>
    <row r="64" spans="1:14" ht="15" customHeight="1" x14ac:dyDescent="0.3">
      <c r="A64" s="178"/>
      <c r="B64" s="418" t="s">
        <v>110</v>
      </c>
      <c r="C64" s="146">
        <f>SUM(D64:F64)</f>
        <v>11437.338999999998</v>
      </c>
      <c r="D64" s="247">
        <f t="shared" ref="D64:J64" si="34">SUM(D66:D76)</f>
        <v>3759.8669999999997</v>
      </c>
      <c r="E64" s="247">
        <f t="shared" si="34"/>
        <v>4040.8679999999995</v>
      </c>
      <c r="F64" s="147">
        <f t="shared" si="34"/>
        <v>3636.6039999999998</v>
      </c>
      <c r="G64" s="247">
        <f t="shared" si="34"/>
        <v>12432.273999999999</v>
      </c>
      <c r="H64" s="247">
        <f t="shared" si="34"/>
        <v>4424.7129999999997</v>
      </c>
      <c r="I64" s="247">
        <f t="shared" si="34"/>
        <v>3997.998</v>
      </c>
      <c r="J64" s="147">
        <f t="shared" si="34"/>
        <v>4009.5629999999996</v>
      </c>
      <c r="K64" s="280">
        <f t="shared" ref="K64:N64" si="35">IF(AND(C64=0,G64=0),0,(C64-G64)/G64*100)</f>
        <v>-8.0028400274961875</v>
      </c>
      <c r="L64" s="281">
        <f t="shared" si="35"/>
        <v>-15.025742912591166</v>
      </c>
      <c r="M64" s="281">
        <f t="shared" si="35"/>
        <v>1.0722866794830672</v>
      </c>
      <c r="N64" s="281">
        <f t="shared" si="35"/>
        <v>-9.3017368725718956</v>
      </c>
    </row>
    <row r="65" spans="1:14" ht="7.35" customHeight="1" x14ac:dyDescent="0.3">
      <c r="A65" s="178"/>
      <c r="B65" s="418"/>
      <c r="C65" s="290"/>
      <c r="D65" s="289"/>
      <c r="E65" s="289"/>
      <c r="F65" s="302"/>
      <c r="G65" s="289"/>
      <c r="H65" s="289"/>
      <c r="I65" s="289"/>
      <c r="J65" s="302"/>
      <c r="K65" s="276"/>
      <c r="L65" s="277"/>
      <c r="M65" s="277"/>
      <c r="N65" s="277"/>
    </row>
    <row r="66" spans="1:14" x14ac:dyDescent="0.3">
      <c r="A66" s="178"/>
      <c r="B66" s="300" t="s">
        <v>9</v>
      </c>
      <c r="C66" s="149">
        <f>SUM(D66:F66)</f>
        <v>1620.6970000000001</v>
      </c>
      <c r="D66" s="150">
        <v>505.56099999999998</v>
      </c>
      <c r="E66" s="150">
        <v>557.82000000000005</v>
      </c>
      <c r="F66" s="151">
        <v>557.31600000000003</v>
      </c>
      <c r="G66" s="149">
        <f>SUM(H66:J66)</f>
        <v>1677.194</v>
      </c>
      <c r="H66" s="150">
        <v>535.40899999999999</v>
      </c>
      <c r="I66" s="150">
        <v>529.35299999999995</v>
      </c>
      <c r="J66" s="151">
        <v>612.43200000000002</v>
      </c>
      <c r="K66" s="278">
        <f t="shared" ref="K66:N76" si="36">IF(AND(C66=0,G66=0),0,(C66-G66)/G66*100)</f>
        <v>-3.3685429354028122</v>
      </c>
      <c r="L66" s="279">
        <f t="shared" si="36"/>
        <v>-5.5748035613895199</v>
      </c>
      <c r="M66" s="279">
        <f t="shared" si="36"/>
        <v>5.3776969243586228</v>
      </c>
      <c r="N66" s="279">
        <f t="shared" si="36"/>
        <v>-8.999529743710319</v>
      </c>
    </row>
    <row r="67" spans="1:14" x14ac:dyDescent="0.3">
      <c r="A67" s="178"/>
      <c r="B67" s="300" t="s">
        <v>10</v>
      </c>
      <c r="C67" s="149">
        <f t="shared" ref="C67:C76" si="37">SUM(D67:F67)</f>
        <v>991.02100000000007</v>
      </c>
      <c r="D67" s="150">
        <v>336.28</v>
      </c>
      <c r="E67" s="150">
        <v>291.70800000000003</v>
      </c>
      <c r="F67" s="151">
        <v>363.03300000000002</v>
      </c>
      <c r="G67" s="149">
        <f t="shared" ref="G67:G76" si="38">SUM(H67:J67)</f>
        <v>1014.647</v>
      </c>
      <c r="H67" s="150">
        <v>325.846</v>
      </c>
      <c r="I67" s="150">
        <v>315.35300000000001</v>
      </c>
      <c r="J67" s="151">
        <v>373.44799999999998</v>
      </c>
      <c r="K67" s="278">
        <f t="shared" si="36"/>
        <v>-2.3284945404657953</v>
      </c>
      <c r="L67" s="279">
        <f t="shared" si="36"/>
        <v>3.2021261577554943</v>
      </c>
      <c r="M67" s="279">
        <f t="shared" si="36"/>
        <v>-7.4979467453932509</v>
      </c>
      <c r="N67" s="279">
        <f t="shared" si="36"/>
        <v>-2.7888755596495267</v>
      </c>
    </row>
    <row r="68" spans="1:14" x14ac:dyDescent="0.3">
      <c r="A68" s="178"/>
      <c r="B68" s="300" t="s">
        <v>11</v>
      </c>
      <c r="C68" s="149">
        <f t="shared" si="37"/>
        <v>224.91399999999999</v>
      </c>
      <c r="D68" s="150">
        <v>69.144000000000005</v>
      </c>
      <c r="E68" s="150">
        <v>78.331999999999994</v>
      </c>
      <c r="F68" s="151">
        <v>77.438000000000002</v>
      </c>
      <c r="G68" s="149">
        <f t="shared" si="38"/>
        <v>189.14300000000003</v>
      </c>
      <c r="H68" s="150">
        <v>65.617000000000004</v>
      </c>
      <c r="I68" s="150">
        <v>59.237000000000002</v>
      </c>
      <c r="J68" s="151">
        <v>64.289000000000001</v>
      </c>
      <c r="K68" s="278">
        <f t="shared" si="36"/>
        <v>18.912145836747833</v>
      </c>
      <c r="L68" s="279">
        <f t="shared" si="36"/>
        <v>5.3751314445951524</v>
      </c>
      <c r="M68" s="279">
        <f t="shared" si="36"/>
        <v>32.234920742103739</v>
      </c>
      <c r="N68" s="279">
        <f t="shared" si="36"/>
        <v>20.452954626763521</v>
      </c>
    </row>
    <row r="69" spans="1:14" x14ac:dyDescent="0.3">
      <c r="A69" s="178"/>
      <c r="B69" s="300" t="s">
        <v>6</v>
      </c>
      <c r="C69" s="149">
        <f t="shared" si="37"/>
        <v>1331.923</v>
      </c>
      <c r="D69" s="150">
        <v>400.53399999999999</v>
      </c>
      <c r="E69" s="150">
        <v>596.25099999999998</v>
      </c>
      <c r="F69" s="151">
        <v>335.13799999999998</v>
      </c>
      <c r="G69" s="149">
        <f t="shared" si="38"/>
        <v>1439.915</v>
      </c>
      <c r="H69" s="150">
        <v>531.18200000000002</v>
      </c>
      <c r="I69" s="150">
        <v>462.91500000000002</v>
      </c>
      <c r="J69" s="151">
        <v>445.81799999999998</v>
      </c>
      <c r="K69" s="278">
        <f t="shared" si="36"/>
        <v>-7.4998871461162615</v>
      </c>
      <c r="L69" s="279">
        <f t="shared" si="36"/>
        <v>-24.595712957140869</v>
      </c>
      <c r="M69" s="279">
        <f t="shared" si="36"/>
        <v>28.803560048821048</v>
      </c>
      <c r="N69" s="279">
        <f t="shared" si="36"/>
        <v>-24.826274398969986</v>
      </c>
    </row>
    <row r="70" spans="1:14" x14ac:dyDescent="0.3">
      <c r="A70" s="178"/>
      <c r="B70" s="300" t="s">
        <v>129</v>
      </c>
      <c r="C70" s="149">
        <f t="shared" si="37"/>
        <v>771.31899999999996</v>
      </c>
      <c r="D70" s="150">
        <v>263.39600000000002</v>
      </c>
      <c r="E70" s="150">
        <v>235.471</v>
      </c>
      <c r="F70" s="151">
        <v>272.452</v>
      </c>
      <c r="G70" s="149">
        <f t="shared" si="38"/>
        <v>899.298</v>
      </c>
      <c r="H70" s="150">
        <v>301.67599999999999</v>
      </c>
      <c r="I70" s="150">
        <v>279.096</v>
      </c>
      <c r="J70" s="151">
        <v>318.52600000000001</v>
      </c>
      <c r="K70" s="278">
        <f t="shared" si="36"/>
        <v>-14.230989060355972</v>
      </c>
      <c r="L70" s="279">
        <f t="shared" si="36"/>
        <v>-12.689110171177015</v>
      </c>
      <c r="M70" s="279">
        <f t="shared" si="36"/>
        <v>-15.630822369363948</v>
      </c>
      <c r="N70" s="279">
        <f t="shared" si="36"/>
        <v>-14.464753269748783</v>
      </c>
    </row>
    <row r="71" spans="1:14" x14ac:dyDescent="0.3">
      <c r="A71" s="178"/>
      <c r="B71" s="300" t="s">
        <v>12</v>
      </c>
      <c r="C71" s="149">
        <f t="shared" si="37"/>
        <v>6266.1409999999996</v>
      </c>
      <c r="D71" s="150">
        <v>2133.0070000000001</v>
      </c>
      <c r="E71" s="150">
        <v>2168.0630000000001</v>
      </c>
      <c r="F71" s="151">
        <v>1965.0709999999999</v>
      </c>
      <c r="G71" s="149">
        <f t="shared" si="38"/>
        <v>7094.2169999999996</v>
      </c>
      <c r="H71" s="150">
        <v>2608.373</v>
      </c>
      <c r="I71" s="150">
        <v>2305.2199999999998</v>
      </c>
      <c r="J71" s="151">
        <v>2180.6239999999998</v>
      </c>
      <c r="K71" s="278">
        <f t="shared" si="36"/>
        <v>-11.672549627393694</v>
      </c>
      <c r="L71" s="279">
        <f t="shared" si="36"/>
        <v>-18.224617414763916</v>
      </c>
      <c r="M71" s="279">
        <f t="shared" si="36"/>
        <v>-5.9498442664908211</v>
      </c>
      <c r="N71" s="279">
        <f t="shared" si="36"/>
        <v>-9.8849228477720104</v>
      </c>
    </row>
    <row r="72" spans="1:14" x14ac:dyDescent="0.3">
      <c r="A72" s="178"/>
      <c r="B72" s="300" t="s">
        <v>14</v>
      </c>
      <c r="C72" s="149">
        <f t="shared" si="37"/>
        <v>106.80800000000001</v>
      </c>
      <c r="D72" s="150">
        <v>27.387</v>
      </c>
      <c r="E72" s="150">
        <v>55.682000000000002</v>
      </c>
      <c r="F72" s="151">
        <v>23.739000000000001</v>
      </c>
      <c r="G72" s="149">
        <f t="shared" si="38"/>
        <v>69.204999999999998</v>
      </c>
      <c r="H72" s="150">
        <v>36.692</v>
      </c>
      <c r="I72" s="150">
        <v>32.512999999999998</v>
      </c>
      <c r="J72" s="151">
        <v>0</v>
      </c>
      <c r="K72" s="278">
        <f t="shared" ref="K72:K75" si="39">IF(AND(C72=0,G72=0),0,(C72-G72)/G72*100)</f>
        <v>54.335669388050015</v>
      </c>
      <c r="L72" s="279">
        <f t="shared" ref="L72:L75" si="40">IF(AND(D72=0,H72=0),0,(D72-H72)/H72*100)</f>
        <v>-25.359751444456556</v>
      </c>
      <c r="M72" s="279">
        <f t="shared" ref="M72:M74" si="41">IF(AND(E72=0,I72=0),0,(E72-I72)/I72*100)</f>
        <v>71.260726478639327</v>
      </c>
      <c r="N72" s="279" t="s">
        <v>133</v>
      </c>
    </row>
    <row r="73" spans="1:14" x14ac:dyDescent="0.3">
      <c r="A73" s="178"/>
      <c r="B73" s="300" t="s">
        <v>65</v>
      </c>
      <c r="C73" s="149">
        <f t="shared" si="37"/>
        <v>70.805999999999997</v>
      </c>
      <c r="D73" s="150">
        <v>3.3</v>
      </c>
      <c r="E73" s="150">
        <v>43.365000000000002</v>
      </c>
      <c r="F73" s="151">
        <v>24.140999999999998</v>
      </c>
      <c r="G73" s="149">
        <f t="shared" si="38"/>
        <v>4.3029999999999999</v>
      </c>
      <c r="H73" s="150">
        <v>4.3029999999999999</v>
      </c>
      <c r="I73" s="150">
        <v>0</v>
      </c>
      <c r="J73" s="151">
        <v>0</v>
      </c>
      <c r="K73" s="278">
        <f t="shared" si="39"/>
        <v>1545.5031373460376</v>
      </c>
      <c r="L73" s="279">
        <f t="shared" si="40"/>
        <v>-23.309319079711834</v>
      </c>
      <c r="M73" s="279" t="s">
        <v>133</v>
      </c>
      <c r="N73" s="279" t="s">
        <v>133</v>
      </c>
    </row>
    <row r="74" spans="1:14" x14ac:dyDescent="0.3">
      <c r="A74" s="178"/>
      <c r="B74" s="300" t="s">
        <v>13</v>
      </c>
      <c r="C74" s="149">
        <f t="shared" si="37"/>
        <v>20.782</v>
      </c>
      <c r="D74" s="150">
        <v>10.826000000000001</v>
      </c>
      <c r="E74" s="150">
        <v>4.9290000000000003</v>
      </c>
      <c r="F74" s="151">
        <v>5.0270000000000001</v>
      </c>
      <c r="G74" s="149">
        <f t="shared" si="38"/>
        <v>20.268999999999998</v>
      </c>
      <c r="H74" s="150">
        <v>5.1230000000000002</v>
      </c>
      <c r="I74" s="150">
        <v>10.132</v>
      </c>
      <c r="J74" s="151">
        <v>5.0140000000000002</v>
      </c>
      <c r="K74" s="278">
        <f t="shared" si="39"/>
        <v>2.5309586067393641</v>
      </c>
      <c r="L74" s="279">
        <f t="shared" si="40"/>
        <v>111.32149131368338</v>
      </c>
      <c r="M74" s="279">
        <f t="shared" si="41"/>
        <v>-51.352151598894594</v>
      </c>
      <c r="N74" s="279">
        <f t="shared" ref="N74" si="42">IF(AND(F74=0,J74=0),0,(F74-J74)/J74*100)</f>
        <v>0.25927403270841448</v>
      </c>
    </row>
    <row r="75" spans="1:14" x14ac:dyDescent="0.3">
      <c r="A75" s="178"/>
      <c r="B75" s="300" t="s">
        <v>47</v>
      </c>
      <c r="C75" s="149">
        <f t="shared" si="37"/>
        <v>1.9E-2</v>
      </c>
      <c r="D75" s="150">
        <v>1.9E-2</v>
      </c>
      <c r="E75" s="150">
        <v>0</v>
      </c>
      <c r="F75" s="151">
        <v>0</v>
      </c>
      <c r="G75" s="149">
        <f t="shared" si="38"/>
        <v>0.02</v>
      </c>
      <c r="H75" s="150">
        <v>0.02</v>
      </c>
      <c r="I75" s="150">
        <v>0</v>
      </c>
      <c r="J75" s="151">
        <v>0</v>
      </c>
      <c r="K75" s="278">
        <f t="shared" si="39"/>
        <v>-5.0000000000000044</v>
      </c>
      <c r="L75" s="279">
        <f t="shared" si="40"/>
        <v>-5.0000000000000044</v>
      </c>
      <c r="M75" s="279" t="s">
        <v>133</v>
      </c>
      <c r="N75" s="279" t="s">
        <v>133</v>
      </c>
    </row>
    <row r="76" spans="1:14" x14ac:dyDescent="0.3">
      <c r="A76" s="178"/>
      <c r="B76" s="300" t="s">
        <v>15</v>
      </c>
      <c r="C76" s="149">
        <f t="shared" si="37"/>
        <v>32.908999999999999</v>
      </c>
      <c r="D76" s="150">
        <v>10.413</v>
      </c>
      <c r="E76" s="150">
        <v>9.2469999999999999</v>
      </c>
      <c r="F76" s="151">
        <v>13.249000000000001</v>
      </c>
      <c r="G76" s="149">
        <f t="shared" si="38"/>
        <v>24.062999999999999</v>
      </c>
      <c r="H76" s="150">
        <v>10.472</v>
      </c>
      <c r="I76" s="150">
        <v>4.1790000000000003</v>
      </c>
      <c r="J76" s="151">
        <v>9.411999999999999</v>
      </c>
      <c r="K76" s="278">
        <f t="shared" si="36"/>
        <v>36.761833520342435</v>
      </c>
      <c r="L76" s="279">
        <f t="shared" si="36"/>
        <v>-0.56340718105423293</v>
      </c>
      <c r="M76" s="279">
        <f t="shared" si="36"/>
        <v>121.27303182579563</v>
      </c>
      <c r="N76" s="279">
        <f t="shared" si="36"/>
        <v>40.767105822354459</v>
      </c>
    </row>
    <row r="77" spans="1:14" ht="7.35" customHeight="1" thickBot="1" x14ac:dyDescent="0.35">
      <c r="A77" s="178"/>
      <c r="B77" s="287"/>
      <c r="C77" s="287"/>
      <c r="D77" s="188"/>
      <c r="E77" s="188"/>
      <c r="F77" s="188"/>
      <c r="G77" s="188"/>
      <c r="H77" s="188"/>
      <c r="I77" s="188"/>
      <c r="J77" s="188"/>
      <c r="K77" s="188"/>
      <c r="L77" s="188"/>
      <c r="M77" s="188"/>
      <c r="N77" s="188"/>
    </row>
    <row r="78" spans="1:14" s="14" customFormat="1" ht="12" customHeight="1" thickTop="1" x14ac:dyDescent="0.3">
      <c r="A78" s="178"/>
      <c r="B78" s="250" t="s">
        <v>176</v>
      </c>
      <c r="C78" s="178"/>
      <c r="D78" s="179"/>
      <c r="E78" s="179"/>
      <c r="F78" s="179"/>
      <c r="G78" s="179"/>
      <c r="H78" s="179"/>
      <c r="I78" s="179"/>
      <c r="J78" s="179"/>
      <c r="K78" s="189"/>
      <c r="L78" s="179"/>
      <c r="M78" s="179"/>
      <c r="N78" s="251" t="s">
        <v>118</v>
      </c>
    </row>
    <row r="79" spans="1:14" x14ac:dyDescent="0.3">
      <c r="A79"/>
      <c r="B79"/>
      <c r="C79"/>
      <c r="D79"/>
      <c r="E79"/>
      <c r="F79"/>
      <c r="G79"/>
      <c r="H79"/>
      <c r="I79"/>
      <c r="J79"/>
      <c r="K79"/>
      <c r="L79"/>
      <c r="M79"/>
      <c r="N79"/>
    </row>
    <row r="80" spans="1:14" x14ac:dyDescent="0.3">
      <c r="A80"/>
      <c r="B80"/>
      <c r="C80"/>
      <c r="D80"/>
      <c r="E80"/>
      <c r="F80"/>
      <c r="G80"/>
      <c r="H80"/>
      <c r="I80"/>
      <c r="J80"/>
      <c r="K80"/>
      <c r="L80"/>
      <c r="M80"/>
      <c r="N80"/>
    </row>
    <row r="81" spans="1:14" x14ac:dyDescent="0.3">
      <c r="A81"/>
      <c r="B81"/>
      <c r="C81"/>
      <c r="D81"/>
      <c r="E81"/>
      <c r="F81"/>
      <c r="G81"/>
      <c r="H81"/>
      <c r="I81"/>
      <c r="J81"/>
      <c r="K81"/>
      <c r="L81"/>
      <c r="M81"/>
      <c r="N81"/>
    </row>
    <row r="82" spans="1:14" x14ac:dyDescent="0.3">
      <c r="A82"/>
      <c r="B82"/>
      <c r="C82"/>
      <c r="D82"/>
      <c r="E82"/>
      <c r="F82"/>
      <c r="G82"/>
      <c r="H82"/>
      <c r="I82"/>
      <c r="J82"/>
      <c r="K82"/>
      <c r="L82"/>
      <c r="M82"/>
      <c r="N82"/>
    </row>
    <row r="83" spans="1:14" x14ac:dyDescent="0.3">
      <c r="A83"/>
      <c r="B83"/>
      <c r="C83"/>
      <c r="D83"/>
      <c r="E83"/>
      <c r="F83"/>
      <c r="G83"/>
      <c r="H83"/>
      <c r="I83"/>
      <c r="J83"/>
      <c r="K83"/>
      <c r="L83"/>
      <c r="M83"/>
      <c r="N83"/>
    </row>
    <row r="84" spans="1:14" x14ac:dyDescent="0.3"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</row>
  </sheetData>
  <mergeCells count="6">
    <mergeCell ref="B64:B65"/>
    <mergeCell ref="C5:F5"/>
    <mergeCell ref="G5:J5"/>
    <mergeCell ref="K5:N5"/>
    <mergeCell ref="B5:B6"/>
    <mergeCell ref="B50:B51"/>
  </mergeCells>
  <pageMargins left="0.70866141732283472" right="0.70866141732283472" top="0.74803149606299213" bottom="0.74803149606299213" header="0.31496062992125984" footer="0.31496062992125984"/>
  <pageSetup paperSize="9" scale="49" orientation="portrait" r:id="rId1"/>
  <headerFooter>
    <oddFooter>&amp;L_x000D_&amp;1#&amp;"Calibri"&amp;10&amp;K008000 PUBLICA - PUBLIC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">
    <pageSetUpPr fitToPage="1"/>
  </sheetPr>
  <dimension ref="A1:S54"/>
  <sheetViews>
    <sheetView showGridLines="0" zoomScale="85" zoomScaleNormal="85" workbookViewId="0">
      <selection activeCell="B2" sqref="B2"/>
    </sheetView>
  </sheetViews>
  <sheetFormatPr defaultRowHeight="14.4" x14ac:dyDescent="0.3"/>
  <cols>
    <col min="1" max="1" width="3.5546875" style="34" customWidth="1"/>
    <col min="2" max="2" width="18.5546875" style="34" customWidth="1"/>
    <col min="3" max="6" width="9" style="35" customWidth="1"/>
    <col min="7" max="7" width="9.5546875" style="35" customWidth="1"/>
    <col min="8" max="14" width="9" style="35" customWidth="1"/>
    <col min="15" max="18" width="3.44140625" customWidth="1"/>
    <col min="19" max="22" width="11.44140625" customWidth="1"/>
  </cols>
  <sheetData>
    <row r="1" spans="1:19" ht="15.75" customHeight="1" x14ac:dyDescent="0.3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9" x14ac:dyDescent="0.3">
      <c r="A2" s="178"/>
      <c r="B2" s="180" t="s">
        <v>107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9" ht="7.35" customHeight="1" x14ac:dyDescent="0.3">
      <c r="A3" s="178"/>
      <c r="B3" s="178"/>
      <c r="C3" s="194"/>
      <c r="D3" s="179"/>
      <c r="E3" s="179"/>
      <c r="F3" s="179"/>
      <c r="G3" s="194"/>
      <c r="H3" s="179"/>
      <c r="I3" s="179"/>
      <c r="J3" s="179"/>
      <c r="K3" s="179"/>
      <c r="L3" s="178"/>
      <c r="M3" s="178"/>
      <c r="N3" s="179"/>
    </row>
    <row r="4" spans="1:19" ht="15" thickBot="1" x14ac:dyDescent="0.35">
      <c r="A4" s="178"/>
      <c r="B4" s="178"/>
      <c r="C4" s="194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2" t="s">
        <v>169</v>
      </c>
    </row>
    <row r="5" spans="1:19" ht="22.5" customHeight="1" thickBot="1" x14ac:dyDescent="0.35">
      <c r="A5" s="178"/>
      <c r="B5" s="419"/>
      <c r="C5" s="415" t="s">
        <v>206</v>
      </c>
      <c r="D5" s="415"/>
      <c r="E5" s="415"/>
      <c r="F5" s="415"/>
      <c r="G5" s="415" t="s">
        <v>189</v>
      </c>
      <c r="H5" s="415"/>
      <c r="I5" s="415"/>
      <c r="J5" s="416"/>
      <c r="K5" s="415" t="s">
        <v>49</v>
      </c>
      <c r="L5" s="415"/>
      <c r="M5" s="415"/>
      <c r="N5" s="415"/>
    </row>
    <row r="6" spans="1:19" ht="22.5" customHeight="1" thickBot="1" x14ac:dyDescent="0.35">
      <c r="A6" s="178"/>
      <c r="B6" s="420"/>
      <c r="C6" s="123" t="s">
        <v>0</v>
      </c>
      <c r="D6" s="143" t="s">
        <v>190</v>
      </c>
      <c r="E6" s="143" t="s">
        <v>191</v>
      </c>
      <c r="F6" s="143" t="s">
        <v>192</v>
      </c>
      <c r="G6" s="325" t="s">
        <v>0</v>
      </c>
      <c r="H6" s="333" t="s">
        <v>193</v>
      </c>
      <c r="I6" s="333" t="s">
        <v>194</v>
      </c>
      <c r="J6" s="333" t="s">
        <v>195</v>
      </c>
      <c r="K6" s="123" t="str">
        <f>C6</f>
        <v>Total</v>
      </c>
      <c r="L6" s="143" t="str">
        <f>D6</f>
        <v>abr.25</v>
      </c>
      <c r="M6" s="143" t="str">
        <f>E6</f>
        <v>mai.25</v>
      </c>
      <c r="N6" s="143" t="str">
        <f>F6</f>
        <v>jun.25</v>
      </c>
    </row>
    <row r="7" spans="1:19" ht="7.35" customHeight="1" x14ac:dyDescent="0.3">
      <c r="A7" s="178"/>
      <c r="B7" s="293"/>
      <c r="C7" s="328"/>
      <c r="D7" s="329"/>
      <c r="E7" s="329"/>
      <c r="F7" s="330"/>
      <c r="G7" s="328"/>
      <c r="H7" s="329"/>
      <c r="I7" s="329"/>
      <c r="J7" s="330"/>
      <c r="K7" s="328"/>
      <c r="L7" s="331"/>
      <c r="M7" s="329"/>
      <c r="N7" s="329"/>
      <c r="S7" s="228"/>
    </row>
    <row r="8" spans="1:19" x14ac:dyDescent="0.3">
      <c r="A8" s="178"/>
      <c r="B8" s="193" t="s">
        <v>0</v>
      </c>
      <c r="C8" s="306">
        <f t="shared" ref="C8:J8" si="0">SUM(C10:C20)</f>
        <v>21629.537000000004</v>
      </c>
      <c r="D8" s="306">
        <f t="shared" si="0"/>
        <v>7266.918999999999</v>
      </c>
      <c r="E8" s="306">
        <f t="shared" si="0"/>
        <v>7551.6570000000011</v>
      </c>
      <c r="F8" s="306">
        <f t="shared" si="0"/>
        <v>6810.9610000000002</v>
      </c>
      <c r="G8" s="307">
        <f t="shared" si="0"/>
        <v>23196.45</v>
      </c>
      <c r="H8" s="306">
        <f t="shared" si="0"/>
        <v>8234.5379999999968</v>
      </c>
      <c r="I8" s="306">
        <f t="shared" si="0"/>
        <v>7710.2850000000008</v>
      </c>
      <c r="J8" s="306">
        <f t="shared" si="0"/>
        <v>7251.6270000000004</v>
      </c>
      <c r="K8" s="280">
        <f>(+C8-G8)/G8*100</f>
        <v>-6.7549689715452015</v>
      </c>
      <c r="L8" s="281">
        <f>(+D8-H8)/H8*100</f>
        <v>-11.750738171346082</v>
      </c>
      <c r="M8" s="281">
        <f>(+E8-I8)/I8*100</f>
        <v>-2.057355856495573</v>
      </c>
      <c r="N8" s="281">
        <f>(+F8-J8)/J8*100</f>
        <v>-6.0767880090909276</v>
      </c>
      <c r="S8" s="228"/>
    </row>
    <row r="9" spans="1:19" ht="7.35" customHeight="1" x14ac:dyDescent="0.3">
      <c r="A9" s="178"/>
      <c r="B9" s="185"/>
      <c r="C9" s="323"/>
      <c r="D9" s="142"/>
      <c r="E9" s="309"/>
      <c r="F9" s="309"/>
      <c r="G9" s="310"/>
      <c r="H9" s="309"/>
      <c r="I9" s="309"/>
      <c r="J9" s="309"/>
      <c r="K9" s="276"/>
      <c r="L9" s="277"/>
      <c r="M9" s="277"/>
      <c r="N9" s="277"/>
      <c r="S9" s="228"/>
    </row>
    <row r="10" spans="1:19" x14ac:dyDescent="0.3">
      <c r="A10" s="178"/>
      <c r="B10" s="186" t="s">
        <v>9</v>
      </c>
      <c r="C10" s="288">
        <f>SUM(D10:F10)</f>
        <v>3294.7129999999997</v>
      </c>
      <c r="D10" s="288">
        <f t="shared" ref="D10:F20" si="1">+SUM(D24)+SUM(D38)</f>
        <v>1090.162</v>
      </c>
      <c r="E10" s="288">
        <f t="shared" si="1"/>
        <v>1135.3150000000001</v>
      </c>
      <c r="F10" s="288">
        <f t="shared" si="1"/>
        <v>1069.2359999999999</v>
      </c>
      <c r="G10" s="312">
        <f t="shared" ref="G10:G20" si="2">SUM(H10:J10)</f>
        <v>3404.7259999999997</v>
      </c>
      <c r="H10" s="288">
        <f t="shared" ref="H10:J20" si="3">+SUM(H24)+SUM(H38)</f>
        <v>1141.0529999999999</v>
      </c>
      <c r="I10" s="288">
        <f t="shared" si="3"/>
        <v>1115.373</v>
      </c>
      <c r="J10" s="288">
        <f t="shared" si="3"/>
        <v>1148.3</v>
      </c>
      <c r="K10" s="278">
        <f t="shared" ref="K10:N20" si="4">(+C10-G10)/G10*100</f>
        <v>-3.2311851232668922</v>
      </c>
      <c r="L10" s="279">
        <f t="shared" si="4"/>
        <v>-4.4600031725081886</v>
      </c>
      <c r="M10" s="279">
        <f t="shared" si="4"/>
        <v>1.7879220673263567</v>
      </c>
      <c r="N10" s="279">
        <f t="shared" si="4"/>
        <v>-6.8853087172341789</v>
      </c>
      <c r="S10" s="228"/>
    </row>
    <row r="11" spans="1:19" x14ac:dyDescent="0.3">
      <c r="A11" s="178"/>
      <c r="B11" s="186" t="s">
        <v>10</v>
      </c>
      <c r="C11" s="288">
        <f t="shared" ref="C11:C20" si="5">SUM(D11:F11)</f>
        <v>1394.0830000000001</v>
      </c>
      <c r="D11" s="288">
        <f t="shared" si="1"/>
        <v>471.54400000000004</v>
      </c>
      <c r="E11" s="288">
        <f t="shared" si="1"/>
        <v>421.63900000000001</v>
      </c>
      <c r="F11" s="288">
        <f t="shared" si="1"/>
        <v>500.90000000000003</v>
      </c>
      <c r="G11" s="312">
        <f t="shared" si="2"/>
        <v>1402.037</v>
      </c>
      <c r="H11" s="288">
        <f t="shared" si="3"/>
        <v>476.82100000000003</v>
      </c>
      <c r="I11" s="288">
        <f t="shared" si="3"/>
        <v>439.83199999999999</v>
      </c>
      <c r="J11" s="288">
        <f t="shared" si="3"/>
        <v>485.38400000000001</v>
      </c>
      <c r="K11" s="278">
        <f t="shared" si="4"/>
        <v>-0.56731741031085137</v>
      </c>
      <c r="L11" s="279">
        <f t="shared" si="4"/>
        <v>-1.1067046124226882</v>
      </c>
      <c r="M11" s="279">
        <f t="shared" si="4"/>
        <v>-4.1363520616962806</v>
      </c>
      <c r="N11" s="279">
        <f t="shared" si="4"/>
        <v>3.1966443063636252</v>
      </c>
      <c r="S11" s="228"/>
    </row>
    <row r="12" spans="1:19" x14ac:dyDescent="0.3">
      <c r="A12" s="178"/>
      <c r="B12" s="186" t="s">
        <v>11</v>
      </c>
      <c r="C12" s="288">
        <f t="shared" si="5"/>
        <v>554.21100000000001</v>
      </c>
      <c r="D12" s="288">
        <f t="shared" si="1"/>
        <v>202.601</v>
      </c>
      <c r="E12" s="288">
        <f t="shared" si="1"/>
        <v>183.57499999999999</v>
      </c>
      <c r="F12" s="288">
        <f t="shared" si="1"/>
        <v>168.035</v>
      </c>
      <c r="G12" s="312">
        <f t="shared" si="2"/>
        <v>619.73299999999995</v>
      </c>
      <c r="H12" s="288">
        <f t="shared" si="3"/>
        <v>231.63</v>
      </c>
      <c r="I12" s="288">
        <f t="shared" si="3"/>
        <v>186.83600000000001</v>
      </c>
      <c r="J12" s="288">
        <f t="shared" si="3"/>
        <v>201.267</v>
      </c>
      <c r="K12" s="278">
        <f t="shared" si="4"/>
        <v>-10.572617562724583</v>
      </c>
      <c r="L12" s="279">
        <f t="shared" si="4"/>
        <v>-12.532487156240554</v>
      </c>
      <c r="M12" s="279">
        <f t="shared" si="4"/>
        <v>-1.7453809758290819</v>
      </c>
      <c r="N12" s="279">
        <f t="shared" si="4"/>
        <v>-16.511400279231069</v>
      </c>
      <c r="S12" s="228"/>
    </row>
    <row r="13" spans="1:19" x14ac:dyDescent="0.3">
      <c r="A13" s="178"/>
      <c r="B13" s="186" t="s">
        <v>6</v>
      </c>
      <c r="C13" s="288">
        <f t="shared" si="5"/>
        <v>2738.0749999999998</v>
      </c>
      <c r="D13" s="288">
        <f t="shared" si="1"/>
        <v>855.09799999999996</v>
      </c>
      <c r="E13" s="288">
        <f t="shared" si="1"/>
        <v>1148.7370000000001</v>
      </c>
      <c r="F13" s="288">
        <f t="shared" si="1"/>
        <v>734.24</v>
      </c>
      <c r="G13" s="312">
        <f t="shared" si="2"/>
        <v>2802.4809999999998</v>
      </c>
      <c r="H13" s="288">
        <f t="shared" si="3"/>
        <v>994.08699999999999</v>
      </c>
      <c r="I13" s="288">
        <f t="shared" si="3"/>
        <v>939.74300000000005</v>
      </c>
      <c r="J13" s="288">
        <f t="shared" si="3"/>
        <v>868.65100000000007</v>
      </c>
      <c r="K13" s="278">
        <f t="shared" si="4"/>
        <v>-2.298177935907503</v>
      </c>
      <c r="L13" s="279">
        <f t="shared" si="4"/>
        <v>-13.981573041393766</v>
      </c>
      <c r="M13" s="279">
        <f t="shared" si="4"/>
        <v>22.239484625051745</v>
      </c>
      <c r="N13" s="279">
        <f t="shared" si="4"/>
        <v>-15.473533099023665</v>
      </c>
      <c r="S13" s="228"/>
    </row>
    <row r="14" spans="1:19" x14ac:dyDescent="0.3">
      <c r="A14" s="178"/>
      <c r="B14" s="186" t="s">
        <v>129</v>
      </c>
      <c r="C14" s="288">
        <f t="shared" si="5"/>
        <v>1492.819</v>
      </c>
      <c r="D14" s="288">
        <f t="shared" si="1"/>
        <v>476.23500000000001</v>
      </c>
      <c r="E14" s="288">
        <f t="shared" si="1"/>
        <v>479.91300000000001</v>
      </c>
      <c r="F14" s="288">
        <f t="shared" si="1"/>
        <v>536.67100000000005</v>
      </c>
      <c r="G14" s="312">
        <f t="shared" si="2"/>
        <v>1639.4999999999998</v>
      </c>
      <c r="H14" s="288">
        <f t="shared" si="3"/>
        <v>535.10199999999998</v>
      </c>
      <c r="I14" s="288">
        <f t="shared" si="3"/>
        <v>551.20499999999993</v>
      </c>
      <c r="J14" s="288">
        <f t="shared" si="3"/>
        <v>553.19299999999998</v>
      </c>
      <c r="K14" s="278">
        <f t="shared" si="4"/>
        <v>-8.9466910643488777</v>
      </c>
      <c r="L14" s="279">
        <f t="shared" si="4"/>
        <v>-11.001080167893218</v>
      </c>
      <c r="M14" s="279">
        <f t="shared" si="4"/>
        <v>-12.933844939722958</v>
      </c>
      <c r="N14" s="279">
        <f t="shared" si="4"/>
        <v>-2.9866610748870528</v>
      </c>
      <c r="S14" s="228"/>
    </row>
    <row r="15" spans="1:19" x14ac:dyDescent="0.3">
      <c r="A15" s="178"/>
      <c r="B15" s="186" t="s">
        <v>12</v>
      </c>
      <c r="C15" s="288">
        <f t="shared" si="5"/>
        <v>10852.172999999999</v>
      </c>
      <c r="D15" s="288">
        <f t="shared" si="1"/>
        <v>3761.288</v>
      </c>
      <c r="E15" s="288">
        <f t="shared" si="1"/>
        <v>3710.761</v>
      </c>
      <c r="F15" s="288">
        <f t="shared" si="1"/>
        <v>3380.1239999999998</v>
      </c>
      <c r="G15" s="312">
        <f t="shared" si="2"/>
        <v>12153.18</v>
      </c>
      <c r="H15" s="288">
        <f t="shared" si="3"/>
        <v>4427.9889999999996</v>
      </c>
      <c r="I15" s="288">
        <f t="shared" si="3"/>
        <v>4069.4250000000002</v>
      </c>
      <c r="J15" s="288">
        <f t="shared" si="3"/>
        <v>3655.7659999999996</v>
      </c>
      <c r="K15" s="278">
        <f t="shared" si="4"/>
        <v>-10.705074721184097</v>
      </c>
      <c r="L15" s="279">
        <f t="shared" si="4"/>
        <v>-15.056518884757836</v>
      </c>
      <c r="M15" s="279">
        <f t="shared" si="4"/>
        <v>-8.8136284610233684</v>
      </c>
      <c r="N15" s="279">
        <f t="shared" si="4"/>
        <v>-7.5399246013010641</v>
      </c>
      <c r="S15" s="228"/>
    </row>
    <row r="16" spans="1:19" x14ac:dyDescent="0.3">
      <c r="A16" s="178"/>
      <c r="B16" s="186" t="s">
        <v>14</v>
      </c>
      <c r="C16" s="288">
        <f t="shared" si="5"/>
        <v>540.09699999999998</v>
      </c>
      <c r="D16" s="288">
        <f t="shared" si="1"/>
        <v>166.35499999999999</v>
      </c>
      <c r="E16" s="288">
        <f t="shared" si="1"/>
        <v>198.95999999999998</v>
      </c>
      <c r="F16" s="288">
        <f t="shared" si="1"/>
        <v>174.78199999999998</v>
      </c>
      <c r="G16" s="312">
        <f t="shared" si="2"/>
        <v>470.08100000000002</v>
      </c>
      <c r="H16" s="288">
        <f t="shared" si="3"/>
        <v>177.19900000000001</v>
      </c>
      <c r="I16" s="288">
        <f t="shared" si="3"/>
        <v>176.62099999999998</v>
      </c>
      <c r="J16" s="288">
        <f t="shared" si="3"/>
        <v>116.261</v>
      </c>
      <c r="K16" s="278">
        <f t="shared" si="4"/>
        <v>14.89445435999327</v>
      </c>
      <c r="L16" s="279">
        <f t="shared" si="4"/>
        <v>-6.1196733615878314</v>
      </c>
      <c r="M16" s="279">
        <f t="shared" si="4"/>
        <v>12.647986366287133</v>
      </c>
      <c r="N16" s="279">
        <f t="shared" si="4"/>
        <v>50.335882196093266</v>
      </c>
      <c r="S16" s="228"/>
    </row>
    <row r="17" spans="1:19" x14ac:dyDescent="0.3">
      <c r="A17" s="178"/>
      <c r="B17" s="186" t="s">
        <v>65</v>
      </c>
      <c r="C17" s="288">
        <f t="shared" si="5"/>
        <v>197.62099999999998</v>
      </c>
      <c r="D17" s="288">
        <f t="shared" si="1"/>
        <v>45.382000000000005</v>
      </c>
      <c r="E17" s="288">
        <f t="shared" si="1"/>
        <v>88.671000000000006</v>
      </c>
      <c r="F17" s="288">
        <f t="shared" si="1"/>
        <v>63.567999999999998</v>
      </c>
      <c r="G17" s="312">
        <f t="shared" si="2"/>
        <v>156.22299999999998</v>
      </c>
      <c r="H17" s="288">
        <f t="shared" si="3"/>
        <v>59.412999999999997</v>
      </c>
      <c r="I17" s="288">
        <f t="shared" si="3"/>
        <v>59.561</v>
      </c>
      <c r="J17" s="288">
        <f t="shared" si="3"/>
        <v>37.249000000000002</v>
      </c>
      <c r="K17" s="278">
        <f t="shared" si="4"/>
        <v>26.499299078880828</v>
      </c>
      <c r="L17" s="279">
        <f t="shared" si="4"/>
        <v>-23.616043626815667</v>
      </c>
      <c r="M17" s="279">
        <f t="shared" si="4"/>
        <v>48.87426336025252</v>
      </c>
      <c r="N17" s="279">
        <f t="shared" si="4"/>
        <v>70.656930387392933</v>
      </c>
      <c r="S17" s="228"/>
    </row>
    <row r="18" spans="1:19" x14ac:dyDescent="0.3">
      <c r="A18" s="178"/>
      <c r="B18" s="186" t="s">
        <v>13</v>
      </c>
      <c r="C18" s="288">
        <f t="shared" si="5"/>
        <v>330.536</v>
      </c>
      <c r="D18" s="288">
        <f t="shared" si="1"/>
        <v>115.82900000000001</v>
      </c>
      <c r="E18" s="288">
        <f t="shared" si="1"/>
        <v>102.19</v>
      </c>
      <c r="F18" s="288">
        <f t="shared" si="1"/>
        <v>112.517</v>
      </c>
      <c r="G18" s="312">
        <f t="shared" si="2"/>
        <v>310.988</v>
      </c>
      <c r="H18" s="288">
        <f t="shared" si="3"/>
        <v>113.815</v>
      </c>
      <c r="I18" s="288">
        <f t="shared" si="3"/>
        <v>94.253</v>
      </c>
      <c r="J18" s="288">
        <f t="shared" si="3"/>
        <v>102.92</v>
      </c>
      <c r="K18" s="278">
        <f t="shared" si="4"/>
        <v>6.2857730844920061</v>
      </c>
      <c r="L18" s="279">
        <f t="shared" si="4"/>
        <v>1.769538285814708</v>
      </c>
      <c r="M18" s="279">
        <f t="shared" si="4"/>
        <v>8.4209521182349611</v>
      </c>
      <c r="N18" s="279">
        <f t="shared" si="4"/>
        <v>9.3247182277497025</v>
      </c>
      <c r="S18" s="228"/>
    </row>
    <row r="19" spans="1:19" x14ac:dyDescent="0.3">
      <c r="A19" s="178"/>
      <c r="B19" s="186" t="s">
        <v>47</v>
      </c>
      <c r="C19" s="288">
        <f t="shared" si="5"/>
        <v>23.491000000000003</v>
      </c>
      <c r="D19" s="288">
        <f t="shared" si="1"/>
        <v>6.1870000000000003</v>
      </c>
      <c r="E19" s="288">
        <f t="shared" si="1"/>
        <v>10.975000000000001</v>
      </c>
      <c r="F19" s="288">
        <f t="shared" si="1"/>
        <v>6.3290000000000006</v>
      </c>
      <c r="G19" s="312">
        <f t="shared" si="2"/>
        <v>24.105000000000004</v>
      </c>
      <c r="H19" s="288">
        <f t="shared" si="3"/>
        <v>3.665</v>
      </c>
      <c r="I19" s="288">
        <f t="shared" si="3"/>
        <v>15.104000000000001</v>
      </c>
      <c r="J19" s="288">
        <f t="shared" si="3"/>
        <v>5.3360000000000003</v>
      </c>
      <c r="K19" s="278">
        <f t="shared" si="4"/>
        <v>-2.5471893797967256</v>
      </c>
      <c r="L19" s="279">
        <f t="shared" si="4"/>
        <v>68.813096862210102</v>
      </c>
      <c r="M19" s="279">
        <f t="shared" si="4"/>
        <v>-27.337129237288131</v>
      </c>
      <c r="N19" s="279">
        <f t="shared" si="4"/>
        <v>18.609445277361324</v>
      </c>
      <c r="S19" s="228"/>
    </row>
    <row r="20" spans="1:19" x14ac:dyDescent="0.3">
      <c r="A20" s="178"/>
      <c r="B20" s="186" t="s">
        <v>15</v>
      </c>
      <c r="C20" s="288">
        <f t="shared" si="5"/>
        <v>211.71799999999996</v>
      </c>
      <c r="D20" s="288">
        <f t="shared" si="1"/>
        <v>76.238</v>
      </c>
      <c r="E20" s="288">
        <f t="shared" si="1"/>
        <v>70.921000000000006</v>
      </c>
      <c r="F20" s="288">
        <f t="shared" si="1"/>
        <v>64.558999999999983</v>
      </c>
      <c r="G20" s="312">
        <f t="shared" si="2"/>
        <v>213.39600000000002</v>
      </c>
      <c r="H20" s="288">
        <f t="shared" si="3"/>
        <v>73.763999999999996</v>
      </c>
      <c r="I20" s="288">
        <f t="shared" si="3"/>
        <v>62.332000000000008</v>
      </c>
      <c r="J20" s="288">
        <f t="shared" si="3"/>
        <v>77.300000000000011</v>
      </c>
      <c r="K20" s="278">
        <f t="shared" si="4"/>
        <v>-0.78633151511745969</v>
      </c>
      <c r="L20" s="279">
        <f t="shared" si="4"/>
        <v>3.3539395911284693</v>
      </c>
      <c r="M20" s="279">
        <f t="shared" si="4"/>
        <v>13.779439132387855</v>
      </c>
      <c r="N20" s="279">
        <f t="shared" si="4"/>
        <v>-16.482535575679204</v>
      </c>
      <c r="S20" s="228"/>
    </row>
    <row r="21" spans="1:19" ht="7.35" customHeight="1" x14ac:dyDescent="0.3">
      <c r="A21" s="178"/>
      <c r="B21" s="186"/>
      <c r="C21" s="272"/>
      <c r="D21" s="272"/>
      <c r="E21" s="272"/>
      <c r="F21" s="272"/>
      <c r="G21" s="273"/>
      <c r="H21" s="272"/>
      <c r="I21" s="272"/>
      <c r="J21" s="272"/>
      <c r="K21" s="278"/>
      <c r="L21" s="279"/>
      <c r="M21" s="279"/>
      <c r="N21" s="279"/>
      <c r="S21" s="228"/>
    </row>
    <row r="22" spans="1:19" x14ac:dyDescent="0.3">
      <c r="A22" s="178"/>
      <c r="B22" s="195" t="s">
        <v>85</v>
      </c>
      <c r="C22" s="306">
        <f t="shared" ref="C22:J22" si="6">SUM(C24:C34)</f>
        <v>8348.5150000000012</v>
      </c>
      <c r="D22" s="306">
        <f t="shared" si="6"/>
        <v>2832.047</v>
      </c>
      <c r="E22" s="306">
        <f t="shared" si="6"/>
        <v>2930.5150000000003</v>
      </c>
      <c r="F22" s="306">
        <f t="shared" si="6"/>
        <v>2585.953</v>
      </c>
      <c r="G22" s="307">
        <f t="shared" si="6"/>
        <v>9116.5540000000037</v>
      </c>
      <c r="H22" s="306">
        <f t="shared" si="6"/>
        <v>3195.8789999999999</v>
      </c>
      <c r="I22" s="306">
        <f t="shared" si="6"/>
        <v>3146.45</v>
      </c>
      <c r="J22" s="306">
        <f t="shared" si="6"/>
        <v>2774.2250000000004</v>
      </c>
      <c r="K22" s="280">
        <f>(+C22-G22)/G22*100</f>
        <v>-8.4246635296626575</v>
      </c>
      <c r="L22" s="281">
        <f>(+D22-H22)/H22*100</f>
        <v>-11.384410986773903</v>
      </c>
      <c r="M22" s="281">
        <f>(+E22-I22)/I22*100</f>
        <v>-6.862813647126111</v>
      </c>
      <c r="N22" s="281">
        <f>(+F22-J22)/J22*100</f>
        <v>-6.7864718975569875</v>
      </c>
      <c r="S22" s="228"/>
    </row>
    <row r="23" spans="1:19" ht="7.35" customHeight="1" x14ac:dyDescent="0.3">
      <c r="A23" s="178"/>
      <c r="B23" s="187"/>
      <c r="C23" s="323"/>
      <c r="D23" s="142"/>
      <c r="E23" s="309"/>
      <c r="F23" s="309"/>
      <c r="G23" s="310"/>
      <c r="H23" s="309"/>
      <c r="I23" s="309"/>
      <c r="J23" s="309"/>
      <c r="K23" s="276"/>
      <c r="L23" s="277"/>
      <c r="M23" s="277"/>
      <c r="N23" s="277"/>
      <c r="S23" s="228"/>
    </row>
    <row r="24" spans="1:19" x14ac:dyDescent="0.3">
      <c r="A24" s="178"/>
      <c r="B24" s="186" t="s">
        <v>9</v>
      </c>
      <c r="C24" s="288">
        <f t="shared" ref="C24:C34" si="7">SUM(D24:F24)</f>
        <v>1028.5929999999998</v>
      </c>
      <c r="D24" s="288">
        <v>328.78699999999998</v>
      </c>
      <c r="E24" s="288">
        <v>387.79599999999999</v>
      </c>
      <c r="F24" s="288">
        <v>312.01</v>
      </c>
      <c r="G24" s="312">
        <f t="shared" ref="G24:G34" si="8">SUM(H24:J24)</f>
        <v>1147.7060000000001</v>
      </c>
      <c r="H24" s="288">
        <v>393.39699999999999</v>
      </c>
      <c r="I24" s="288">
        <v>378.89100000000002</v>
      </c>
      <c r="J24" s="288">
        <v>375.41800000000001</v>
      </c>
      <c r="K24" s="278">
        <f t="shared" ref="K24:N33" si="9">(+C24-G24)/G24*100</f>
        <v>-10.378354735446209</v>
      </c>
      <c r="L24" s="279">
        <f t="shared" si="9"/>
        <v>-16.423612788099557</v>
      </c>
      <c r="M24" s="279">
        <f t="shared" si="9"/>
        <v>2.3502801597293081</v>
      </c>
      <c r="N24" s="279">
        <f t="shared" si="9"/>
        <v>-16.889973309750737</v>
      </c>
      <c r="S24" s="228"/>
    </row>
    <row r="25" spans="1:19" x14ac:dyDescent="0.3">
      <c r="A25" s="178"/>
      <c r="B25" s="186" t="s">
        <v>10</v>
      </c>
      <c r="C25" s="288">
        <f t="shared" si="7"/>
        <v>272.35300000000001</v>
      </c>
      <c r="D25" s="288">
        <v>74.105000000000004</v>
      </c>
      <c r="E25" s="288">
        <v>99.537000000000006</v>
      </c>
      <c r="F25" s="288">
        <v>98.710999999999999</v>
      </c>
      <c r="G25" s="312">
        <f t="shared" si="8"/>
        <v>330.95699999999999</v>
      </c>
      <c r="H25" s="288">
        <v>114.774</v>
      </c>
      <c r="I25" s="288">
        <v>104.247</v>
      </c>
      <c r="J25" s="288">
        <v>111.93600000000001</v>
      </c>
      <c r="K25" s="278">
        <f t="shared" si="9"/>
        <v>-17.707436313478787</v>
      </c>
      <c r="L25" s="279">
        <f t="shared" si="9"/>
        <v>-35.433983306323732</v>
      </c>
      <c r="M25" s="279">
        <f t="shared" si="9"/>
        <v>-4.5181156292267346</v>
      </c>
      <c r="N25" s="279">
        <f t="shared" si="9"/>
        <v>-11.814787021154952</v>
      </c>
      <c r="S25" s="228"/>
    </row>
    <row r="26" spans="1:19" x14ac:dyDescent="0.3">
      <c r="A26" s="178"/>
      <c r="B26" s="186" t="s">
        <v>11</v>
      </c>
      <c r="C26" s="288">
        <f t="shared" si="7"/>
        <v>329.29699999999997</v>
      </c>
      <c r="D26" s="288">
        <v>133.45699999999999</v>
      </c>
      <c r="E26" s="288">
        <v>105.24299999999999</v>
      </c>
      <c r="F26" s="288">
        <v>90.596999999999994</v>
      </c>
      <c r="G26" s="312">
        <f t="shared" si="8"/>
        <v>430.59000000000003</v>
      </c>
      <c r="H26" s="288">
        <v>166.01300000000001</v>
      </c>
      <c r="I26" s="288">
        <v>127.599</v>
      </c>
      <c r="J26" s="288">
        <v>136.97800000000001</v>
      </c>
      <c r="K26" s="278">
        <f t="shared" si="9"/>
        <v>-23.524234190297047</v>
      </c>
      <c r="L26" s="279">
        <f t="shared" si="9"/>
        <v>-19.610512429749484</v>
      </c>
      <c r="M26" s="279">
        <f t="shared" si="9"/>
        <v>-17.520513483647999</v>
      </c>
      <c r="N26" s="279">
        <f t="shared" si="9"/>
        <v>-33.860181927024783</v>
      </c>
      <c r="S26" s="228"/>
    </row>
    <row r="27" spans="1:19" x14ac:dyDescent="0.3">
      <c r="A27" s="178"/>
      <c r="B27" s="186" t="s">
        <v>6</v>
      </c>
      <c r="C27" s="288">
        <f t="shared" si="7"/>
        <v>1151.4760000000001</v>
      </c>
      <c r="D27" s="288">
        <v>367.73700000000002</v>
      </c>
      <c r="E27" s="288">
        <v>458.77199999999999</v>
      </c>
      <c r="F27" s="288">
        <v>324.96699999999998</v>
      </c>
      <c r="G27" s="312">
        <f t="shared" si="8"/>
        <v>1152.691</v>
      </c>
      <c r="H27" s="288">
        <v>387.09199999999998</v>
      </c>
      <c r="I27" s="288">
        <v>414.5</v>
      </c>
      <c r="J27" s="288">
        <v>351.09899999999999</v>
      </c>
      <c r="K27" s="278">
        <f t="shared" si="9"/>
        <v>-0.10540552498457245</v>
      </c>
      <c r="L27" s="279">
        <f t="shared" si="9"/>
        <v>-5.0001033346077843</v>
      </c>
      <c r="M27" s="279">
        <f t="shared" si="9"/>
        <v>10.680820265379975</v>
      </c>
      <c r="N27" s="279">
        <f t="shared" si="9"/>
        <v>-7.4429149613072108</v>
      </c>
      <c r="S27" s="228"/>
    </row>
    <row r="28" spans="1:19" x14ac:dyDescent="0.3">
      <c r="A28" s="178"/>
      <c r="B28" s="186" t="s">
        <v>129</v>
      </c>
      <c r="C28" s="288">
        <f t="shared" si="7"/>
        <v>699.14200000000005</v>
      </c>
      <c r="D28" s="288">
        <v>203.93899999999999</v>
      </c>
      <c r="E28" s="288">
        <v>242.29</v>
      </c>
      <c r="F28" s="288">
        <v>252.91300000000001</v>
      </c>
      <c r="G28" s="312">
        <f t="shared" si="8"/>
        <v>722.36500000000001</v>
      </c>
      <c r="H28" s="288">
        <v>227.642</v>
      </c>
      <c r="I28" s="288">
        <v>267.02999999999997</v>
      </c>
      <c r="J28" s="288">
        <v>227.69300000000001</v>
      </c>
      <c r="K28" s="278">
        <f t="shared" si="9"/>
        <v>-3.2148567552414575</v>
      </c>
      <c r="L28" s="279">
        <f t="shared" si="9"/>
        <v>-10.412401929345201</v>
      </c>
      <c r="M28" s="279">
        <f t="shared" si="9"/>
        <v>-9.2648766056248313</v>
      </c>
      <c r="N28" s="279">
        <f t="shared" si="9"/>
        <v>11.076317673358425</v>
      </c>
      <c r="S28" s="228"/>
    </row>
    <row r="29" spans="1:19" x14ac:dyDescent="0.3">
      <c r="A29" s="178"/>
      <c r="B29" s="186" t="s">
        <v>12</v>
      </c>
      <c r="C29" s="288">
        <f t="shared" si="7"/>
        <v>4585.54</v>
      </c>
      <c r="D29" s="288">
        <v>1627.817</v>
      </c>
      <c r="E29" s="288">
        <v>1542.67</v>
      </c>
      <c r="F29" s="288">
        <v>1415.0530000000001</v>
      </c>
      <c r="G29" s="312">
        <f t="shared" si="8"/>
        <v>5048.7660000000005</v>
      </c>
      <c r="H29" s="288">
        <v>1815.5540000000001</v>
      </c>
      <c r="I29" s="288">
        <v>1760.635</v>
      </c>
      <c r="J29" s="288">
        <v>1472.577</v>
      </c>
      <c r="K29" s="278">
        <f t="shared" si="9"/>
        <v>-9.1750340578272098</v>
      </c>
      <c r="L29" s="279">
        <f t="shared" si="9"/>
        <v>-10.340480095882583</v>
      </c>
      <c r="M29" s="279">
        <f t="shared" si="9"/>
        <v>-12.37990838532688</v>
      </c>
      <c r="N29" s="279">
        <f t="shared" si="9"/>
        <v>-3.9063492095829213</v>
      </c>
      <c r="S29" s="228"/>
    </row>
    <row r="30" spans="1:19" x14ac:dyDescent="0.3">
      <c r="A30" s="178"/>
      <c r="B30" s="186" t="s">
        <v>14</v>
      </c>
      <c r="C30" s="288">
        <f t="shared" si="7"/>
        <v>134.73499999999999</v>
      </c>
      <c r="D30" s="288">
        <v>42.506999999999998</v>
      </c>
      <c r="E30" s="288">
        <v>47.616999999999997</v>
      </c>
      <c r="F30" s="288">
        <v>44.610999999999997</v>
      </c>
      <c r="G30" s="312">
        <f t="shared" si="8"/>
        <v>133.52199999999999</v>
      </c>
      <c r="H30" s="288">
        <v>38.045000000000002</v>
      </c>
      <c r="I30" s="288">
        <v>50.290999999999997</v>
      </c>
      <c r="J30" s="288">
        <v>45.186</v>
      </c>
      <c r="K30" s="278">
        <f t="shared" si="9"/>
        <v>0.90846452270037448</v>
      </c>
      <c r="L30" s="279">
        <f t="shared" si="9"/>
        <v>11.728216585622279</v>
      </c>
      <c r="M30" s="279">
        <f t="shared" si="9"/>
        <v>-5.3170547414050224</v>
      </c>
      <c r="N30" s="279">
        <f t="shared" si="9"/>
        <v>-1.2725180365600026</v>
      </c>
      <c r="S30" s="228"/>
    </row>
    <row r="31" spans="1:19" x14ac:dyDescent="0.3">
      <c r="A31" s="178"/>
      <c r="B31" s="186" t="s">
        <v>65</v>
      </c>
      <c r="C31" s="288">
        <f t="shared" si="7"/>
        <v>43.521000000000001</v>
      </c>
      <c r="D31" s="288">
        <v>13.631</v>
      </c>
      <c r="E31" s="288">
        <v>16.733000000000001</v>
      </c>
      <c r="F31" s="288">
        <v>13.157</v>
      </c>
      <c r="G31" s="312">
        <f t="shared" si="8"/>
        <v>33.521000000000001</v>
      </c>
      <c r="H31" s="288">
        <v>12.044</v>
      </c>
      <c r="I31" s="288">
        <v>10.801</v>
      </c>
      <c r="J31" s="288">
        <v>10.676</v>
      </c>
      <c r="K31" s="278">
        <f t="shared" si="9"/>
        <v>29.832045583365652</v>
      </c>
      <c r="L31" s="279">
        <f t="shared" si="9"/>
        <v>13.176685486549317</v>
      </c>
      <c r="M31" s="279">
        <f t="shared" si="9"/>
        <v>54.920840662901583</v>
      </c>
      <c r="N31" s="279">
        <f t="shared" si="9"/>
        <v>23.239040839265641</v>
      </c>
      <c r="S31" s="228"/>
    </row>
    <row r="32" spans="1:19" x14ac:dyDescent="0.3">
      <c r="A32" s="178"/>
      <c r="B32" s="186" t="s">
        <v>13</v>
      </c>
      <c r="C32" s="288">
        <f t="shared" si="7"/>
        <v>37.027000000000001</v>
      </c>
      <c r="D32" s="288">
        <v>12.221</v>
      </c>
      <c r="E32" s="288">
        <v>11.305999999999999</v>
      </c>
      <c r="F32" s="288">
        <v>13.5</v>
      </c>
      <c r="G32" s="312">
        <f t="shared" si="8"/>
        <v>38.048999999999999</v>
      </c>
      <c r="H32" s="288">
        <v>12.425000000000001</v>
      </c>
      <c r="I32" s="288">
        <v>13.238</v>
      </c>
      <c r="J32" s="288">
        <v>12.385999999999999</v>
      </c>
      <c r="K32" s="278">
        <f t="shared" si="9"/>
        <v>-2.6860101448132632</v>
      </c>
      <c r="L32" s="279">
        <f t="shared" si="9"/>
        <v>-1.641851106639844</v>
      </c>
      <c r="M32" s="279">
        <f t="shared" si="9"/>
        <v>-14.594349599637409</v>
      </c>
      <c r="N32" s="279">
        <f t="shared" si="9"/>
        <v>8.9940255126756092</v>
      </c>
      <c r="S32" s="228"/>
    </row>
    <row r="33" spans="1:14" x14ac:dyDescent="0.3">
      <c r="A33" s="178"/>
      <c r="B33" s="186" t="s">
        <v>47</v>
      </c>
      <c r="C33" s="288">
        <f t="shared" si="7"/>
        <v>1.3840000000000001</v>
      </c>
      <c r="D33" s="288">
        <v>0.34300000000000003</v>
      </c>
      <c r="E33" s="288">
        <v>0.55300000000000005</v>
      </c>
      <c r="F33" s="288">
        <v>0.48799999999999999</v>
      </c>
      <c r="G33" s="312">
        <f t="shared" si="8"/>
        <v>0.99099999999999999</v>
      </c>
      <c r="H33" s="288">
        <v>0.31900000000000001</v>
      </c>
      <c r="I33" s="288">
        <v>0.29399999999999998</v>
      </c>
      <c r="J33" s="288">
        <v>0.378</v>
      </c>
      <c r="K33" s="278">
        <f t="shared" si="9"/>
        <v>39.656912209889015</v>
      </c>
      <c r="L33" s="279">
        <f t="shared" si="9"/>
        <v>7.5235109717868394</v>
      </c>
      <c r="M33" s="279">
        <f t="shared" si="9"/>
        <v>88.09523809523813</v>
      </c>
      <c r="N33" s="279">
        <f t="shared" si="9"/>
        <v>29.100529100529098</v>
      </c>
    </row>
    <row r="34" spans="1:14" x14ac:dyDescent="0.3">
      <c r="A34" s="178"/>
      <c r="B34" s="186" t="s">
        <v>15</v>
      </c>
      <c r="C34" s="288">
        <f t="shared" si="7"/>
        <v>65.447000000000003</v>
      </c>
      <c r="D34" s="288">
        <v>27.503</v>
      </c>
      <c r="E34" s="288">
        <v>17.998000000000001</v>
      </c>
      <c r="F34" s="288">
        <v>19.945999999999994</v>
      </c>
      <c r="G34" s="312">
        <f t="shared" si="8"/>
        <v>77.396000000000001</v>
      </c>
      <c r="H34" s="288">
        <v>28.574000000000002</v>
      </c>
      <c r="I34" s="288">
        <v>18.923999999999996</v>
      </c>
      <c r="J34" s="288">
        <v>29.898</v>
      </c>
      <c r="K34" s="278">
        <f>(+C34-G34)/G34*100</f>
        <v>-15.438782366013745</v>
      </c>
      <c r="L34" s="279">
        <f>(+D34-H34)/H34*100</f>
        <v>-3.7481626653601228</v>
      </c>
      <c r="M34" s="279">
        <f>(+E34-I34)/I34*100</f>
        <v>-4.8932572394842264</v>
      </c>
      <c r="N34" s="279">
        <f>(+F34-J34)/J34*100</f>
        <v>-33.28650745869291</v>
      </c>
    </row>
    <row r="35" spans="1:14" ht="7.35" customHeight="1" x14ac:dyDescent="0.3">
      <c r="A35" s="178"/>
      <c r="B35" s="187"/>
      <c r="C35" s="272"/>
      <c r="D35" s="272"/>
      <c r="E35" s="272"/>
      <c r="F35" s="272"/>
      <c r="G35" s="273"/>
      <c r="H35" s="272"/>
      <c r="I35" s="272"/>
      <c r="J35" s="272"/>
      <c r="K35" s="278"/>
      <c r="L35" s="279"/>
      <c r="M35" s="279"/>
      <c r="N35" s="279"/>
    </row>
    <row r="36" spans="1:14" x14ac:dyDescent="0.3">
      <c r="A36" s="178"/>
      <c r="B36" s="195" t="s">
        <v>86</v>
      </c>
      <c r="C36" s="306">
        <f t="shared" ref="C36:J36" si="10">SUM(C38:C48)</f>
        <v>13281.021999999999</v>
      </c>
      <c r="D36" s="306">
        <f t="shared" si="10"/>
        <v>4434.8720000000003</v>
      </c>
      <c r="E36" s="306">
        <f t="shared" si="10"/>
        <v>4621.1419999999989</v>
      </c>
      <c r="F36" s="306">
        <f t="shared" si="10"/>
        <v>4225.0080000000007</v>
      </c>
      <c r="G36" s="307">
        <f t="shared" si="10"/>
        <v>14079.895999999999</v>
      </c>
      <c r="H36" s="306">
        <f t="shared" si="10"/>
        <v>5038.6589999999987</v>
      </c>
      <c r="I36" s="306">
        <f t="shared" si="10"/>
        <v>4563.8350000000009</v>
      </c>
      <c r="J36" s="306">
        <f t="shared" si="10"/>
        <v>4477.4019999999991</v>
      </c>
      <c r="K36" s="280">
        <f>(+C36-G36)/G36*100</f>
        <v>-5.6738629319421099</v>
      </c>
      <c r="L36" s="281">
        <f>(+D36-H36)/H36*100</f>
        <v>-11.983089151299952</v>
      </c>
      <c r="M36" s="281">
        <f>(+E36-I36)/I36*100</f>
        <v>1.2556764212553249</v>
      </c>
      <c r="N36" s="281">
        <f>(+F36-J36)/J36*100</f>
        <v>-5.6370636364570004</v>
      </c>
    </row>
    <row r="37" spans="1:14" ht="7.35" customHeight="1" x14ac:dyDescent="0.3">
      <c r="A37" s="178"/>
      <c r="B37" s="187"/>
      <c r="C37" s="323"/>
      <c r="D37" s="142"/>
      <c r="E37" s="309"/>
      <c r="F37" s="309"/>
      <c r="G37" s="310"/>
      <c r="H37" s="309"/>
      <c r="I37" s="309"/>
      <c r="J37" s="309"/>
      <c r="K37" s="278"/>
      <c r="L37" s="279"/>
      <c r="M37" s="279"/>
      <c r="N37" s="279"/>
    </row>
    <row r="38" spans="1:14" x14ac:dyDescent="0.3">
      <c r="A38" s="178"/>
      <c r="B38" s="186" t="s">
        <v>9</v>
      </c>
      <c r="C38" s="288">
        <f t="shared" ref="C38:C48" si="11">SUM(D38:F38)</f>
        <v>2266.12</v>
      </c>
      <c r="D38" s="288">
        <v>761.375</v>
      </c>
      <c r="E38" s="288">
        <v>747.51900000000001</v>
      </c>
      <c r="F38" s="288">
        <v>757.226</v>
      </c>
      <c r="G38" s="312">
        <f t="shared" ref="G38:G48" si="12">SUM(H38:J38)</f>
        <v>2257.02</v>
      </c>
      <c r="H38" s="288">
        <v>747.65599999999995</v>
      </c>
      <c r="I38" s="288">
        <v>736.48199999999997</v>
      </c>
      <c r="J38" s="288">
        <v>772.88199999999995</v>
      </c>
      <c r="K38" s="278">
        <f t="shared" ref="K38:N48" si="13">(+C38-G38)/G38*100</f>
        <v>0.40318650255646421</v>
      </c>
      <c r="L38" s="279">
        <f t="shared" si="13"/>
        <v>1.8349347828413136</v>
      </c>
      <c r="M38" s="279">
        <f t="shared" si="13"/>
        <v>1.4986109640154186</v>
      </c>
      <c r="N38" s="279">
        <f t="shared" si="13"/>
        <v>-2.0256649786125114</v>
      </c>
    </row>
    <row r="39" spans="1:14" x14ac:dyDescent="0.3">
      <c r="A39" s="178"/>
      <c r="B39" s="186" t="s">
        <v>10</v>
      </c>
      <c r="C39" s="288">
        <f t="shared" si="11"/>
        <v>1121.73</v>
      </c>
      <c r="D39" s="288">
        <v>397.43900000000002</v>
      </c>
      <c r="E39" s="288">
        <v>322.10199999999998</v>
      </c>
      <c r="F39" s="288">
        <v>402.18900000000002</v>
      </c>
      <c r="G39" s="312">
        <f t="shared" si="12"/>
        <v>1071.08</v>
      </c>
      <c r="H39" s="288">
        <v>362.04700000000003</v>
      </c>
      <c r="I39" s="288">
        <v>335.58499999999998</v>
      </c>
      <c r="J39" s="288">
        <v>373.44799999999998</v>
      </c>
      <c r="K39" s="278">
        <f t="shared" si="13"/>
        <v>4.7288717929566504</v>
      </c>
      <c r="L39" s="279">
        <f t="shared" si="13"/>
        <v>9.7755263819338349</v>
      </c>
      <c r="M39" s="279">
        <f t="shared" si="13"/>
        <v>-4.0177600309906598</v>
      </c>
      <c r="N39" s="279">
        <f t="shared" si="13"/>
        <v>7.696118335082808</v>
      </c>
    </row>
    <row r="40" spans="1:14" x14ac:dyDescent="0.3">
      <c r="A40" s="178"/>
      <c r="B40" s="186" t="s">
        <v>11</v>
      </c>
      <c r="C40" s="288">
        <f t="shared" si="11"/>
        <v>224.91399999999999</v>
      </c>
      <c r="D40" s="288">
        <v>69.144000000000005</v>
      </c>
      <c r="E40" s="288">
        <v>78.331999999999994</v>
      </c>
      <c r="F40" s="288">
        <v>77.438000000000002</v>
      </c>
      <c r="G40" s="312">
        <f t="shared" si="12"/>
        <v>189.14300000000003</v>
      </c>
      <c r="H40" s="288">
        <v>65.617000000000004</v>
      </c>
      <c r="I40" s="288">
        <v>59.237000000000002</v>
      </c>
      <c r="J40" s="288">
        <v>64.289000000000001</v>
      </c>
      <c r="K40" s="278">
        <f t="shared" si="13"/>
        <v>18.912145836747833</v>
      </c>
      <c r="L40" s="279">
        <f t="shared" si="13"/>
        <v>5.3751314445951524</v>
      </c>
      <c r="M40" s="279">
        <f t="shared" si="13"/>
        <v>32.234920742103739</v>
      </c>
      <c r="N40" s="279">
        <f t="shared" si="13"/>
        <v>20.452954626763521</v>
      </c>
    </row>
    <row r="41" spans="1:14" x14ac:dyDescent="0.3">
      <c r="A41" s="178"/>
      <c r="B41" s="186" t="s">
        <v>6</v>
      </c>
      <c r="C41" s="288">
        <f t="shared" si="11"/>
        <v>1586.5990000000002</v>
      </c>
      <c r="D41" s="288">
        <v>487.36099999999999</v>
      </c>
      <c r="E41" s="288">
        <v>689.96500000000003</v>
      </c>
      <c r="F41" s="288">
        <v>409.27300000000002</v>
      </c>
      <c r="G41" s="312">
        <f t="shared" si="12"/>
        <v>1649.79</v>
      </c>
      <c r="H41" s="288">
        <v>606.995</v>
      </c>
      <c r="I41" s="288">
        <v>525.24300000000005</v>
      </c>
      <c r="J41" s="288">
        <v>517.55200000000002</v>
      </c>
      <c r="K41" s="278">
        <f t="shared" si="13"/>
        <v>-3.8302450614926631</v>
      </c>
      <c r="L41" s="279">
        <f t="shared" si="13"/>
        <v>-19.709223304969566</v>
      </c>
      <c r="M41" s="279">
        <f t="shared" si="13"/>
        <v>31.361103336931663</v>
      </c>
      <c r="N41" s="279">
        <f t="shared" si="13"/>
        <v>-20.921376016322995</v>
      </c>
    </row>
    <row r="42" spans="1:14" x14ac:dyDescent="0.3">
      <c r="A42" s="178"/>
      <c r="B42" s="186" t="s">
        <v>129</v>
      </c>
      <c r="C42" s="288">
        <f t="shared" si="11"/>
        <v>793.67699999999991</v>
      </c>
      <c r="D42" s="288">
        <v>272.29599999999999</v>
      </c>
      <c r="E42" s="288">
        <v>237.62299999999999</v>
      </c>
      <c r="F42" s="288">
        <v>283.75799999999998</v>
      </c>
      <c r="G42" s="312">
        <f t="shared" si="12"/>
        <v>917.13499999999999</v>
      </c>
      <c r="H42" s="288">
        <v>307.45999999999998</v>
      </c>
      <c r="I42" s="288">
        <v>284.17500000000001</v>
      </c>
      <c r="J42" s="288">
        <v>325.5</v>
      </c>
      <c r="K42" s="278">
        <f t="shared" si="13"/>
        <v>-13.46126797036424</v>
      </c>
      <c r="L42" s="279">
        <f t="shared" si="13"/>
        <v>-11.436934885838806</v>
      </c>
      <c r="M42" s="279">
        <f t="shared" si="13"/>
        <v>-16.381455089293574</v>
      </c>
      <c r="N42" s="279">
        <f t="shared" si="13"/>
        <v>-12.823963133640559</v>
      </c>
    </row>
    <row r="43" spans="1:14" x14ac:dyDescent="0.3">
      <c r="A43" s="178"/>
      <c r="B43" s="186" t="s">
        <v>12</v>
      </c>
      <c r="C43" s="288">
        <f t="shared" si="11"/>
        <v>6266.6329999999998</v>
      </c>
      <c r="D43" s="288">
        <v>2133.471</v>
      </c>
      <c r="E43" s="288">
        <v>2168.0909999999999</v>
      </c>
      <c r="F43" s="288">
        <v>1965.0709999999999</v>
      </c>
      <c r="G43" s="312">
        <f t="shared" si="12"/>
        <v>7104.4140000000007</v>
      </c>
      <c r="H43" s="288">
        <v>2612.4349999999999</v>
      </c>
      <c r="I43" s="288">
        <v>2308.79</v>
      </c>
      <c r="J43" s="288">
        <v>2183.1889999999999</v>
      </c>
      <c r="K43" s="278">
        <f t="shared" si="13"/>
        <v>-11.792401174818934</v>
      </c>
      <c r="L43" s="279">
        <f t="shared" si="13"/>
        <v>-18.33400639633139</v>
      </c>
      <c r="M43" s="279">
        <f t="shared" si="13"/>
        <v>-6.0940579264463235</v>
      </c>
      <c r="N43" s="279">
        <f t="shared" si="13"/>
        <v>-9.9907978649580933</v>
      </c>
    </row>
    <row r="44" spans="1:14" x14ac:dyDescent="0.3">
      <c r="A44" s="178"/>
      <c r="B44" s="186" t="s">
        <v>14</v>
      </c>
      <c r="C44" s="288">
        <f t="shared" si="11"/>
        <v>405.36199999999997</v>
      </c>
      <c r="D44" s="288">
        <v>123.848</v>
      </c>
      <c r="E44" s="288">
        <v>151.34299999999999</v>
      </c>
      <c r="F44" s="288">
        <v>130.17099999999999</v>
      </c>
      <c r="G44" s="312">
        <f t="shared" si="12"/>
        <v>336.55899999999997</v>
      </c>
      <c r="H44" s="288">
        <v>139.154</v>
      </c>
      <c r="I44" s="288">
        <v>126.33</v>
      </c>
      <c r="J44" s="288">
        <v>71.075000000000003</v>
      </c>
      <c r="K44" s="278">
        <f t="shared" si="13"/>
        <v>20.443072388496518</v>
      </c>
      <c r="L44" s="279">
        <f t="shared" si="13"/>
        <v>-10.999324489414604</v>
      </c>
      <c r="M44" s="279">
        <f t="shared" si="13"/>
        <v>19.79973086361117</v>
      </c>
      <c r="N44" s="279">
        <f t="shared" si="13"/>
        <v>83.145972564192732</v>
      </c>
    </row>
    <row r="45" spans="1:14" x14ac:dyDescent="0.3">
      <c r="A45" s="178"/>
      <c r="B45" s="186" t="s">
        <v>65</v>
      </c>
      <c r="C45" s="288">
        <f t="shared" si="11"/>
        <v>154.10000000000002</v>
      </c>
      <c r="D45" s="288">
        <v>31.751000000000001</v>
      </c>
      <c r="E45" s="288">
        <v>71.938000000000002</v>
      </c>
      <c r="F45" s="288">
        <v>50.411000000000001</v>
      </c>
      <c r="G45" s="312">
        <f t="shared" si="12"/>
        <v>122.702</v>
      </c>
      <c r="H45" s="288">
        <v>47.369</v>
      </c>
      <c r="I45" s="288">
        <v>48.76</v>
      </c>
      <c r="J45" s="288">
        <v>26.573</v>
      </c>
      <c r="K45" s="278">
        <f t="shared" si="13"/>
        <v>25.588824958028418</v>
      </c>
      <c r="L45" s="279">
        <f t="shared" si="13"/>
        <v>-32.97093035529565</v>
      </c>
      <c r="M45" s="279">
        <f t="shared" si="13"/>
        <v>47.534864643150129</v>
      </c>
      <c r="N45" s="279">
        <f t="shared" si="13"/>
        <v>89.707597937756361</v>
      </c>
    </row>
    <row r="46" spans="1:14" x14ac:dyDescent="0.3">
      <c r="A46" s="178"/>
      <c r="B46" s="186" t="s">
        <v>13</v>
      </c>
      <c r="C46" s="288">
        <f t="shared" si="11"/>
        <v>293.50900000000001</v>
      </c>
      <c r="D46" s="288">
        <v>103.608</v>
      </c>
      <c r="E46" s="288">
        <v>90.884</v>
      </c>
      <c r="F46" s="288">
        <v>99.016999999999996</v>
      </c>
      <c r="G46" s="312">
        <f t="shared" si="12"/>
        <v>272.93900000000002</v>
      </c>
      <c r="H46" s="288">
        <v>101.39</v>
      </c>
      <c r="I46" s="288">
        <v>81.015000000000001</v>
      </c>
      <c r="J46" s="288">
        <v>90.534000000000006</v>
      </c>
      <c r="K46" s="278">
        <f t="shared" si="13"/>
        <v>7.5364825107441549</v>
      </c>
      <c r="L46" s="279">
        <f t="shared" si="13"/>
        <v>2.1875924647401157</v>
      </c>
      <c r="M46" s="279">
        <f t="shared" si="13"/>
        <v>12.181694747886192</v>
      </c>
      <c r="N46" s="279">
        <f t="shared" si="13"/>
        <v>9.3699604568449306</v>
      </c>
    </row>
    <row r="47" spans="1:14" x14ac:dyDescent="0.3">
      <c r="A47" s="178"/>
      <c r="B47" s="186" t="s">
        <v>47</v>
      </c>
      <c r="C47" s="288">
        <f t="shared" si="11"/>
        <v>22.107000000000003</v>
      </c>
      <c r="D47" s="288">
        <v>5.8440000000000003</v>
      </c>
      <c r="E47" s="288">
        <v>10.422000000000001</v>
      </c>
      <c r="F47" s="288">
        <v>5.8410000000000002</v>
      </c>
      <c r="G47" s="312">
        <f t="shared" si="12"/>
        <v>23.113999999999997</v>
      </c>
      <c r="H47" s="288">
        <v>3.3460000000000001</v>
      </c>
      <c r="I47" s="288">
        <v>14.81</v>
      </c>
      <c r="J47" s="288">
        <v>4.9580000000000002</v>
      </c>
      <c r="K47" s="278">
        <f t="shared" si="13"/>
        <v>-4.3566669550921286</v>
      </c>
      <c r="L47" s="279">
        <f t="shared" si="13"/>
        <v>74.656306037059181</v>
      </c>
      <c r="M47" s="279">
        <f t="shared" si="13"/>
        <v>-29.628629304523969</v>
      </c>
      <c r="N47" s="279">
        <f t="shared" si="13"/>
        <v>17.80960064542154</v>
      </c>
    </row>
    <row r="48" spans="1:14" x14ac:dyDescent="0.3">
      <c r="A48" s="178"/>
      <c r="B48" s="186" t="s">
        <v>15</v>
      </c>
      <c r="C48" s="288">
        <f t="shared" si="11"/>
        <v>146.27099999999999</v>
      </c>
      <c r="D48" s="288">
        <v>48.734999999999999</v>
      </c>
      <c r="E48" s="288">
        <v>52.923000000000002</v>
      </c>
      <c r="F48" s="288">
        <v>44.612999999999992</v>
      </c>
      <c r="G48" s="312">
        <f t="shared" si="12"/>
        <v>136</v>
      </c>
      <c r="H48" s="288">
        <v>45.189999999999991</v>
      </c>
      <c r="I48" s="288">
        <v>43.408000000000008</v>
      </c>
      <c r="J48" s="288">
        <v>47.402000000000008</v>
      </c>
      <c r="K48" s="278">
        <f t="shared" si="13"/>
        <v>7.5522058823529319</v>
      </c>
      <c r="L48" s="279">
        <f t="shared" si="13"/>
        <v>7.8446558973224372</v>
      </c>
      <c r="M48" s="279">
        <f t="shared" si="13"/>
        <v>21.919922594913359</v>
      </c>
      <c r="N48" s="279">
        <f t="shared" si="13"/>
        <v>-5.8837179865828766</v>
      </c>
    </row>
    <row r="49" spans="1:14" ht="7.35" customHeight="1" thickBot="1" x14ac:dyDescent="0.35">
      <c r="A49" s="178"/>
      <c r="B49" s="287"/>
      <c r="C49" s="287"/>
      <c r="D49" s="188"/>
      <c r="E49" s="188"/>
      <c r="F49" s="188"/>
      <c r="G49" s="188"/>
      <c r="H49" s="188"/>
      <c r="I49" s="188"/>
      <c r="J49" s="188"/>
      <c r="K49" s="188"/>
      <c r="L49" s="188"/>
      <c r="M49" s="188"/>
      <c r="N49" s="188"/>
    </row>
    <row r="50" spans="1:14" ht="15" thickTop="1" x14ac:dyDescent="0.3">
      <c r="A50" s="178"/>
      <c r="B50" s="250" t="s">
        <v>176</v>
      </c>
      <c r="C50" s="178"/>
      <c r="D50" s="179"/>
      <c r="E50" s="179"/>
      <c r="F50" s="179"/>
      <c r="G50" s="179"/>
      <c r="H50" s="179"/>
      <c r="I50" s="179"/>
      <c r="J50" s="179"/>
      <c r="K50" s="189"/>
      <c r="L50" s="179"/>
      <c r="M50" s="179"/>
      <c r="N50" s="251" t="s">
        <v>118</v>
      </c>
    </row>
    <row r="51" spans="1:14" x14ac:dyDescent="0.3">
      <c r="C51" s="2"/>
      <c r="D51" s="2"/>
      <c r="E51" s="2"/>
      <c r="F51" s="6"/>
      <c r="G51" s="1"/>
      <c r="H51" s="1"/>
      <c r="I51" s="1"/>
      <c r="J51" s="1"/>
      <c r="K51" s="1"/>
      <c r="L51" s="1"/>
      <c r="M51" s="1"/>
      <c r="N51" s="1"/>
    </row>
    <row r="52" spans="1:14" x14ac:dyDescent="0.3">
      <c r="B52" s="22"/>
      <c r="C52" s="2"/>
      <c r="D52" s="2"/>
      <c r="E52" s="2"/>
      <c r="F52" s="6"/>
      <c r="G52" s="1"/>
      <c r="H52" s="24"/>
      <c r="I52" s="1"/>
      <c r="J52" s="1"/>
      <c r="K52" s="1"/>
      <c r="L52" s="1"/>
      <c r="M52" s="1"/>
      <c r="N52" s="1"/>
    </row>
    <row r="53" spans="1:14" x14ac:dyDescent="0.3">
      <c r="B53" s="22"/>
      <c r="C53" s="2"/>
      <c r="D53" s="2"/>
      <c r="E53" s="2"/>
      <c r="F53" s="6"/>
      <c r="G53" s="37"/>
      <c r="H53" s="1"/>
      <c r="I53" s="1"/>
      <c r="J53" s="1"/>
      <c r="K53" s="1"/>
      <c r="L53" s="1"/>
      <c r="M53" s="1"/>
      <c r="N53" s="1"/>
    </row>
    <row r="54" spans="1:14" x14ac:dyDescent="0.3">
      <c r="H54" s="38"/>
      <c r="I54" s="38"/>
      <c r="J54" s="38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7" orientation="portrait" r:id="rId1"/>
  <headerFooter>
    <oddFooter>&amp;L_x000D_&amp;1#&amp;"Calibri"&amp;10&amp;K008000 PUBLICA - PUBLIC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N32"/>
  <sheetViews>
    <sheetView showGridLines="0" zoomScale="85" zoomScaleNormal="85" workbookViewId="0">
      <selection activeCell="B2" sqref="B2"/>
    </sheetView>
  </sheetViews>
  <sheetFormatPr defaultRowHeight="14.4" x14ac:dyDescent="0.3"/>
  <cols>
    <col min="1" max="1" width="3" style="34" customWidth="1"/>
    <col min="2" max="2" width="24.44140625" style="34" customWidth="1"/>
    <col min="3" max="3" width="12.44140625" style="35" bestFit="1" customWidth="1"/>
    <col min="4" max="6" width="10.44140625" style="35" customWidth="1"/>
    <col min="7" max="7" width="10.5546875" style="35" bestFit="1" customWidth="1"/>
    <col min="8" max="14" width="10.44140625" style="35" customWidth="1"/>
  </cols>
  <sheetData>
    <row r="1" spans="1:14" ht="18.75" customHeight="1" x14ac:dyDescent="0.3">
      <c r="A1" s="178"/>
      <c r="B1" s="178"/>
      <c r="C1" s="179"/>
      <c r="D1" s="179"/>
      <c r="E1" s="179"/>
      <c r="F1" s="179"/>
      <c r="G1" s="179"/>
      <c r="H1" s="179"/>
      <c r="I1" s="179"/>
      <c r="J1" s="179"/>
      <c r="K1" s="179"/>
      <c r="L1" s="179"/>
      <c r="M1" s="179"/>
      <c r="N1" s="179"/>
    </row>
    <row r="2" spans="1:14" x14ac:dyDescent="0.3">
      <c r="A2" s="178"/>
      <c r="B2" s="180" t="s">
        <v>106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</row>
    <row r="3" spans="1:14" ht="7.35" customHeight="1" x14ac:dyDescent="0.3">
      <c r="A3" s="178"/>
      <c r="B3" s="178"/>
      <c r="C3" s="179"/>
      <c r="D3" s="179"/>
      <c r="E3" s="179"/>
      <c r="F3" s="179"/>
      <c r="G3" s="196"/>
      <c r="H3" s="179"/>
      <c r="I3" s="179"/>
      <c r="J3" s="179"/>
      <c r="K3" s="179"/>
      <c r="L3" s="178"/>
      <c r="M3" s="178"/>
      <c r="N3" s="179"/>
    </row>
    <row r="4" spans="1:14" ht="15" thickBot="1" x14ac:dyDescent="0.35">
      <c r="A4" s="178"/>
      <c r="B4" s="178"/>
      <c r="C4" s="179"/>
      <c r="D4" s="179"/>
      <c r="E4" s="179"/>
      <c r="F4" s="179"/>
      <c r="G4" s="179"/>
      <c r="H4" s="179"/>
      <c r="I4" s="179"/>
      <c r="J4" s="179"/>
      <c r="K4" s="179"/>
      <c r="L4" s="179"/>
      <c r="M4" s="179"/>
      <c r="N4" s="192" t="s">
        <v>169</v>
      </c>
    </row>
    <row r="5" spans="1:14" ht="22.5" customHeight="1" thickBot="1" x14ac:dyDescent="0.35">
      <c r="A5" s="178"/>
      <c r="B5" s="419"/>
      <c r="C5" s="415" t="s">
        <v>206</v>
      </c>
      <c r="D5" s="415"/>
      <c r="E5" s="415"/>
      <c r="F5" s="415"/>
      <c r="G5" s="415" t="s">
        <v>189</v>
      </c>
      <c r="H5" s="415"/>
      <c r="I5" s="415"/>
      <c r="J5" s="416"/>
      <c r="K5" s="415" t="s">
        <v>49</v>
      </c>
      <c r="L5" s="415"/>
      <c r="M5" s="415"/>
      <c r="N5" s="415"/>
    </row>
    <row r="6" spans="1:14" ht="22.5" customHeight="1" thickBot="1" x14ac:dyDescent="0.35">
      <c r="A6" s="178"/>
      <c r="B6" s="420"/>
      <c r="C6" s="123" t="s">
        <v>0</v>
      </c>
      <c r="D6" s="143" t="s">
        <v>190</v>
      </c>
      <c r="E6" s="143" t="s">
        <v>191</v>
      </c>
      <c r="F6" s="143" t="s">
        <v>192</v>
      </c>
      <c r="G6" s="325" t="s">
        <v>0</v>
      </c>
      <c r="H6" s="333" t="s">
        <v>193</v>
      </c>
      <c r="I6" s="333" t="s">
        <v>194</v>
      </c>
      <c r="J6" s="333" t="s">
        <v>195</v>
      </c>
      <c r="K6" s="123" t="str">
        <f>C6</f>
        <v>Total</v>
      </c>
      <c r="L6" s="143" t="str">
        <f>D6</f>
        <v>abr.25</v>
      </c>
      <c r="M6" s="143" t="str">
        <f>E6</f>
        <v>mai.25</v>
      </c>
      <c r="N6" s="143" t="str">
        <f>F6</f>
        <v>jun.25</v>
      </c>
    </row>
    <row r="7" spans="1:14" ht="7.35" customHeight="1" x14ac:dyDescent="0.3">
      <c r="A7" s="178"/>
      <c r="B7" s="293"/>
      <c r="C7" s="303"/>
      <c r="D7" s="304"/>
      <c r="E7" s="304"/>
      <c r="F7" s="304"/>
      <c r="G7" s="303"/>
      <c r="H7" s="304"/>
      <c r="I7" s="304"/>
      <c r="J7" s="304"/>
      <c r="K7" s="303"/>
      <c r="L7" s="303"/>
      <c r="M7" s="304"/>
      <c r="N7" s="305"/>
    </row>
    <row r="8" spans="1:14" x14ac:dyDescent="0.3">
      <c r="A8" s="178"/>
      <c r="B8" s="180" t="s">
        <v>0</v>
      </c>
      <c r="C8" s="307">
        <f>SUM(D8:F8)</f>
        <v>21629.537</v>
      </c>
      <c r="D8" s="306">
        <f>'Q03'!D8</f>
        <v>7266.918999999999</v>
      </c>
      <c r="E8" s="306">
        <f>'Q03'!E8</f>
        <v>7551.6570000000011</v>
      </c>
      <c r="F8" s="308">
        <f>'Q03'!F8</f>
        <v>6810.9610000000002</v>
      </c>
      <c r="G8" s="306">
        <f>SUM(H8:J8)</f>
        <v>23196.449999999997</v>
      </c>
      <c r="H8" s="306">
        <f>'Q03'!H8</f>
        <v>8234.5379999999968</v>
      </c>
      <c r="I8" s="306">
        <f>'Q03'!I8</f>
        <v>7710.2850000000008</v>
      </c>
      <c r="J8" s="306">
        <f>'Q03'!J8</f>
        <v>7251.6270000000004</v>
      </c>
      <c r="K8" s="280">
        <f t="shared" ref="K8:N8" si="0">IF(AND(C8=0,G8=0),"-",IF(G8=0,-100,(C8-G8)/G8*100))</f>
        <v>-6.7549689715452024</v>
      </c>
      <c r="L8" s="281">
        <f t="shared" si="0"/>
        <v>-11.750738171346082</v>
      </c>
      <c r="M8" s="281">
        <f t="shared" si="0"/>
        <v>-2.057355856495573</v>
      </c>
      <c r="N8" s="281">
        <f t="shared" si="0"/>
        <v>-6.0767880090909276</v>
      </c>
    </row>
    <row r="9" spans="1:14" ht="7.35" customHeight="1" x14ac:dyDescent="0.3">
      <c r="A9" s="178"/>
      <c r="B9" s="294"/>
      <c r="C9" s="310"/>
      <c r="D9" s="309"/>
      <c r="E9" s="309"/>
      <c r="F9" s="311"/>
      <c r="G9" s="309"/>
      <c r="H9" s="309"/>
      <c r="I9" s="309"/>
      <c r="J9" s="309"/>
      <c r="K9" s="282"/>
      <c r="L9" s="283"/>
      <c r="M9" s="283"/>
      <c r="N9" s="283"/>
    </row>
    <row r="10" spans="1:14" x14ac:dyDescent="0.3">
      <c r="A10" s="178"/>
      <c r="B10" s="314" t="s">
        <v>95</v>
      </c>
      <c r="C10" s="273"/>
      <c r="D10" s="272"/>
      <c r="E10" s="272"/>
      <c r="F10" s="313"/>
      <c r="G10" s="272"/>
      <c r="H10" s="272"/>
      <c r="I10" s="272"/>
      <c r="J10" s="272"/>
      <c r="K10" s="284"/>
      <c r="L10" s="283"/>
      <c r="M10" s="283"/>
      <c r="N10" s="283"/>
    </row>
    <row r="11" spans="1:14" ht="7.35" customHeight="1" x14ac:dyDescent="0.3">
      <c r="A11" s="178"/>
      <c r="B11" s="294"/>
      <c r="C11" s="273"/>
      <c r="D11" s="272"/>
      <c r="E11" s="272"/>
      <c r="F11" s="313"/>
      <c r="G11" s="272"/>
      <c r="H11" s="272"/>
      <c r="I11" s="272"/>
      <c r="J11" s="272"/>
      <c r="K11" s="282"/>
      <c r="L11" s="283"/>
      <c r="M11" s="283"/>
      <c r="N11" s="283"/>
    </row>
    <row r="12" spans="1:14" x14ac:dyDescent="0.3">
      <c r="A12" s="178"/>
      <c r="B12" s="315" t="s">
        <v>94</v>
      </c>
      <c r="C12" s="146">
        <f>SUM(D12:F12)</f>
        <v>3294.7129999999997</v>
      </c>
      <c r="D12" s="247">
        <f>SUM(D13:D16)</f>
        <v>1090.162</v>
      </c>
      <c r="E12" s="247">
        <f>SUM(E13:E16)</f>
        <v>1135.3150000000001</v>
      </c>
      <c r="F12" s="308">
        <f>SUM(F13:F16)</f>
        <v>1069.2359999999999</v>
      </c>
      <c r="G12" s="306">
        <f>SUM(H12:J12)</f>
        <v>3404.7259999999997</v>
      </c>
      <c r="H12" s="247">
        <f>SUM(H13:H16)</f>
        <v>1141.0529999999999</v>
      </c>
      <c r="I12" s="247">
        <f>SUM(I13:I16)</f>
        <v>1115.373</v>
      </c>
      <c r="J12" s="247">
        <f>SUM(J13:J16)</f>
        <v>1148.3</v>
      </c>
      <c r="K12" s="280">
        <f t="shared" ref="K12:N28" si="1">(+C12-G12)/G12*100</f>
        <v>-3.2311851232668922</v>
      </c>
      <c r="L12" s="281">
        <f t="shared" si="1"/>
        <v>-4.4600031725081886</v>
      </c>
      <c r="M12" s="281">
        <f t="shared" si="1"/>
        <v>1.7879220673263567</v>
      </c>
      <c r="N12" s="281">
        <f t="shared" si="1"/>
        <v>-6.8853087172341789</v>
      </c>
    </row>
    <row r="13" spans="1:14" x14ac:dyDescent="0.3">
      <c r="A13" s="178"/>
      <c r="B13" s="299" t="s">
        <v>92</v>
      </c>
      <c r="C13" s="312">
        <f>SUM(D13:F13)</f>
        <v>589.11199999999997</v>
      </c>
      <c r="D13" s="288">
        <v>225.71799999999999</v>
      </c>
      <c r="E13" s="288">
        <v>171.01</v>
      </c>
      <c r="F13" s="159">
        <v>192.38399999999999</v>
      </c>
      <c r="G13" s="248">
        <f t="shared" ref="G13:G16" si="2">SUM(H13:J13)</f>
        <v>583.41399999999999</v>
      </c>
      <c r="H13" s="288">
        <v>212.54900000000001</v>
      </c>
      <c r="I13" s="288">
        <v>198.81800000000001</v>
      </c>
      <c r="J13" s="150">
        <v>172.047</v>
      </c>
      <c r="K13" s="278">
        <f t="shared" si="1"/>
        <v>0.97666494119098612</v>
      </c>
      <c r="L13" s="279">
        <f t="shared" si="1"/>
        <v>6.1957478040357667</v>
      </c>
      <c r="M13" s="279">
        <f t="shared" si="1"/>
        <v>-13.986661167499934</v>
      </c>
      <c r="N13" s="279">
        <f t="shared" si="1"/>
        <v>11.820607159671479</v>
      </c>
    </row>
    <row r="14" spans="1:14" x14ac:dyDescent="0.3">
      <c r="A14" s="178"/>
      <c r="B14" s="299" t="s">
        <v>91</v>
      </c>
      <c r="C14" s="312">
        <f>SUM(D14:F14)</f>
        <v>609.24199999999996</v>
      </c>
      <c r="D14" s="288">
        <v>210.13499999999999</v>
      </c>
      <c r="E14" s="288">
        <v>205.03200000000001</v>
      </c>
      <c r="F14" s="159">
        <v>194.07499999999999</v>
      </c>
      <c r="G14" s="248">
        <f t="shared" si="2"/>
        <v>614.65599999999995</v>
      </c>
      <c r="H14" s="288">
        <v>189.876</v>
      </c>
      <c r="I14" s="288">
        <v>194.232</v>
      </c>
      <c r="J14" s="150">
        <v>230.548</v>
      </c>
      <c r="K14" s="278">
        <f t="shared" si="1"/>
        <v>-0.88081788837983976</v>
      </c>
      <c r="L14" s="279">
        <f t="shared" si="1"/>
        <v>10.669594893509441</v>
      </c>
      <c r="M14" s="279">
        <f t="shared" si="1"/>
        <v>5.5603608056345042</v>
      </c>
      <c r="N14" s="279">
        <f t="shared" si="1"/>
        <v>-15.82013290074085</v>
      </c>
    </row>
    <row r="15" spans="1:14" x14ac:dyDescent="0.3">
      <c r="A15" s="178"/>
      <c r="B15" s="299" t="s">
        <v>90</v>
      </c>
      <c r="C15" s="312">
        <f>SUM(D15:F15)</f>
        <v>1510.5240000000001</v>
      </c>
      <c r="D15" s="288">
        <v>468.66699999999997</v>
      </c>
      <c r="E15" s="288">
        <v>545.73500000000001</v>
      </c>
      <c r="F15" s="159">
        <v>496.12200000000001</v>
      </c>
      <c r="G15" s="248">
        <f t="shared" si="2"/>
        <v>1520.6959999999999</v>
      </c>
      <c r="H15" s="288">
        <v>537.35799999999995</v>
      </c>
      <c r="I15" s="288">
        <v>507.09500000000003</v>
      </c>
      <c r="J15" s="150">
        <v>476.24299999999999</v>
      </c>
      <c r="K15" s="278">
        <f t="shared" si="1"/>
        <v>-0.66890423858547654</v>
      </c>
      <c r="L15" s="279">
        <f t="shared" si="1"/>
        <v>-12.783098046367595</v>
      </c>
      <c r="M15" s="279">
        <f t="shared" si="1"/>
        <v>7.6198739881087345</v>
      </c>
      <c r="N15" s="279">
        <f t="shared" si="1"/>
        <v>4.1741295935058407</v>
      </c>
    </row>
    <row r="16" spans="1:14" x14ac:dyDescent="0.3">
      <c r="A16" s="178"/>
      <c r="B16" s="299" t="s">
        <v>89</v>
      </c>
      <c r="C16" s="312">
        <f>SUM(D16:F16)</f>
        <v>585.83500000000004</v>
      </c>
      <c r="D16" s="288">
        <v>185.642</v>
      </c>
      <c r="E16" s="288">
        <v>213.53800000000001</v>
      </c>
      <c r="F16" s="159">
        <v>186.655</v>
      </c>
      <c r="G16" s="248">
        <f t="shared" si="2"/>
        <v>685.96</v>
      </c>
      <c r="H16" s="288">
        <v>201.27</v>
      </c>
      <c r="I16" s="288">
        <v>215.22800000000001</v>
      </c>
      <c r="J16" s="150">
        <v>269.46199999999999</v>
      </c>
      <c r="K16" s="278">
        <f t="shared" si="1"/>
        <v>-14.596332147647093</v>
      </c>
      <c r="L16" s="279">
        <f t="shared" si="1"/>
        <v>-7.7646941918815591</v>
      </c>
      <c r="M16" s="279">
        <f t="shared" si="1"/>
        <v>-0.78521381976322679</v>
      </c>
      <c r="N16" s="279">
        <f t="shared" si="1"/>
        <v>-30.730492611203058</v>
      </c>
    </row>
    <row r="17" spans="1:14" ht="7.35" customHeight="1" x14ac:dyDescent="0.3">
      <c r="A17" s="178"/>
      <c r="B17" s="299"/>
      <c r="C17" s="273"/>
      <c r="D17" s="272"/>
      <c r="E17" s="272"/>
      <c r="F17" s="308"/>
      <c r="G17" s="306"/>
      <c r="H17" s="272"/>
      <c r="I17" s="272"/>
      <c r="J17" s="150"/>
      <c r="K17" s="284"/>
      <c r="L17" s="283"/>
      <c r="M17" s="283"/>
      <c r="N17" s="283"/>
    </row>
    <row r="18" spans="1:14" x14ac:dyDescent="0.3">
      <c r="A18" s="178"/>
      <c r="B18" s="315" t="s">
        <v>123</v>
      </c>
      <c r="C18" s="146">
        <f>SUM(D18:F18)</f>
        <v>2738.0749999999998</v>
      </c>
      <c r="D18" s="247">
        <f>SUM(D19:D22)</f>
        <v>855.09799999999996</v>
      </c>
      <c r="E18" s="247">
        <f>SUM(E19:E22)</f>
        <v>1148.7369999999999</v>
      </c>
      <c r="F18" s="308">
        <f>SUM(F19:F22)</f>
        <v>734.24</v>
      </c>
      <c r="G18" s="306">
        <f>SUM(H18:J18)</f>
        <v>2802.4809999999998</v>
      </c>
      <c r="H18" s="247">
        <f>SUM(H19:H22)</f>
        <v>994.08699999999988</v>
      </c>
      <c r="I18" s="247">
        <f>SUM(I19:I22)</f>
        <v>939.74300000000005</v>
      </c>
      <c r="J18" s="247">
        <f>SUM(J19:J22)</f>
        <v>868.65100000000007</v>
      </c>
      <c r="K18" s="280">
        <f t="shared" si="1"/>
        <v>-2.298177935907503</v>
      </c>
      <c r="L18" s="281">
        <f t="shared" si="1"/>
        <v>-13.981573041393755</v>
      </c>
      <c r="M18" s="281">
        <f t="shared" si="1"/>
        <v>22.23948462505172</v>
      </c>
      <c r="N18" s="281">
        <f t="shared" si="1"/>
        <v>-15.473533099023665</v>
      </c>
    </row>
    <row r="19" spans="1:14" x14ac:dyDescent="0.3">
      <c r="A19" s="178"/>
      <c r="B19" s="299" t="s">
        <v>92</v>
      </c>
      <c r="C19" s="312">
        <f>SUM(D19:F19)</f>
        <v>335.26400000000001</v>
      </c>
      <c r="D19" s="288">
        <v>101.461</v>
      </c>
      <c r="E19" s="288">
        <v>124.87</v>
      </c>
      <c r="F19" s="159">
        <v>108.93300000000001</v>
      </c>
      <c r="G19" s="248">
        <f t="shared" ref="G19:G22" si="3">SUM(H19:J19)</f>
        <v>381.81799999999998</v>
      </c>
      <c r="H19" s="288">
        <v>123.6</v>
      </c>
      <c r="I19" s="288">
        <v>141.11799999999999</v>
      </c>
      <c r="J19" s="150">
        <v>117.1</v>
      </c>
      <c r="K19" s="278">
        <f t="shared" si="1"/>
        <v>-12.192720091771465</v>
      </c>
      <c r="L19" s="279">
        <f t="shared" si="1"/>
        <v>-17.911812297734624</v>
      </c>
      <c r="M19" s="279">
        <f t="shared" si="1"/>
        <v>-11.513768619169767</v>
      </c>
      <c r="N19" s="279">
        <f t="shared" si="1"/>
        <v>-6.9743808710503741</v>
      </c>
    </row>
    <row r="20" spans="1:14" x14ac:dyDescent="0.3">
      <c r="A20" s="178"/>
      <c r="B20" s="299" t="s">
        <v>91</v>
      </c>
      <c r="C20" s="312">
        <f>SUM(D20:F20)</f>
        <v>1198.44</v>
      </c>
      <c r="D20" s="288">
        <v>369.91</v>
      </c>
      <c r="E20" s="288">
        <v>556.375</v>
      </c>
      <c r="F20" s="159">
        <v>272.15499999999997</v>
      </c>
      <c r="G20" s="248">
        <f t="shared" si="3"/>
        <v>1295.4649999999999</v>
      </c>
      <c r="H20" s="288">
        <v>484.54599999999999</v>
      </c>
      <c r="I20" s="288">
        <v>409.78399999999999</v>
      </c>
      <c r="J20" s="150">
        <v>401.13499999999999</v>
      </c>
      <c r="K20" s="278">
        <f t="shared" si="1"/>
        <v>-7.4895886805123935</v>
      </c>
      <c r="L20" s="279">
        <f t="shared" si="1"/>
        <v>-23.658434906077023</v>
      </c>
      <c r="M20" s="279">
        <f t="shared" si="1"/>
        <v>35.772748569978333</v>
      </c>
      <c r="N20" s="279">
        <f t="shared" si="1"/>
        <v>-32.15376369551398</v>
      </c>
    </row>
    <row r="21" spans="1:14" x14ac:dyDescent="0.3">
      <c r="A21" s="178"/>
      <c r="B21" s="299" t="s">
        <v>90</v>
      </c>
      <c r="C21" s="312">
        <f>SUM(D21:F21)</f>
        <v>1115.866</v>
      </c>
      <c r="D21" s="288">
        <v>355.84</v>
      </c>
      <c r="E21" s="288">
        <v>431.096</v>
      </c>
      <c r="F21" s="159">
        <v>328.93</v>
      </c>
      <c r="G21" s="248">
        <f t="shared" si="3"/>
        <v>1053.0659999999998</v>
      </c>
      <c r="H21" s="288">
        <v>366.28199999999998</v>
      </c>
      <c r="I21" s="288">
        <v>355.02</v>
      </c>
      <c r="J21" s="150">
        <v>331.76400000000001</v>
      </c>
      <c r="K21" s="278">
        <f t="shared" si="1"/>
        <v>5.9635388475176478</v>
      </c>
      <c r="L21" s="279">
        <f t="shared" si="1"/>
        <v>-2.8508089395602316</v>
      </c>
      <c r="M21" s="279">
        <f t="shared" si="1"/>
        <v>21.428651906934828</v>
      </c>
      <c r="N21" s="279">
        <f t="shared" si="1"/>
        <v>-0.85422167564895624</v>
      </c>
    </row>
    <row r="22" spans="1:14" x14ac:dyDescent="0.3">
      <c r="A22" s="178"/>
      <c r="B22" s="299" t="s">
        <v>89</v>
      </c>
      <c r="C22" s="312">
        <f>SUM(D22:F22)</f>
        <v>88.504999999999995</v>
      </c>
      <c r="D22" s="288">
        <v>27.887</v>
      </c>
      <c r="E22" s="288">
        <v>36.396000000000001</v>
      </c>
      <c r="F22" s="159">
        <v>24.222000000000001</v>
      </c>
      <c r="G22" s="248">
        <f t="shared" si="3"/>
        <v>72.132000000000005</v>
      </c>
      <c r="H22" s="288">
        <v>19.658999999999999</v>
      </c>
      <c r="I22" s="288">
        <v>33.820999999999998</v>
      </c>
      <c r="J22" s="150">
        <v>18.652000000000001</v>
      </c>
      <c r="K22" s="278">
        <f t="shared" si="1"/>
        <v>22.698663561248807</v>
      </c>
      <c r="L22" s="279">
        <f t="shared" si="1"/>
        <v>41.853603947301501</v>
      </c>
      <c r="M22" s="279">
        <f t="shared" si="1"/>
        <v>7.6136128440909587</v>
      </c>
      <c r="N22" s="279">
        <f t="shared" si="1"/>
        <v>29.862749303023804</v>
      </c>
    </row>
    <row r="23" spans="1:14" ht="7.35" customHeight="1" x14ac:dyDescent="0.3">
      <c r="A23" s="178"/>
      <c r="B23" s="299"/>
      <c r="C23" s="273"/>
      <c r="D23" s="272"/>
      <c r="E23" s="272"/>
      <c r="F23" s="308"/>
      <c r="G23" s="306"/>
      <c r="H23" s="272"/>
      <c r="I23" s="272"/>
      <c r="J23" s="150"/>
      <c r="K23" s="284"/>
      <c r="L23" s="283"/>
      <c r="M23" s="283"/>
      <c r="N23" s="283"/>
    </row>
    <row r="24" spans="1:14" x14ac:dyDescent="0.3">
      <c r="A24" s="178"/>
      <c r="B24" s="315" t="s">
        <v>93</v>
      </c>
      <c r="C24" s="146">
        <f>SUM(D24:F24)</f>
        <v>10852.172999999999</v>
      </c>
      <c r="D24" s="247">
        <f>SUM(D25:D28)</f>
        <v>3761.288</v>
      </c>
      <c r="E24" s="247">
        <f>SUM(E25:E28)</f>
        <v>3710.761</v>
      </c>
      <c r="F24" s="308">
        <f>SUM(F25:F28)</f>
        <v>3380.1239999999998</v>
      </c>
      <c r="G24" s="306">
        <f>SUM(H24:J24)</f>
        <v>12153.18</v>
      </c>
      <c r="H24" s="247">
        <f>SUM(H25:H28)</f>
        <v>4427.9890000000005</v>
      </c>
      <c r="I24" s="247">
        <f>SUM(I25:I28)</f>
        <v>4069.4250000000002</v>
      </c>
      <c r="J24" s="247">
        <f>SUM(J25:J28)</f>
        <v>3655.7660000000001</v>
      </c>
      <c r="K24" s="280">
        <f t="shared" si="1"/>
        <v>-10.705074721184097</v>
      </c>
      <c r="L24" s="281">
        <f t="shared" si="1"/>
        <v>-15.056518884757853</v>
      </c>
      <c r="M24" s="281">
        <f t="shared" si="1"/>
        <v>-8.8136284610233684</v>
      </c>
      <c r="N24" s="281">
        <f t="shared" si="1"/>
        <v>-7.5399246013010748</v>
      </c>
    </row>
    <row r="25" spans="1:14" x14ac:dyDescent="0.3">
      <c r="A25" s="178"/>
      <c r="B25" s="299" t="s">
        <v>92</v>
      </c>
      <c r="C25" s="312">
        <f>SUM(D25:F25)</f>
        <v>5900.518</v>
      </c>
      <c r="D25" s="288">
        <v>1988.2660000000001</v>
      </c>
      <c r="E25" s="288">
        <v>2035.3409999999999</v>
      </c>
      <c r="F25" s="159">
        <v>1876.9110000000001</v>
      </c>
      <c r="G25" s="248">
        <f t="shared" ref="G25:G28" si="4">SUM(H25:J25)</f>
        <v>6515.3590000000004</v>
      </c>
      <c r="H25" s="288">
        <v>2489.377</v>
      </c>
      <c r="I25" s="288">
        <v>2129.9450000000002</v>
      </c>
      <c r="J25" s="150">
        <v>1896.037</v>
      </c>
      <c r="K25" s="278">
        <f t="shared" si="1"/>
        <v>-9.4367938896383183</v>
      </c>
      <c r="L25" s="279">
        <f t="shared" si="1"/>
        <v>-20.129976295273874</v>
      </c>
      <c r="M25" s="279">
        <f t="shared" si="1"/>
        <v>-4.4416170370596548</v>
      </c>
      <c r="N25" s="279">
        <f t="shared" si="1"/>
        <v>-1.0087355890206773</v>
      </c>
    </row>
    <row r="26" spans="1:14" x14ac:dyDescent="0.3">
      <c r="A26" s="178"/>
      <c r="B26" s="299" t="s">
        <v>91</v>
      </c>
      <c r="C26" s="312">
        <f>SUM(D26:F26)</f>
        <v>37.494999999999997</v>
      </c>
      <c r="D26" s="288">
        <v>12.88</v>
      </c>
      <c r="E26" s="288">
        <v>17.925999999999998</v>
      </c>
      <c r="F26" s="159">
        <v>6.6890000000000001</v>
      </c>
      <c r="G26" s="248">
        <f t="shared" si="4"/>
        <v>136.673</v>
      </c>
      <c r="H26" s="288">
        <v>9.15</v>
      </c>
      <c r="I26" s="288">
        <v>90.358000000000004</v>
      </c>
      <c r="J26" s="150">
        <v>37.164999999999999</v>
      </c>
      <c r="K26" s="278">
        <f t="shared" si="1"/>
        <v>-72.56590548242886</v>
      </c>
      <c r="L26" s="279">
        <f>(+D26-H26)/H26*100</f>
        <v>40.765027322404372</v>
      </c>
      <c r="M26" s="279">
        <f t="shared" si="1"/>
        <v>-80.161136811350403</v>
      </c>
      <c r="N26" s="279">
        <f t="shared" si="1"/>
        <v>-82.001883492533295</v>
      </c>
    </row>
    <row r="27" spans="1:14" x14ac:dyDescent="0.3">
      <c r="A27" s="178"/>
      <c r="B27" s="299" t="s">
        <v>90</v>
      </c>
      <c r="C27" s="312">
        <f>SUM(D27:F27)</f>
        <v>4902.4549999999999</v>
      </c>
      <c r="D27" s="288">
        <v>1757.2819999999999</v>
      </c>
      <c r="E27" s="288">
        <v>1653.1659999999999</v>
      </c>
      <c r="F27" s="159">
        <v>1492.0070000000001</v>
      </c>
      <c r="G27" s="248">
        <f t="shared" si="4"/>
        <v>5489.0460000000003</v>
      </c>
      <c r="H27" s="288">
        <v>1921.5909999999999</v>
      </c>
      <c r="I27" s="288">
        <v>1846.076</v>
      </c>
      <c r="J27" s="150">
        <v>1721.3789999999999</v>
      </c>
      <c r="K27" s="278">
        <f t="shared" si="1"/>
        <v>-10.686574679825972</v>
      </c>
      <c r="L27" s="279">
        <f t="shared" si="1"/>
        <v>-8.5506749355091678</v>
      </c>
      <c r="M27" s="279">
        <f t="shared" si="1"/>
        <v>-10.449732297045196</v>
      </c>
      <c r="N27" s="279">
        <f t="shared" si="1"/>
        <v>-13.324898235658727</v>
      </c>
    </row>
    <row r="28" spans="1:14" x14ac:dyDescent="0.3">
      <c r="A28" s="178"/>
      <c r="B28" s="299" t="s">
        <v>89</v>
      </c>
      <c r="C28" s="312">
        <f>SUM(D28:F28)</f>
        <v>11.705000000000002</v>
      </c>
      <c r="D28" s="288">
        <v>2.86</v>
      </c>
      <c r="E28" s="288">
        <v>4.3280000000000003</v>
      </c>
      <c r="F28" s="159">
        <v>4.5170000000000003</v>
      </c>
      <c r="G28" s="248">
        <f t="shared" si="4"/>
        <v>12.102</v>
      </c>
      <c r="H28" s="288">
        <v>7.8710000000000004</v>
      </c>
      <c r="I28" s="288">
        <v>3.0459999999999998</v>
      </c>
      <c r="J28" s="150">
        <v>1.1850000000000001</v>
      </c>
      <c r="K28" s="278">
        <f t="shared" si="1"/>
        <v>-3.2804495124772641</v>
      </c>
      <c r="L28" s="279">
        <f t="shared" si="1"/>
        <v>-63.66408334392073</v>
      </c>
      <c r="M28" s="279">
        <f t="shared" si="1"/>
        <v>42.087984241628384</v>
      </c>
      <c r="N28" s="279">
        <f t="shared" si="1"/>
        <v>281.18143459915615</v>
      </c>
    </row>
    <row r="29" spans="1:14" ht="7.35" customHeight="1" thickBot="1" x14ac:dyDescent="0.35">
      <c r="A29" s="178"/>
      <c r="B29" s="287"/>
      <c r="C29" s="287"/>
      <c r="D29" s="188"/>
      <c r="E29" s="188"/>
      <c r="F29" s="188"/>
      <c r="G29" s="188"/>
      <c r="H29" s="188"/>
      <c r="I29" s="188"/>
      <c r="J29" s="188"/>
      <c r="K29" s="188"/>
      <c r="L29" s="188"/>
      <c r="M29" s="188"/>
      <c r="N29" s="188"/>
    </row>
    <row r="30" spans="1:14" ht="15" thickTop="1" x14ac:dyDescent="0.3">
      <c r="A30" s="178"/>
      <c r="B30" s="250" t="s">
        <v>176</v>
      </c>
      <c r="C30" s="178"/>
      <c r="D30" s="179"/>
      <c r="E30" s="179"/>
      <c r="F30" s="179"/>
      <c r="G30" s="179"/>
      <c r="H30" s="179"/>
      <c r="I30" s="179"/>
      <c r="J30" s="179"/>
      <c r="K30" s="189"/>
      <c r="L30" s="179"/>
      <c r="M30" s="179"/>
      <c r="N30" s="251" t="s">
        <v>118</v>
      </c>
    </row>
    <row r="31" spans="1:14" x14ac:dyDescent="0.3">
      <c r="A31" s="36"/>
      <c r="B31" s="22"/>
      <c r="C31" s="2"/>
      <c r="D31" s="2"/>
      <c r="E31" s="2"/>
      <c r="F31" s="6"/>
      <c r="G31" s="1"/>
      <c r="H31" s="1"/>
      <c r="I31" s="1"/>
      <c r="J31" s="1"/>
      <c r="K31" s="1"/>
      <c r="L31" s="1"/>
      <c r="M31" s="1"/>
      <c r="N31" s="1"/>
    </row>
    <row r="32" spans="1:14" x14ac:dyDescent="0.3">
      <c r="A32" s="36"/>
      <c r="B32" s="22"/>
      <c r="C32" s="2"/>
      <c r="D32" s="2"/>
      <c r="E32" s="2"/>
      <c r="F32" s="6"/>
      <c r="G32" s="37"/>
      <c r="H32" s="1"/>
      <c r="I32" s="1"/>
      <c r="J32" s="1"/>
      <c r="K32" s="1"/>
      <c r="L32" s="1"/>
      <c r="M32" s="1"/>
      <c r="N32" s="1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8" orientation="portrait" verticalDpi="90" r:id="rId1"/>
  <headerFooter>
    <oddFooter>&amp;L_x000D_&amp;1#&amp;"Calibri"&amp;10&amp;K008000 PUBLICA - PUBLIC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4">
    <pageSetUpPr fitToPage="1"/>
  </sheetPr>
  <dimension ref="A1:N24"/>
  <sheetViews>
    <sheetView showGridLines="0" zoomScale="85" zoomScaleNormal="85" workbookViewId="0">
      <selection activeCell="B2" sqref="B2"/>
    </sheetView>
  </sheetViews>
  <sheetFormatPr defaultRowHeight="14.4" x14ac:dyDescent="0.3"/>
  <cols>
    <col min="1" max="1" width="2.44140625" style="1" customWidth="1"/>
    <col min="2" max="2" width="26.5546875" style="1" customWidth="1"/>
    <col min="3" max="6" width="12.5546875" style="2" customWidth="1"/>
    <col min="7" max="7" width="14" style="2" customWidth="1"/>
    <col min="8" max="8" width="12.5546875" style="2" customWidth="1"/>
    <col min="9" max="9" width="15.5546875" style="2" customWidth="1"/>
    <col min="10" max="10" width="14.44140625" style="2" customWidth="1"/>
    <col min="11" max="11" width="8" style="2" customWidth="1"/>
    <col min="12" max="12" width="9.5546875" style="2" customWidth="1"/>
    <col min="13" max="14" width="8" style="2" customWidth="1"/>
  </cols>
  <sheetData>
    <row r="1" spans="1:14" ht="7.35" customHeight="1" x14ac:dyDescent="0.3"/>
    <row r="2" spans="1:14" x14ac:dyDescent="0.3">
      <c r="B2" s="63" t="s">
        <v>96</v>
      </c>
      <c r="C2" s="142"/>
      <c r="D2" s="142"/>
      <c r="E2" s="142"/>
      <c r="F2" s="142"/>
      <c r="G2" s="142"/>
      <c r="H2" s="142"/>
      <c r="I2" s="142"/>
      <c r="J2" s="142"/>
      <c r="K2" s="51"/>
      <c r="L2" s="51"/>
      <c r="M2" s="142"/>
      <c r="N2" s="142"/>
    </row>
    <row r="3" spans="1:14" ht="7.35" customHeight="1" x14ac:dyDescent="0.3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142"/>
      <c r="M3" s="142"/>
      <c r="N3" s="142"/>
    </row>
    <row r="4" spans="1:14" ht="15" thickBot="1" x14ac:dyDescent="0.35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1:14" ht="22.5" customHeight="1" thickBot="1" x14ac:dyDescent="0.35">
      <c r="B5" s="421"/>
      <c r="C5" s="415" t="s">
        <v>206</v>
      </c>
      <c r="D5" s="415"/>
      <c r="E5" s="415"/>
      <c r="F5" s="415"/>
      <c r="G5" s="415" t="s">
        <v>189</v>
      </c>
      <c r="H5" s="415"/>
      <c r="I5" s="415"/>
      <c r="J5" s="416"/>
      <c r="K5" s="415" t="s">
        <v>49</v>
      </c>
      <c r="L5" s="415"/>
      <c r="M5" s="415"/>
      <c r="N5" s="415"/>
    </row>
    <row r="6" spans="1:14" ht="22.5" customHeight="1" x14ac:dyDescent="0.3">
      <c r="B6" s="422"/>
      <c r="C6" s="123" t="s">
        <v>0</v>
      </c>
      <c r="D6" s="143" t="s">
        <v>190</v>
      </c>
      <c r="E6" s="143" t="s">
        <v>191</v>
      </c>
      <c r="F6" s="143" t="s">
        <v>192</v>
      </c>
      <c r="G6" s="325" t="s">
        <v>0</v>
      </c>
      <c r="H6" s="333" t="s">
        <v>193</v>
      </c>
      <c r="I6" s="333" t="s">
        <v>194</v>
      </c>
      <c r="J6" s="333" t="s">
        <v>195</v>
      </c>
      <c r="K6" s="123" t="str">
        <f>C6</f>
        <v>Total</v>
      </c>
      <c r="L6" s="143" t="str">
        <f>D6</f>
        <v>abr.25</v>
      </c>
      <c r="M6" s="143" t="str">
        <f>E6</f>
        <v>mai.25</v>
      </c>
      <c r="N6" s="143" t="str">
        <f>F6</f>
        <v>jun.25</v>
      </c>
    </row>
    <row r="7" spans="1:14" ht="7.35" customHeight="1" x14ac:dyDescent="0.3">
      <c r="B7" s="65"/>
      <c r="C7" s="142"/>
      <c r="D7" s="142"/>
      <c r="E7" s="316"/>
      <c r="F7" s="316"/>
      <c r="G7" s="142"/>
      <c r="H7" s="142"/>
      <c r="I7" s="316"/>
      <c r="J7" s="316"/>
      <c r="K7" s="142"/>
      <c r="L7" s="316"/>
      <c r="M7" s="316"/>
      <c r="N7" s="316"/>
    </row>
    <row r="8" spans="1:14" x14ac:dyDescent="0.3">
      <c r="A8" s="3"/>
      <c r="B8" s="145" t="s">
        <v>54</v>
      </c>
      <c r="C8" s="146">
        <v>6172444</v>
      </c>
      <c r="D8" s="247">
        <v>1892652</v>
      </c>
      <c r="E8" s="247">
        <v>2117326</v>
      </c>
      <c r="F8" s="147">
        <v>2162466</v>
      </c>
      <c r="G8" s="146">
        <f>SUM(H8:J8)</f>
        <v>6155777</v>
      </c>
      <c r="H8" s="247">
        <f>H10+H19</f>
        <v>1981018</v>
      </c>
      <c r="I8" s="247">
        <f>I10+I19</f>
        <v>2089495</v>
      </c>
      <c r="J8" s="247">
        <f t="shared" ref="J8" si="0">J10+J19</f>
        <v>2085264</v>
      </c>
      <c r="K8" s="148">
        <f>(C8-G8)/G8*100</f>
        <v>0.27075379761157686</v>
      </c>
      <c r="L8" s="184">
        <f>(D8-H8)/H8*100</f>
        <v>-4.4606358952821221</v>
      </c>
      <c r="M8" s="184">
        <f>(E8-I8)/I8*100</f>
        <v>1.3319486287356515</v>
      </c>
      <c r="N8" s="184">
        <f>(F8-J8)/J8*100</f>
        <v>3.7022650369449619</v>
      </c>
    </row>
    <row r="9" spans="1:14" ht="7.35" customHeight="1" x14ac:dyDescent="0.3">
      <c r="B9" s="144"/>
      <c r="C9" s="149"/>
      <c r="D9" s="150"/>
      <c r="E9" s="150"/>
      <c r="F9" s="151"/>
      <c r="G9" s="149"/>
      <c r="H9" s="150"/>
      <c r="I9" s="150"/>
      <c r="J9" s="150"/>
      <c r="K9" s="148"/>
      <c r="L9" s="184"/>
      <c r="M9" s="184"/>
      <c r="N9" s="184"/>
    </row>
    <row r="10" spans="1:14" x14ac:dyDescent="0.3">
      <c r="A10" s="3"/>
      <c r="B10" s="152" t="s">
        <v>111</v>
      </c>
      <c r="C10" s="146">
        <v>6147256</v>
      </c>
      <c r="D10" s="247">
        <v>1884615</v>
      </c>
      <c r="E10" s="247">
        <v>2108845</v>
      </c>
      <c r="F10" s="147">
        <v>2153796</v>
      </c>
      <c r="G10" s="146">
        <f>SUM(G12:G17)</f>
        <v>6127388</v>
      </c>
      <c r="H10" s="247">
        <f>SUM(H12:H17)</f>
        <v>1971644</v>
      </c>
      <c r="I10" s="247">
        <f t="shared" ref="I10:J10" si="1">SUM(I12:I17)</f>
        <v>2079809</v>
      </c>
      <c r="J10" s="247">
        <f t="shared" si="1"/>
        <v>2075935</v>
      </c>
      <c r="K10" s="148">
        <f>(C10-G10)/G10*100</f>
        <v>0.32424909276187502</v>
      </c>
      <c r="L10" s="184">
        <f>(D10-H10)/H10*100</f>
        <v>-4.4140321477913869</v>
      </c>
      <c r="M10" s="184">
        <f>(E10-I10)/I10*100</f>
        <v>1.3960897370864345</v>
      </c>
      <c r="N10" s="184">
        <f>(F10-J10)/J10*100</f>
        <v>3.7506472986870971</v>
      </c>
    </row>
    <row r="11" spans="1:14" ht="7.35" customHeight="1" x14ac:dyDescent="0.3">
      <c r="B11" s="144"/>
      <c r="C11" s="149"/>
      <c r="D11" s="153"/>
      <c r="E11" s="153"/>
      <c r="F11" s="154"/>
      <c r="G11" s="149"/>
      <c r="H11" s="153"/>
      <c r="I11" s="153"/>
      <c r="J11" s="153"/>
      <c r="K11" s="148"/>
      <c r="L11" s="184"/>
      <c r="M11" s="184"/>
      <c r="N11" s="184"/>
    </row>
    <row r="12" spans="1:14" x14ac:dyDescent="0.3">
      <c r="B12" s="155" t="s">
        <v>117</v>
      </c>
      <c r="C12" s="149">
        <v>9213</v>
      </c>
      <c r="D12" s="156">
        <v>3646</v>
      </c>
      <c r="E12" s="156">
        <v>2585</v>
      </c>
      <c r="F12" s="157">
        <v>2982</v>
      </c>
      <c r="G12" s="149">
        <f>SUM(H12:J12)</f>
        <v>8053</v>
      </c>
      <c r="H12" s="156">
        <v>4554</v>
      </c>
      <c r="I12" s="156">
        <v>2038</v>
      </c>
      <c r="J12" s="156">
        <v>1461</v>
      </c>
      <c r="K12" s="254">
        <f t="shared" ref="K12:N13" si="2">(C12-G12)/G12*100</f>
        <v>14.404569725568111</v>
      </c>
      <c r="L12" s="255">
        <f t="shared" si="2"/>
        <v>-19.938515590689505</v>
      </c>
      <c r="M12" s="255">
        <f t="shared" si="2"/>
        <v>26.840039254170755</v>
      </c>
      <c r="N12" s="255">
        <f t="shared" si="2"/>
        <v>104.10677618069815</v>
      </c>
    </row>
    <row r="13" spans="1:14" x14ac:dyDescent="0.3">
      <c r="B13" s="155" t="s">
        <v>84</v>
      </c>
      <c r="C13" s="149">
        <v>60313</v>
      </c>
      <c r="D13" s="156">
        <v>17032</v>
      </c>
      <c r="E13" s="156">
        <v>21023</v>
      </c>
      <c r="F13" s="157">
        <v>22258</v>
      </c>
      <c r="G13" s="149">
        <f t="shared" ref="G13:G17" si="3">SUM(H13:J13)</f>
        <v>46753</v>
      </c>
      <c r="H13" s="156">
        <v>14520</v>
      </c>
      <c r="I13" s="156">
        <v>15897</v>
      </c>
      <c r="J13" s="156">
        <v>16336</v>
      </c>
      <c r="K13" s="256">
        <f t="shared" si="2"/>
        <v>29.003486407289369</v>
      </c>
      <c r="L13" s="158">
        <f t="shared" si="2"/>
        <v>17.300275482093664</v>
      </c>
      <c r="M13" s="158">
        <f t="shared" si="2"/>
        <v>32.245077687614014</v>
      </c>
      <c r="N13" s="158">
        <f t="shared" si="2"/>
        <v>36.251224289911846</v>
      </c>
    </row>
    <row r="14" spans="1:14" x14ac:dyDescent="0.3">
      <c r="B14" s="155" t="s">
        <v>184</v>
      </c>
      <c r="C14" s="149">
        <v>35463</v>
      </c>
      <c r="D14" s="156">
        <v>11716</v>
      </c>
      <c r="E14" s="156">
        <v>12420</v>
      </c>
      <c r="F14" s="157">
        <v>11327</v>
      </c>
      <c r="G14" s="149">
        <f t="shared" si="3"/>
        <v>0</v>
      </c>
      <c r="H14" s="156">
        <v>0</v>
      </c>
      <c r="I14" s="156">
        <v>0</v>
      </c>
      <c r="J14" s="156">
        <v>0</v>
      </c>
      <c r="K14" s="256" t="s">
        <v>133</v>
      </c>
      <c r="L14" s="158" t="s">
        <v>133</v>
      </c>
      <c r="M14" s="158" t="s">
        <v>133</v>
      </c>
      <c r="N14" s="158" t="s">
        <v>133</v>
      </c>
    </row>
    <row r="15" spans="1:14" x14ac:dyDescent="0.3">
      <c r="B15" s="155" t="s">
        <v>81</v>
      </c>
      <c r="C15" s="149">
        <v>5259064</v>
      </c>
      <c r="D15" s="248">
        <v>1702025</v>
      </c>
      <c r="E15" s="248">
        <v>1850868</v>
      </c>
      <c r="F15" s="159">
        <v>1706171</v>
      </c>
      <c r="G15" s="334">
        <f>SUM(H15:J15)</f>
        <v>5378186</v>
      </c>
      <c r="H15" s="335">
        <v>1813074</v>
      </c>
      <c r="I15" s="335">
        <v>1867270</v>
      </c>
      <c r="J15" s="336">
        <v>1697842</v>
      </c>
      <c r="K15" s="256">
        <f t="shared" ref="K15:N17" si="4">(C15-G15)/G15*100</f>
        <v>-2.2149103805632606</v>
      </c>
      <c r="L15" s="158">
        <f t="shared" si="4"/>
        <v>-6.1249016863073438</v>
      </c>
      <c r="M15" s="158">
        <f t="shared" si="4"/>
        <v>-0.87839466172540659</v>
      </c>
      <c r="N15" s="158">
        <f t="shared" si="4"/>
        <v>0.49056390406174422</v>
      </c>
    </row>
    <row r="16" spans="1:14" x14ac:dyDescent="0.3">
      <c r="B16" s="155" t="s">
        <v>130</v>
      </c>
      <c r="C16" s="149">
        <v>181768</v>
      </c>
      <c r="D16" s="156">
        <v>40145</v>
      </c>
      <c r="E16" s="156">
        <v>54862</v>
      </c>
      <c r="F16" s="157">
        <v>86761</v>
      </c>
      <c r="G16" s="149">
        <f t="shared" si="3"/>
        <v>166769</v>
      </c>
      <c r="H16" s="156">
        <v>41728</v>
      </c>
      <c r="I16" s="156">
        <v>54503</v>
      </c>
      <c r="J16" s="156">
        <v>70538</v>
      </c>
      <c r="K16" s="256">
        <f t="shared" si="4"/>
        <v>8.9938777590559393</v>
      </c>
      <c r="L16" s="158">
        <f t="shared" si="4"/>
        <v>-3.7936157975460119</v>
      </c>
      <c r="M16" s="158">
        <f t="shared" si="4"/>
        <v>0.65867933875199536</v>
      </c>
      <c r="N16" s="158">
        <f t="shared" si="4"/>
        <v>22.998950920071451</v>
      </c>
    </row>
    <row r="17" spans="1:14" x14ac:dyDescent="0.3">
      <c r="B17" s="155" t="s">
        <v>75</v>
      </c>
      <c r="C17" s="149">
        <v>601435</v>
      </c>
      <c r="D17" s="156">
        <v>110051</v>
      </c>
      <c r="E17" s="156">
        <v>167087</v>
      </c>
      <c r="F17" s="157">
        <v>324297</v>
      </c>
      <c r="G17" s="149">
        <f t="shared" si="3"/>
        <v>527627</v>
      </c>
      <c r="H17" s="156">
        <v>97768</v>
      </c>
      <c r="I17" s="156">
        <v>140101</v>
      </c>
      <c r="J17" s="156">
        <v>289758</v>
      </c>
      <c r="K17" s="256">
        <f t="shared" si="4"/>
        <v>13.988670026363319</v>
      </c>
      <c r="L17" s="158">
        <f t="shared" si="4"/>
        <v>12.563415432452334</v>
      </c>
      <c r="M17" s="158">
        <f t="shared" si="4"/>
        <v>19.261818259684084</v>
      </c>
      <c r="N17" s="158">
        <f t="shared" si="4"/>
        <v>11.919946990247034</v>
      </c>
    </row>
    <row r="18" spans="1:14" ht="7.35" customHeight="1" x14ac:dyDescent="0.3">
      <c r="B18" s="160"/>
      <c r="C18" s="149"/>
      <c r="D18" s="153"/>
      <c r="E18" s="153"/>
      <c r="F18" s="161"/>
      <c r="G18" s="149"/>
      <c r="H18" s="153"/>
      <c r="I18" s="153"/>
      <c r="J18" s="142"/>
      <c r="K18" s="256"/>
      <c r="L18" s="158"/>
      <c r="M18" s="158"/>
      <c r="N18" s="158"/>
    </row>
    <row r="19" spans="1:14" x14ac:dyDescent="0.3">
      <c r="A19" s="3"/>
      <c r="B19" s="152" t="s">
        <v>8</v>
      </c>
      <c r="C19" s="146">
        <v>25188</v>
      </c>
      <c r="D19" s="183">
        <v>8037</v>
      </c>
      <c r="E19" s="183">
        <v>8481</v>
      </c>
      <c r="F19" s="162">
        <v>8670</v>
      </c>
      <c r="G19" s="146">
        <v>28389</v>
      </c>
      <c r="H19" s="183">
        <v>9374</v>
      </c>
      <c r="I19" s="183">
        <v>9686</v>
      </c>
      <c r="J19" s="183">
        <v>9329</v>
      </c>
      <c r="K19" s="148">
        <f>(C19-G19)/G19*100</f>
        <v>-11.275494029377576</v>
      </c>
      <c r="L19" s="184">
        <f>(D19-H19)/H19*100</f>
        <v>-14.262854704501812</v>
      </c>
      <c r="M19" s="184">
        <f>(E19-I19)/I19*100</f>
        <v>-12.440635969440429</v>
      </c>
      <c r="N19" s="184">
        <f>(F19-J19)/J19*100</f>
        <v>-7.0639939972129913</v>
      </c>
    </row>
    <row r="20" spans="1:14" ht="7.35" customHeight="1" x14ac:dyDescent="0.3">
      <c r="B20" s="163"/>
      <c r="C20" s="149"/>
      <c r="D20" s="153"/>
      <c r="E20" s="153"/>
      <c r="F20" s="161"/>
      <c r="G20" s="149"/>
      <c r="H20" s="153"/>
      <c r="I20" s="153"/>
      <c r="J20" s="142"/>
      <c r="K20" s="148"/>
      <c r="L20" s="184"/>
      <c r="M20" s="184"/>
      <c r="N20" s="184"/>
    </row>
    <row r="21" spans="1:14" x14ac:dyDescent="0.3">
      <c r="B21" s="155" t="s">
        <v>116</v>
      </c>
      <c r="C21" s="149">
        <v>0</v>
      </c>
      <c r="D21" s="156">
        <v>0</v>
      </c>
      <c r="E21" s="156">
        <v>0</v>
      </c>
      <c r="F21" s="157">
        <v>0</v>
      </c>
      <c r="G21" s="149">
        <v>0</v>
      </c>
      <c r="H21" s="156">
        <v>0</v>
      </c>
      <c r="I21" s="156">
        <v>0</v>
      </c>
      <c r="J21" s="156">
        <v>0</v>
      </c>
      <c r="K21" s="273" t="str">
        <f>IFERROR(C21/G21,"-")</f>
        <v>-</v>
      </c>
      <c r="L21" s="274" t="str">
        <f>IFERROR(D21/H21,"-")</f>
        <v>-</v>
      </c>
      <c r="M21" s="272" t="str">
        <f>IFERROR(E21/I21,"-")</f>
        <v>-</v>
      </c>
      <c r="N21" s="272" t="str">
        <f>IFERROR(F21/J21,"-")</f>
        <v>-</v>
      </c>
    </row>
    <row r="22" spans="1:14" ht="15" thickBot="1" x14ac:dyDescent="0.35">
      <c r="B22" s="164" t="s">
        <v>48</v>
      </c>
      <c r="C22" s="165">
        <v>25188</v>
      </c>
      <c r="D22" s="166">
        <v>8037</v>
      </c>
      <c r="E22" s="166">
        <v>8481</v>
      </c>
      <c r="F22" s="167">
        <v>8670</v>
      </c>
      <c r="G22" s="165">
        <v>28389</v>
      </c>
      <c r="H22" s="166">
        <v>9374</v>
      </c>
      <c r="I22" s="166">
        <v>9686</v>
      </c>
      <c r="J22" s="166">
        <v>9329</v>
      </c>
      <c r="K22" s="257">
        <f>(C22-G22)/G22*100</f>
        <v>-11.275494029377576</v>
      </c>
      <c r="L22" s="258">
        <f>(D22-H22)/H22*100</f>
        <v>-14.262854704501812</v>
      </c>
      <c r="M22" s="258">
        <f>(E22-I22)/I22*100</f>
        <v>-12.440635969440429</v>
      </c>
      <c r="N22" s="258">
        <f>(F22-J22)/J22*100</f>
        <v>-7.0639939972129913</v>
      </c>
    </row>
    <row r="23" spans="1:14" ht="15" thickTop="1" x14ac:dyDescent="0.3">
      <c r="B23" s="57" t="s">
        <v>177</v>
      </c>
      <c r="C23" s="150"/>
      <c r="D23" s="156"/>
      <c r="E23" s="156"/>
      <c r="F23" s="156"/>
      <c r="G23" s="153"/>
      <c r="H23" s="156"/>
      <c r="I23" s="156"/>
      <c r="J23" s="156"/>
      <c r="K23" s="158"/>
      <c r="L23" s="158"/>
      <c r="M23" s="158"/>
      <c r="N23" s="251" t="s">
        <v>118</v>
      </c>
    </row>
    <row r="24" spans="1:14" x14ac:dyDescent="0.3">
      <c r="C24" s="46"/>
      <c r="D24" s="47"/>
      <c r="E24" s="26"/>
      <c r="F24" s="26"/>
      <c r="G24" s="4"/>
      <c r="H24" s="46"/>
      <c r="I24" s="4"/>
      <c r="J24" s="4"/>
      <c r="K24" s="4"/>
      <c r="L24" s="4"/>
      <c r="M24" s="4"/>
      <c r="N24" s="251" t="s">
        <v>182</v>
      </c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Footer>&amp;L_x000D_&amp;1#&amp;"Calibri"&amp;10&amp;K008000 PUBLICA - PUBLIC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O71"/>
  <sheetViews>
    <sheetView showGridLines="0" zoomScale="85" zoomScaleNormal="85" workbookViewId="0">
      <selection activeCell="B2" sqref="B2"/>
    </sheetView>
  </sheetViews>
  <sheetFormatPr defaultRowHeight="14.4" x14ac:dyDescent="0.3"/>
  <cols>
    <col min="1" max="1" width="2.44140625" style="1" customWidth="1"/>
    <col min="2" max="2" width="27.5546875" style="1" customWidth="1"/>
    <col min="3" max="10" width="10.21875" style="2" customWidth="1"/>
    <col min="11" max="14" width="9" style="2" customWidth="1"/>
    <col min="15" max="15" width="2" style="1" customWidth="1"/>
    <col min="19" max="19" width="11.5546875" customWidth="1"/>
  </cols>
  <sheetData>
    <row r="1" spans="2:15" ht="7.35" customHeight="1" x14ac:dyDescent="0.3"/>
    <row r="2" spans="2:15" x14ac:dyDescent="0.3">
      <c r="B2" s="63" t="s">
        <v>97</v>
      </c>
      <c r="C2" s="142"/>
      <c r="D2" s="142"/>
      <c r="E2" s="142"/>
      <c r="F2" s="142"/>
      <c r="G2" s="142"/>
      <c r="H2" s="142"/>
      <c r="I2" s="142"/>
      <c r="J2" s="142"/>
      <c r="K2" s="142"/>
      <c r="L2" s="142"/>
      <c r="M2" s="142"/>
      <c r="N2" s="142"/>
    </row>
    <row r="3" spans="2:15" ht="7.35" customHeight="1" x14ac:dyDescent="0.3">
      <c r="B3" s="51"/>
      <c r="C3" s="142"/>
      <c r="D3" s="142"/>
      <c r="E3" s="142"/>
      <c r="F3" s="142"/>
      <c r="G3" s="142"/>
      <c r="H3" s="142"/>
      <c r="I3" s="142"/>
      <c r="J3" s="142"/>
      <c r="K3" s="142"/>
      <c r="L3" s="51"/>
      <c r="M3" s="51"/>
      <c r="N3" s="142"/>
      <c r="O3" s="2"/>
    </row>
    <row r="4" spans="2:15" ht="15" thickBot="1" x14ac:dyDescent="0.35">
      <c r="B4" s="51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74" t="s">
        <v>53</v>
      </c>
    </row>
    <row r="5" spans="2:15" ht="22.5" customHeight="1" thickBot="1" x14ac:dyDescent="0.35">
      <c r="B5" s="421"/>
      <c r="C5" s="415" t="s">
        <v>206</v>
      </c>
      <c r="D5" s="415"/>
      <c r="E5" s="415"/>
      <c r="F5" s="415"/>
      <c r="G5" s="415" t="s">
        <v>189</v>
      </c>
      <c r="H5" s="415"/>
      <c r="I5" s="415"/>
      <c r="J5" s="415"/>
      <c r="K5" s="415" t="s">
        <v>49</v>
      </c>
      <c r="L5" s="415"/>
      <c r="M5" s="415"/>
      <c r="N5" s="415"/>
    </row>
    <row r="6" spans="2:15" ht="22.5" customHeight="1" thickBot="1" x14ac:dyDescent="0.35">
      <c r="B6" s="423"/>
      <c r="C6" s="123" t="s">
        <v>0</v>
      </c>
      <c r="D6" s="143" t="s">
        <v>190</v>
      </c>
      <c r="E6" s="143" t="s">
        <v>191</v>
      </c>
      <c r="F6" s="143" t="s">
        <v>192</v>
      </c>
      <c r="G6" s="123" t="s">
        <v>0</v>
      </c>
      <c r="H6" s="143" t="s">
        <v>193</v>
      </c>
      <c r="I6" s="143" t="s">
        <v>194</v>
      </c>
      <c r="J6" s="143" t="s">
        <v>195</v>
      </c>
      <c r="K6" s="123" t="str">
        <f>C6</f>
        <v>Total</v>
      </c>
      <c r="L6" s="143" t="str">
        <f>D6</f>
        <v>abr.25</v>
      </c>
      <c r="M6" s="143" t="str">
        <f>E6</f>
        <v>mai.25</v>
      </c>
      <c r="N6" s="143" t="str">
        <f>F6</f>
        <v>jun.25</v>
      </c>
    </row>
    <row r="7" spans="2:15" ht="7.35" customHeight="1" x14ac:dyDescent="0.3">
      <c r="B7" s="317"/>
      <c r="C7" s="169"/>
      <c r="D7" s="168"/>
      <c r="E7" s="168"/>
      <c r="F7" s="168"/>
      <c r="G7" s="169"/>
      <c r="H7" s="168"/>
      <c r="I7" s="168"/>
      <c r="J7" s="168"/>
      <c r="K7" s="169"/>
      <c r="L7" s="169"/>
      <c r="M7" s="168"/>
      <c r="N7" s="168"/>
    </row>
    <row r="8" spans="2:15" x14ac:dyDescent="0.3">
      <c r="B8" s="145" t="s">
        <v>80</v>
      </c>
      <c r="C8" s="170">
        <f>SUM(F8)+SUM(E8)+SUM(D8)</f>
        <v>88128</v>
      </c>
      <c r="D8" s="183">
        <f>+SUM(D21)+SUM(D35)</f>
        <v>21107</v>
      </c>
      <c r="E8" s="183">
        <f>+SUM(E21)+SUM(E35)</f>
        <v>29652</v>
      </c>
      <c r="F8" s="162">
        <f>+SUM(F21)+SUM(F35)</f>
        <v>37369</v>
      </c>
      <c r="G8" s="170">
        <f>SUM(J8)+SUM(I8)+SUM(H8)</f>
        <v>89473</v>
      </c>
      <c r="H8" s="183">
        <f>+SUM(H21)+SUM(H35)</f>
        <v>23993</v>
      </c>
      <c r="I8" s="183">
        <f>+SUM(I21)+SUM(I35)</f>
        <v>30551</v>
      </c>
      <c r="J8" s="162">
        <f>+SUM(J21)+SUM(J35)</f>
        <v>34929</v>
      </c>
      <c r="K8" s="148">
        <f>(C8-G8)/G8*100</f>
        <v>-1.5032467895342729</v>
      </c>
      <c r="L8" s="184">
        <f>(D8-H8)/H8*100</f>
        <v>-12.028508314925187</v>
      </c>
      <c r="M8" s="184">
        <f>(E8-I8)/I8*100</f>
        <v>-2.9426205361526629</v>
      </c>
      <c r="N8" s="184">
        <f>(F8-J8)/J8*100</f>
        <v>6.9855993586990754</v>
      </c>
    </row>
    <row r="9" spans="2:15" ht="7.35" customHeight="1" x14ac:dyDescent="0.3">
      <c r="B9" s="144"/>
      <c r="C9" s="171"/>
      <c r="D9" s="153"/>
      <c r="E9" s="153"/>
      <c r="F9" s="154"/>
      <c r="G9" s="171"/>
      <c r="H9" s="153"/>
      <c r="I9" s="153"/>
      <c r="J9" s="154"/>
      <c r="K9" s="256"/>
      <c r="L9" s="158"/>
      <c r="M9" s="158"/>
      <c r="N9" s="158"/>
    </row>
    <row r="10" spans="2:15" x14ac:dyDescent="0.3">
      <c r="B10" s="152" t="s">
        <v>7</v>
      </c>
      <c r="C10" s="170">
        <f>SUM(F10)+SUM(E10)+SUM(D10)</f>
        <v>86520</v>
      </c>
      <c r="D10" s="183">
        <f>+SUM(D23)+SUM(D37)</f>
        <v>20526</v>
      </c>
      <c r="E10" s="183">
        <f>+SUM(E23)+SUM(E37)</f>
        <v>29018</v>
      </c>
      <c r="F10" s="162">
        <f>+SUM(F23)+SUM(F37)</f>
        <v>36976</v>
      </c>
      <c r="G10" s="170">
        <f>SUM(J10)+SUM(I10)+SUM(H10)</f>
        <v>87575</v>
      </c>
      <c r="H10" s="183">
        <f>+SUM(H23)+SUM(H37)</f>
        <v>23220</v>
      </c>
      <c r="I10" s="183">
        <f>+SUM(I23)+SUM(I37)</f>
        <v>29967</v>
      </c>
      <c r="J10" s="162">
        <f>+SUM(J23)+SUM(J37)</f>
        <v>34388</v>
      </c>
      <c r="K10" s="148">
        <f>(C10-G10)/G10*100</f>
        <v>-1.2046817013988009</v>
      </c>
      <c r="L10" s="184">
        <f>(D10-H10)/H10*100</f>
        <v>-11.602067183462532</v>
      </c>
      <c r="M10" s="184">
        <f>(E10-I10)/I10*100</f>
        <v>-3.1668168318483665</v>
      </c>
      <c r="N10" s="184">
        <f>(F10-J10)/J10*100</f>
        <v>7.5258811213213912</v>
      </c>
    </row>
    <row r="11" spans="2:15" ht="7.35" customHeight="1" x14ac:dyDescent="0.3">
      <c r="B11" s="145"/>
      <c r="C11" s="171"/>
      <c r="D11" s="153"/>
      <c r="E11" s="153"/>
      <c r="F11" s="154"/>
      <c r="G11" s="171"/>
      <c r="H11" s="153"/>
      <c r="I11" s="153"/>
      <c r="J11" s="154"/>
      <c r="K11" s="256"/>
      <c r="L11" s="158"/>
      <c r="M11" s="158"/>
      <c r="N11" s="158"/>
    </row>
    <row r="12" spans="2:15" x14ac:dyDescent="0.3">
      <c r="B12" s="155" t="s">
        <v>84</v>
      </c>
      <c r="C12" s="171">
        <f>SUM(F12)+SUM(E12)+SUM(D12)</f>
        <v>13624</v>
      </c>
      <c r="D12" s="153">
        <f>+SUM(D25)+SUM(D39)</f>
        <v>3747</v>
      </c>
      <c r="E12" s="153">
        <f t="shared" ref="E12:F12" si="0">+SUM(E25)+SUM(E39)</f>
        <v>4700</v>
      </c>
      <c r="F12" s="153">
        <f t="shared" si="0"/>
        <v>5177</v>
      </c>
      <c r="G12" s="171">
        <f>SUM(J12)+SUM(I12)+SUM(H12)</f>
        <v>10326</v>
      </c>
      <c r="H12" s="153">
        <f t="shared" ref="H12:J14" si="1">+SUM(H25)+SUM(H39)</f>
        <v>2912</v>
      </c>
      <c r="I12" s="153">
        <f t="shared" si="1"/>
        <v>3555</v>
      </c>
      <c r="J12" s="154">
        <f t="shared" si="1"/>
        <v>3859</v>
      </c>
      <c r="K12" s="256">
        <f t="shared" ref="K12:N14" si="2">(C12-G12)/G12*100</f>
        <v>31.93879527406547</v>
      </c>
      <c r="L12" s="158">
        <f t="shared" si="2"/>
        <v>28.674450549450547</v>
      </c>
      <c r="M12" s="158">
        <f t="shared" si="2"/>
        <v>32.20815752461322</v>
      </c>
      <c r="N12" s="158">
        <f t="shared" si="2"/>
        <v>34.153925887535628</v>
      </c>
    </row>
    <row r="13" spans="2:15" x14ac:dyDescent="0.3">
      <c r="B13" s="155" t="s">
        <v>81</v>
      </c>
      <c r="C13" s="171">
        <f>SUM(F13)+SUM(E13)+SUM(D13)</f>
        <v>15479</v>
      </c>
      <c r="D13" s="153">
        <f t="shared" ref="D13:F14" si="3">+SUM(D26)+SUM(D40)</f>
        <v>3836</v>
      </c>
      <c r="E13" s="153">
        <f t="shared" si="3"/>
        <v>4798</v>
      </c>
      <c r="F13" s="153">
        <f t="shared" si="3"/>
        <v>6845</v>
      </c>
      <c r="G13" s="171">
        <f>SUM(J13)+SUM(I13)+SUM(H13)</f>
        <v>17985</v>
      </c>
      <c r="H13" s="153">
        <f t="shared" si="1"/>
        <v>5165</v>
      </c>
      <c r="I13" s="153">
        <f t="shared" si="1"/>
        <v>6679</v>
      </c>
      <c r="J13" s="154">
        <f t="shared" si="1"/>
        <v>6141</v>
      </c>
      <c r="K13" s="256">
        <f t="shared" si="2"/>
        <v>-13.933833750347514</v>
      </c>
      <c r="L13" s="158">
        <f t="shared" si="2"/>
        <v>-25.730880929332045</v>
      </c>
      <c r="M13" s="158">
        <f t="shared" si="2"/>
        <v>-28.162898637520588</v>
      </c>
      <c r="N13" s="158">
        <f t="shared" si="2"/>
        <v>11.46393095587038</v>
      </c>
    </row>
    <row r="14" spans="2:15" x14ac:dyDescent="0.3">
      <c r="B14" s="155" t="s">
        <v>130</v>
      </c>
      <c r="C14" s="171">
        <f>SUM(F14)+SUM(E14)+SUM(D14)</f>
        <v>57417</v>
      </c>
      <c r="D14" s="153">
        <f t="shared" si="3"/>
        <v>12943</v>
      </c>
      <c r="E14" s="153">
        <f t="shared" si="3"/>
        <v>19520</v>
      </c>
      <c r="F14" s="153">
        <f t="shared" si="3"/>
        <v>24954</v>
      </c>
      <c r="G14" s="171">
        <f>SUM(J14)+SUM(I14)+SUM(H14)</f>
        <v>59264</v>
      </c>
      <c r="H14" s="153">
        <f t="shared" si="1"/>
        <v>15143</v>
      </c>
      <c r="I14" s="153">
        <f t="shared" si="1"/>
        <v>19733</v>
      </c>
      <c r="J14" s="154">
        <f t="shared" si="1"/>
        <v>24388</v>
      </c>
      <c r="K14" s="256">
        <f t="shared" si="2"/>
        <v>-3.1165631749460041</v>
      </c>
      <c r="L14" s="158">
        <f t="shared" si="2"/>
        <v>-14.528164828633692</v>
      </c>
      <c r="M14" s="158">
        <f t="shared" si="2"/>
        <v>-1.0794101251710333</v>
      </c>
      <c r="N14" s="158">
        <f t="shared" si="2"/>
        <v>2.3208135148433655</v>
      </c>
    </row>
    <row r="15" spans="2:15" ht="7.35" customHeight="1" x14ac:dyDescent="0.3">
      <c r="B15" s="144"/>
      <c r="C15" s="171"/>
      <c r="D15" s="153"/>
      <c r="E15" s="153"/>
      <c r="F15" s="154"/>
      <c r="G15" s="171"/>
      <c r="H15" s="153"/>
      <c r="I15" s="153"/>
      <c r="J15" s="154"/>
      <c r="K15" s="256"/>
      <c r="L15" s="158"/>
      <c r="M15" s="158"/>
      <c r="N15" s="158"/>
    </row>
    <row r="16" spans="2:15" x14ac:dyDescent="0.3">
      <c r="B16" s="152" t="s">
        <v>8</v>
      </c>
      <c r="C16" s="170">
        <f>SUM(F16)+SUM(E16)+SUM(D16)</f>
        <v>1608</v>
      </c>
      <c r="D16" s="183">
        <f>+SUM(D29)+SUM(D43)</f>
        <v>581</v>
      </c>
      <c r="E16" s="183">
        <f>+SUM(E29)+SUM(E43)</f>
        <v>634</v>
      </c>
      <c r="F16" s="162">
        <f>+SUM(F29)+SUM(F43)</f>
        <v>393</v>
      </c>
      <c r="G16" s="170">
        <f>SUM(J16)+SUM(I16)+SUM(H16)</f>
        <v>1898</v>
      </c>
      <c r="H16" s="183">
        <f>+SUM(H29)+SUM(H43)</f>
        <v>773</v>
      </c>
      <c r="I16" s="183">
        <f>+SUM(I29)+SUM(I43)</f>
        <v>584</v>
      </c>
      <c r="J16" s="162">
        <f>+SUM(J29)+SUM(J43)</f>
        <v>541</v>
      </c>
      <c r="K16" s="148">
        <f>(C16-G16)/G16*100</f>
        <v>-15.279241306638566</v>
      </c>
      <c r="L16" s="184">
        <f>(D16-H16)/H16*100</f>
        <v>-24.838292367399742</v>
      </c>
      <c r="M16" s="184">
        <f>(E16-I16)/I16*100</f>
        <v>8.5616438356164384</v>
      </c>
      <c r="N16" s="184">
        <f>(F16-J16)/J16*100</f>
        <v>-27.35674676524954</v>
      </c>
    </row>
    <row r="17" spans="1:15" ht="7.35" customHeight="1" x14ac:dyDescent="0.3">
      <c r="B17" s="144"/>
      <c r="C17" s="171"/>
      <c r="D17" s="153"/>
      <c r="E17" s="153"/>
      <c r="F17" s="154"/>
      <c r="G17" s="171"/>
      <c r="H17" s="153"/>
      <c r="I17" s="153"/>
      <c r="J17" s="154"/>
      <c r="K17" s="148"/>
      <c r="L17" s="158"/>
      <c r="M17" s="158"/>
      <c r="N17" s="158"/>
    </row>
    <row r="18" spans="1:15" x14ac:dyDescent="0.3">
      <c r="B18" s="155" t="s">
        <v>116</v>
      </c>
      <c r="C18" s="171">
        <f>SUM(F18)+SUM(E18)+SUM(D18)</f>
        <v>0</v>
      </c>
      <c r="D18" s="153">
        <v>0</v>
      </c>
      <c r="E18" s="153">
        <v>0</v>
      </c>
      <c r="F18" s="154">
        <v>0</v>
      </c>
      <c r="G18" s="171">
        <f>SUM(J18)+SUM(I18)+SUM(H18)</f>
        <v>0</v>
      </c>
      <c r="H18" s="153">
        <f t="shared" ref="H18:J19" si="4">+SUM(H31)+SUM(H45)</f>
        <v>0</v>
      </c>
      <c r="I18" s="153">
        <f t="shared" si="4"/>
        <v>0</v>
      </c>
      <c r="J18" s="154">
        <f t="shared" si="4"/>
        <v>0</v>
      </c>
      <c r="K18" s="273" t="str">
        <f>IFERROR(C18/G18,"-")</f>
        <v>-</v>
      </c>
      <c r="L18" s="272" t="str">
        <f t="shared" ref="L18:N18" si="5">IFERROR(D18/H18,"-")</f>
        <v>-</v>
      </c>
      <c r="M18" s="272" t="str">
        <f t="shared" si="5"/>
        <v>-</v>
      </c>
      <c r="N18" s="272" t="str">
        <f t="shared" si="5"/>
        <v>-</v>
      </c>
    </row>
    <row r="19" spans="1:15" x14ac:dyDescent="0.3">
      <c r="B19" s="155" t="s">
        <v>48</v>
      </c>
      <c r="C19" s="171">
        <f>SUM(F19)+SUM(E19)+SUM(D19)</f>
        <v>1608</v>
      </c>
      <c r="D19" s="259">
        <f>+SUM(D32)+SUM(D46)</f>
        <v>581</v>
      </c>
      <c r="E19" s="259">
        <f t="shared" ref="E19:F19" si="6">+SUM(E32)+SUM(E46)</f>
        <v>634</v>
      </c>
      <c r="F19" s="259">
        <f t="shared" si="6"/>
        <v>393</v>
      </c>
      <c r="G19" s="171">
        <f>SUM(J19)+SUM(I19)+SUM(H19)</f>
        <v>1898</v>
      </c>
      <c r="H19" s="259">
        <f t="shared" si="4"/>
        <v>773</v>
      </c>
      <c r="I19" s="153">
        <f t="shared" si="4"/>
        <v>584</v>
      </c>
      <c r="J19" s="172">
        <f t="shared" si="4"/>
        <v>541</v>
      </c>
      <c r="K19" s="256">
        <f t="shared" ref="K19:L19" si="7">(C19-G19)/G19*100</f>
        <v>-15.279241306638566</v>
      </c>
      <c r="L19" s="158">
        <f t="shared" si="7"/>
        <v>-24.838292367399742</v>
      </c>
      <c r="M19" s="158">
        <f t="shared" ref="M19" si="8">(E19-I19)/I19*100</f>
        <v>8.5616438356164384</v>
      </c>
      <c r="N19" s="158">
        <f t="shared" ref="N19" si="9">(F19-J19)/J19*100</f>
        <v>-27.35674676524954</v>
      </c>
    </row>
    <row r="20" spans="1:15" ht="7.35" customHeight="1" x14ac:dyDescent="0.3">
      <c r="B20" s="144"/>
      <c r="C20" s="171"/>
      <c r="D20" s="153"/>
      <c r="E20" s="153"/>
      <c r="F20" s="154"/>
      <c r="G20" s="171"/>
      <c r="H20" s="153"/>
      <c r="I20" s="153"/>
      <c r="J20" s="154"/>
      <c r="K20" s="256"/>
      <c r="L20" s="158"/>
      <c r="M20" s="158"/>
      <c r="N20" s="158"/>
    </row>
    <row r="21" spans="1:15" x14ac:dyDescent="0.3">
      <c r="A21" s="3"/>
      <c r="B21" s="145" t="s">
        <v>82</v>
      </c>
      <c r="C21" s="170">
        <f t="shared" ref="C21:J21" si="10">C23+C29</f>
        <v>70459</v>
      </c>
      <c r="D21" s="183">
        <f t="shared" si="10"/>
        <v>16688</v>
      </c>
      <c r="E21" s="183">
        <f t="shared" si="10"/>
        <v>23390</v>
      </c>
      <c r="F21" s="162">
        <f t="shared" si="10"/>
        <v>30381</v>
      </c>
      <c r="G21" s="170">
        <f t="shared" si="10"/>
        <v>70685</v>
      </c>
      <c r="H21" s="183">
        <f t="shared" si="10"/>
        <v>18223</v>
      </c>
      <c r="I21" s="183">
        <f t="shared" si="10"/>
        <v>23803</v>
      </c>
      <c r="J21" s="162">
        <f t="shared" si="10"/>
        <v>28659</v>
      </c>
      <c r="K21" s="148">
        <f>(C21-G21)/G21*100</f>
        <v>-0.31972837235622836</v>
      </c>
      <c r="L21" s="184">
        <f>(D21-H21)/H21*100</f>
        <v>-8.4234209515447507</v>
      </c>
      <c r="M21" s="184">
        <f>(E21-I21)/I21*100</f>
        <v>-1.7350754106625215</v>
      </c>
      <c r="N21" s="184">
        <f>(F21-J21)/J21*100</f>
        <v>6.0085836909871242</v>
      </c>
      <c r="O21" s="3"/>
    </row>
    <row r="22" spans="1:15" ht="7.35" customHeight="1" x14ac:dyDescent="0.3">
      <c r="B22" s="144"/>
      <c r="C22" s="171"/>
      <c r="D22" s="153"/>
      <c r="E22" s="153"/>
      <c r="F22" s="154"/>
      <c r="G22" s="171"/>
      <c r="H22" s="153"/>
      <c r="I22" s="153"/>
      <c r="J22" s="154"/>
      <c r="K22" s="256"/>
      <c r="L22" s="158"/>
      <c r="M22" s="158"/>
      <c r="N22" s="158"/>
    </row>
    <row r="23" spans="1:15" x14ac:dyDescent="0.3">
      <c r="A23" s="3"/>
      <c r="B23" s="152" t="s">
        <v>7</v>
      </c>
      <c r="C23" s="170">
        <f t="shared" ref="C23:J23" si="11">SUM(C25:C27)</f>
        <v>70368</v>
      </c>
      <c r="D23" s="183">
        <f t="shared" si="11"/>
        <v>16663</v>
      </c>
      <c r="E23" s="183">
        <f t="shared" si="11"/>
        <v>23356</v>
      </c>
      <c r="F23" s="162">
        <f t="shared" si="11"/>
        <v>30349</v>
      </c>
      <c r="G23" s="170">
        <f t="shared" si="11"/>
        <v>70598</v>
      </c>
      <c r="H23" s="183">
        <f t="shared" si="11"/>
        <v>18220</v>
      </c>
      <c r="I23" s="183">
        <f t="shared" si="11"/>
        <v>23790</v>
      </c>
      <c r="J23" s="162">
        <f t="shared" si="11"/>
        <v>28588</v>
      </c>
      <c r="K23" s="148">
        <f>(C23-G23)/G23*100</f>
        <v>-0.32578826595654264</v>
      </c>
      <c r="L23" s="184">
        <f>(D23-H23)/H23*100</f>
        <v>-8.5455543358946215</v>
      </c>
      <c r="M23" s="184">
        <f>(E23-I23)/I23*100</f>
        <v>-1.8242959226565783</v>
      </c>
      <c r="N23" s="184">
        <f>(F23-J23)/J23*100</f>
        <v>6.1599272421995241</v>
      </c>
      <c r="O23" s="3"/>
    </row>
    <row r="24" spans="1:15" ht="7.35" customHeight="1" x14ac:dyDescent="0.3">
      <c r="B24" s="144"/>
      <c r="C24" s="171"/>
      <c r="D24" s="153"/>
      <c r="E24" s="153"/>
      <c r="F24" s="154"/>
      <c r="G24" s="171"/>
      <c r="H24" s="153"/>
      <c r="I24" s="153"/>
      <c r="J24" s="154"/>
      <c r="K24" s="256"/>
      <c r="L24" s="158"/>
      <c r="M24" s="158"/>
      <c r="N24" s="158"/>
    </row>
    <row r="25" spans="1:15" x14ac:dyDescent="0.3">
      <c r="B25" s="155" t="s">
        <v>84</v>
      </c>
      <c r="C25" s="171">
        <f>SUM(D25:F25)</f>
        <v>12280</v>
      </c>
      <c r="D25" s="153">
        <v>3442</v>
      </c>
      <c r="E25" s="153">
        <v>4246</v>
      </c>
      <c r="F25" s="153">
        <v>4592</v>
      </c>
      <c r="G25" s="171">
        <f>SUM(H25:J25)</f>
        <v>9153</v>
      </c>
      <c r="H25" s="153">
        <v>2581</v>
      </c>
      <c r="I25" s="153">
        <v>3144</v>
      </c>
      <c r="J25" s="154">
        <v>3428</v>
      </c>
      <c r="K25" s="256">
        <f>(C25-G25)/G25*100</f>
        <v>34.163662187261004</v>
      </c>
      <c r="L25" s="158">
        <f t="shared" ref="K25:N27" si="12">(D25-H25)/H25*100</f>
        <v>33.359163115071681</v>
      </c>
      <c r="M25" s="158">
        <f t="shared" si="12"/>
        <v>35.050890585241731</v>
      </c>
      <c r="N25" s="158">
        <f t="shared" si="12"/>
        <v>33.955659276546093</v>
      </c>
    </row>
    <row r="26" spans="1:15" x14ac:dyDescent="0.3">
      <c r="B26" s="155" t="s">
        <v>81</v>
      </c>
      <c r="C26" s="171">
        <f>SUM(D26:F26)</f>
        <v>6701</v>
      </c>
      <c r="D26" s="153">
        <v>1755</v>
      </c>
      <c r="E26" s="153">
        <v>1814</v>
      </c>
      <c r="F26" s="153">
        <v>3132</v>
      </c>
      <c r="G26" s="171">
        <f>SUM(H26:J26)</f>
        <v>8999</v>
      </c>
      <c r="H26" s="153">
        <v>2580</v>
      </c>
      <c r="I26" s="153">
        <v>3432</v>
      </c>
      <c r="J26" s="154">
        <v>2987</v>
      </c>
      <c r="K26" s="256">
        <f>(C26-G26)/G26*100</f>
        <v>-25.536170685631738</v>
      </c>
      <c r="L26" s="158">
        <f t="shared" si="12"/>
        <v>-31.976744186046513</v>
      </c>
      <c r="M26" s="158">
        <f t="shared" si="12"/>
        <v>-47.144522144522142</v>
      </c>
      <c r="N26" s="158">
        <f t="shared" si="12"/>
        <v>4.8543689320388346</v>
      </c>
    </row>
    <row r="27" spans="1:15" x14ac:dyDescent="0.3">
      <c r="B27" s="155" t="s">
        <v>130</v>
      </c>
      <c r="C27" s="171">
        <f>SUM(D27:F27)</f>
        <v>51387</v>
      </c>
      <c r="D27" s="153">
        <v>11466</v>
      </c>
      <c r="E27" s="153">
        <v>17296</v>
      </c>
      <c r="F27" s="153">
        <v>22625</v>
      </c>
      <c r="G27" s="171">
        <f>SUM(H27:J27)</f>
        <v>52446</v>
      </c>
      <c r="H27" s="153">
        <v>13059</v>
      </c>
      <c r="I27" s="153">
        <v>17214</v>
      </c>
      <c r="J27" s="154">
        <v>22173</v>
      </c>
      <c r="K27" s="256">
        <f t="shared" si="12"/>
        <v>-2.0192197689051596</v>
      </c>
      <c r="L27" s="158">
        <f t="shared" si="12"/>
        <v>-12.198483804272914</v>
      </c>
      <c r="M27" s="158">
        <f t="shared" si="12"/>
        <v>0.47635645404902988</v>
      </c>
      <c r="N27" s="158">
        <f t="shared" si="12"/>
        <v>2.0385153114147836</v>
      </c>
    </row>
    <row r="28" spans="1:15" ht="7.35" customHeight="1" x14ac:dyDescent="0.3">
      <c r="B28" s="144"/>
      <c r="C28" s="171"/>
      <c r="D28" s="153"/>
      <c r="E28" s="153"/>
      <c r="F28" s="154"/>
      <c r="G28" s="171"/>
      <c r="H28" s="153"/>
      <c r="I28" s="153"/>
      <c r="J28" s="154"/>
      <c r="K28" s="256"/>
      <c r="L28" s="158"/>
      <c r="M28" s="158"/>
      <c r="N28" s="158"/>
    </row>
    <row r="29" spans="1:15" x14ac:dyDescent="0.3">
      <c r="A29" s="3"/>
      <c r="B29" s="152" t="s">
        <v>8</v>
      </c>
      <c r="C29" s="170">
        <f t="shared" ref="C29:J29" si="13">SUM(C31:C32)</f>
        <v>91</v>
      </c>
      <c r="D29" s="183">
        <f t="shared" si="13"/>
        <v>25</v>
      </c>
      <c r="E29" s="183">
        <f t="shared" si="13"/>
        <v>34</v>
      </c>
      <c r="F29" s="162">
        <f t="shared" si="13"/>
        <v>32</v>
      </c>
      <c r="G29" s="170">
        <f t="shared" si="13"/>
        <v>87</v>
      </c>
      <c r="H29" s="183">
        <f t="shared" si="13"/>
        <v>3</v>
      </c>
      <c r="I29" s="183">
        <f t="shared" si="13"/>
        <v>13</v>
      </c>
      <c r="J29" s="162">
        <f t="shared" si="13"/>
        <v>71</v>
      </c>
      <c r="K29" s="260">
        <f>(C29-G29)/G29*100</f>
        <v>4.5977011494252871</v>
      </c>
      <c r="L29" s="261">
        <f t="shared" ref="L29:M29" si="14">(D29-H29)/H29*100</f>
        <v>733.33333333333326</v>
      </c>
      <c r="M29" s="261">
        <f t="shared" si="14"/>
        <v>161.53846153846155</v>
      </c>
      <c r="N29" s="261">
        <f>(F29-J29)/J29*100</f>
        <v>-54.929577464788736</v>
      </c>
      <c r="O29" s="3"/>
    </row>
    <row r="30" spans="1:15" ht="7.35" customHeight="1" x14ac:dyDescent="0.3">
      <c r="B30" s="144"/>
      <c r="C30" s="171"/>
      <c r="D30" s="153"/>
      <c r="E30" s="153"/>
      <c r="F30" s="154"/>
      <c r="G30" s="171"/>
      <c r="H30" s="153"/>
      <c r="I30" s="153"/>
      <c r="J30" s="154"/>
      <c r="K30" s="256"/>
      <c r="L30" s="158"/>
      <c r="M30" s="158"/>
      <c r="N30" s="158"/>
    </row>
    <row r="31" spans="1:15" x14ac:dyDescent="0.3">
      <c r="B31" s="155" t="s">
        <v>116</v>
      </c>
      <c r="C31" s="171">
        <f>SUM(D31:F31)</f>
        <v>0</v>
      </c>
      <c r="D31" s="249">
        <v>0</v>
      </c>
      <c r="E31" s="249">
        <v>0</v>
      </c>
      <c r="F31" s="173">
        <v>0</v>
      </c>
      <c r="G31" s="171">
        <f>SUM(H31:J31)</f>
        <v>0</v>
      </c>
      <c r="H31" s="249">
        <v>0</v>
      </c>
      <c r="I31" s="249">
        <v>0</v>
      </c>
      <c r="J31" s="173">
        <v>0</v>
      </c>
      <c r="K31" s="273" t="str">
        <f>IFERROR(C31/G31,"-")</f>
        <v>-</v>
      </c>
      <c r="L31" s="272" t="str">
        <f t="shared" ref="L31:N31" si="15">IFERROR(D31/H31,"-")</f>
        <v>-</v>
      </c>
      <c r="M31" s="272" t="str">
        <f t="shared" si="15"/>
        <v>-</v>
      </c>
      <c r="N31" s="272" t="str">
        <f t="shared" si="15"/>
        <v>-</v>
      </c>
    </row>
    <row r="32" spans="1:15" x14ac:dyDescent="0.3">
      <c r="B32" s="155" t="s">
        <v>48</v>
      </c>
      <c r="C32" s="171">
        <f>SUM(D32:F32)</f>
        <v>91</v>
      </c>
      <c r="D32" s="249">
        <v>25</v>
      </c>
      <c r="E32" s="249">
        <v>34</v>
      </c>
      <c r="F32" s="249">
        <v>32</v>
      </c>
      <c r="G32" s="171">
        <f>SUM(H32:J32)</f>
        <v>87</v>
      </c>
      <c r="H32" s="249">
        <v>3</v>
      </c>
      <c r="I32" s="249">
        <v>13</v>
      </c>
      <c r="J32" s="173">
        <v>71</v>
      </c>
      <c r="K32" s="256">
        <f t="shared" ref="K32" si="16">(C32-G32)/G32*100</f>
        <v>4.5977011494252871</v>
      </c>
      <c r="L32" s="158">
        <f t="shared" ref="L32:M32" si="17">(D32-H32)/H32*100</f>
        <v>733.33333333333326</v>
      </c>
      <c r="M32" s="158">
        <f t="shared" si="17"/>
        <v>161.53846153846155</v>
      </c>
      <c r="N32" s="158">
        <f t="shared" ref="N32" si="18">(F32-J32)/J32*100</f>
        <v>-54.929577464788736</v>
      </c>
    </row>
    <row r="33" spans="1:15" ht="7.35" customHeight="1" x14ac:dyDescent="0.3">
      <c r="B33" s="174"/>
      <c r="C33" s="171"/>
      <c r="D33" s="153"/>
      <c r="E33" s="153"/>
      <c r="F33" s="154"/>
      <c r="G33" s="171"/>
      <c r="H33" s="153"/>
      <c r="I33" s="153"/>
      <c r="J33" s="154"/>
      <c r="K33" s="256"/>
      <c r="L33" s="158"/>
      <c r="M33" s="158"/>
      <c r="N33" s="158"/>
    </row>
    <row r="34" spans="1:15" ht="7.35" customHeight="1" x14ac:dyDescent="0.3">
      <c r="B34" s="174"/>
      <c r="C34" s="171"/>
      <c r="D34" s="153"/>
      <c r="E34" s="153"/>
      <c r="F34" s="154"/>
      <c r="G34" s="171"/>
      <c r="H34" s="153"/>
      <c r="I34" s="153"/>
      <c r="J34" s="154"/>
      <c r="K34" s="256"/>
      <c r="L34" s="158"/>
      <c r="M34" s="158"/>
      <c r="N34" s="158"/>
    </row>
    <row r="35" spans="1:15" x14ac:dyDescent="0.3">
      <c r="A35" s="3"/>
      <c r="B35" s="145" t="s">
        <v>83</v>
      </c>
      <c r="C35" s="170">
        <f t="shared" ref="C35:J35" si="19">C37+C43</f>
        <v>17669</v>
      </c>
      <c r="D35" s="183">
        <f t="shared" si="19"/>
        <v>4419</v>
      </c>
      <c r="E35" s="183">
        <f t="shared" si="19"/>
        <v>6262</v>
      </c>
      <c r="F35" s="162">
        <f t="shared" si="19"/>
        <v>6988</v>
      </c>
      <c r="G35" s="170">
        <f t="shared" si="19"/>
        <v>18788</v>
      </c>
      <c r="H35" s="183">
        <f t="shared" si="19"/>
        <v>5770</v>
      </c>
      <c r="I35" s="183">
        <f t="shared" si="19"/>
        <v>6748</v>
      </c>
      <c r="J35" s="162">
        <f t="shared" si="19"/>
        <v>6270</v>
      </c>
      <c r="K35" s="148">
        <f>(C35-G35)/G35*100</f>
        <v>-5.9559293165850544</v>
      </c>
      <c r="L35" s="184">
        <f>(D35-H35)/H35*100</f>
        <v>-23.414211438474869</v>
      </c>
      <c r="M35" s="184">
        <f>(E35-I35)/I35*100</f>
        <v>-7.2021339656194421</v>
      </c>
      <c r="N35" s="184">
        <f>(F35-J35)/J35*100</f>
        <v>11.451355661881978</v>
      </c>
      <c r="O35" s="3"/>
    </row>
    <row r="36" spans="1:15" ht="7.35" customHeight="1" x14ac:dyDescent="0.3">
      <c r="B36" s="144"/>
      <c r="C36" s="171"/>
      <c r="D36" s="153"/>
      <c r="E36" s="153"/>
      <c r="F36" s="154"/>
      <c r="G36" s="171"/>
      <c r="H36" s="153"/>
      <c r="I36" s="153"/>
      <c r="J36" s="154"/>
      <c r="K36" s="256"/>
      <c r="L36" s="158"/>
      <c r="M36" s="158"/>
      <c r="N36" s="158"/>
    </row>
    <row r="37" spans="1:15" x14ac:dyDescent="0.3">
      <c r="A37" s="3"/>
      <c r="B37" s="152" t="s">
        <v>7</v>
      </c>
      <c r="C37" s="170">
        <f t="shared" ref="C37:J37" si="20">SUM(C39:C41)</f>
        <v>16152</v>
      </c>
      <c r="D37" s="183">
        <f t="shared" si="20"/>
        <v>3863</v>
      </c>
      <c r="E37" s="183">
        <f t="shared" si="20"/>
        <v>5662</v>
      </c>
      <c r="F37" s="162">
        <f t="shared" si="20"/>
        <v>6627</v>
      </c>
      <c r="G37" s="170">
        <f t="shared" si="20"/>
        <v>16977</v>
      </c>
      <c r="H37" s="183">
        <f t="shared" si="20"/>
        <v>5000</v>
      </c>
      <c r="I37" s="183">
        <f t="shared" si="20"/>
        <v>6177</v>
      </c>
      <c r="J37" s="162">
        <f t="shared" si="20"/>
        <v>5800</v>
      </c>
      <c r="K37" s="148">
        <f>(C37-G37)/G37*100</f>
        <v>-4.8595158155151088</v>
      </c>
      <c r="L37" s="184">
        <f>(D37-H37)/H37*100</f>
        <v>-22.74</v>
      </c>
      <c r="M37" s="184">
        <f>(E37-I37)/I37*100</f>
        <v>-8.3373806054719104</v>
      </c>
      <c r="N37" s="184">
        <f>(F37-J37)/J37*100</f>
        <v>14.258620689655171</v>
      </c>
      <c r="O37" s="3"/>
    </row>
    <row r="38" spans="1:15" ht="7.35" customHeight="1" x14ac:dyDescent="0.3">
      <c r="B38" s="144"/>
      <c r="C38" s="171"/>
      <c r="D38" s="153"/>
      <c r="E38" s="153"/>
      <c r="F38" s="154"/>
      <c r="G38" s="171"/>
      <c r="H38" s="153"/>
      <c r="I38" s="153"/>
      <c r="J38" s="154"/>
      <c r="K38" s="256"/>
      <c r="L38" s="158"/>
      <c r="M38" s="158"/>
      <c r="N38" s="158"/>
    </row>
    <row r="39" spans="1:15" x14ac:dyDescent="0.3">
      <c r="B39" s="155" t="s">
        <v>84</v>
      </c>
      <c r="C39" s="171">
        <f>SUM(D39:F39)</f>
        <v>1344</v>
      </c>
      <c r="D39" s="153">
        <v>305</v>
      </c>
      <c r="E39" s="153">
        <v>454</v>
      </c>
      <c r="F39" s="153">
        <v>585</v>
      </c>
      <c r="G39" s="171">
        <f>SUM(H39:J39)</f>
        <v>1173</v>
      </c>
      <c r="H39" s="153">
        <v>331</v>
      </c>
      <c r="I39" s="153">
        <v>411</v>
      </c>
      <c r="J39" s="154">
        <v>431</v>
      </c>
      <c r="K39" s="256">
        <f t="shared" ref="K39:N41" si="21">(C39-G39)/G39*100</f>
        <v>14.578005115089516</v>
      </c>
      <c r="L39" s="158">
        <f t="shared" si="21"/>
        <v>-7.8549848942598182</v>
      </c>
      <c r="M39" s="158">
        <f t="shared" si="21"/>
        <v>10.46228710462287</v>
      </c>
      <c r="N39" s="158">
        <f t="shared" si="21"/>
        <v>35.730858468677496</v>
      </c>
    </row>
    <row r="40" spans="1:15" x14ac:dyDescent="0.3">
      <c r="B40" s="155" t="s">
        <v>81</v>
      </c>
      <c r="C40" s="171">
        <f>SUM(D40:F40)</f>
        <v>8778</v>
      </c>
      <c r="D40" s="153">
        <v>2081</v>
      </c>
      <c r="E40" s="153">
        <v>2984</v>
      </c>
      <c r="F40" s="153">
        <v>3713</v>
      </c>
      <c r="G40" s="171">
        <f>SUM(H40:J40)</f>
        <v>8986</v>
      </c>
      <c r="H40" s="153">
        <v>2585</v>
      </c>
      <c r="I40" s="153">
        <v>3247</v>
      </c>
      <c r="J40" s="154">
        <v>3154</v>
      </c>
      <c r="K40" s="256">
        <f t="shared" si="21"/>
        <v>-2.314711773870465</v>
      </c>
      <c r="L40" s="158">
        <f t="shared" si="21"/>
        <v>-19.497098646034814</v>
      </c>
      <c r="M40" s="158">
        <f t="shared" si="21"/>
        <v>-8.0997844163843542</v>
      </c>
      <c r="N40" s="158">
        <f t="shared" si="21"/>
        <v>17.723525681674065</v>
      </c>
    </row>
    <row r="41" spans="1:15" x14ac:dyDescent="0.3">
      <c r="B41" s="155" t="s">
        <v>130</v>
      </c>
      <c r="C41" s="171">
        <f>SUM(D41:F41)</f>
        <v>6030</v>
      </c>
      <c r="D41" s="153">
        <v>1477</v>
      </c>
      <c r="E41" s="153">
        <v>2224</v>
      </c>
      <c r="F41" s="153">
        <v>2329</v>
      </c>
      <c r="G41" s="171">
        <f>SUM(H41:J41)</f>
        <v>6818</v>
      </c>
      <c r="H41" s="156">
        <v>2084</v>
      </c>
      <c r="I41" s="156">
        <v>2519</v>
      </c>
      <c r="J41" s="157">
        <v>2215</v>
      </c>
      <c r="K41" s="256">
        <f t="shared" si="21"/>
        <v>-11.557641537107656</v>
      </c>
      <c r="L41" s="158">
        <f t="shared" si="21"/>
        <v>-29.126679462571975</v>
      </c>
      <c r="M41" s="158">
        <f>(E41-I41)/I41*100</f>
        <v>-11.710996427153631</v>
      </c>
      <c r="N41" s="158">
        <f t="shared" si="21"/>
        <v>5.1467268623024829</v>
      </c>
    </row>
    <row r="42" spans="1:15" ht="7.35" customHeight="1" x14ac:dyDescent="0.3">
      <c r="B42" s="160"/>
      <c r="C42" s="171"/>
      <c r="D42" s="153"/>
      <c r="E42" s="153"/>
      <c r="F42" s="154"/>
      <c r="G42" s="171"/>
      <c r="H42" s="153"/>
      <c r="I42" s="153"/>
      <c r="J42" s="154"/>
      <c r="K42" s="256"/>
      <c r="L42" s="158"/>
      <c r="M42" s="158"/>
      <c r="N42" s="158"/>
    </row>
    <row r="43" spans="1:15" x14ac:dyDescent="0.3">
      <c r="A43" s="3"/>
      <c r="B43" s="152" t="s">
        <v>8</v>
      </c>
      <c r="C43" s="170">
        <f>SUM(C45:C46)</f>
        <v>1517</v>
      </c>
      <c r="D43" s="183">
        <f t="shared" ref="D43:F43" si="22">SUM(D45:D46)</f>
        <v>556</v>
      </c>
      <c r="E43" s="183">
        <f t="shared" si="22"/>
        <v>600</v>
      </c>
      <c r="F43" s="162">
        <f t="shared" si="22"/>
        <v>361</v>
      </c>
      <c r="G43" s="170">
        <f>SUM(G45:G46)</f>
        <v>1811</v>
      </c>
      <c r="H43" s="183">
        <f t="shared" ref="H43:J43" si="23">SUM(H45:H46)</f>
        <v>770</v>
      </c>
      <c r="I43" s="183">
        <f t="shared" si="23"/>
        <v>571</v>
      </c>
      <c r="J43" s="162">
        <f t="shared" si="23"/>
        <v>470</v>
      </c>
      <c r="K43" s="148">
        <f>(C43-G43)/G43*100</f>
        <v>-16.234124792932082</v>
      </c>
      <c r="L43" s="184">
        <f>(D43-H43)/H43*100</f>
        <v>-27.79220779220779</v>
      </c>
      <c r="M43" s="184">
        <f>(E43-I43)/I43*100</f>
        <v>5.0788091068301222</v>
      </c>
      <c r="N43" s="184">
        <f>(F43-J43)/J43*100</f>
        <v>-23.191489361702128</v>
      </c>
      <c r="O43" s="3"/>
    </row>
    <row r="44" spans="1:15" ht="7.35" customHeight="1" x14ac:dyDescent="0.3">
      <c r="B44" s="163"/>
      <c r="C44" s="171"/>
      <c r="D44" s="153"/>
      <c r="E44" s="153"/>
      <c r="F44" s="154"/>
      <c r="G44" s="171"/>
      <c r="H44" s="153"/>
      <c r="I44" s="153"/>
      <c r="J44" s="154"/>
      <c r="K44" s="256"/>
      <c r="L44" s="158"/>
      <c r="M44" s="158"/>
      <c r="N44" s="158"/>
    </row>
    <row r="45" spans="1:15" x14ac:dyDescent="0.3">
      <c r="B45" s="155" t="s">
        <v>116</v>
      </c>
      <c r="C45" s="171">
        <f>SUM(D45:F45)</f>
        <v>0</v>
      </c>
      <c r="D45" s="156">
        <v>0</v>
      </c>
      <c r="E45" s="156">
        <v>0</v>
      </c>
      <c r="F45" s="156">
        <v>0</v>
      </c>
      <c r="G45" s="171">
        <f>SUM(H45:J45)</f>
        <v>0</v>
      </c>
      <c r="H45" s="156">
        <v>0</v>
      </c>
      <c r="I45" s="156">
        <v>0</v>
      </c>
      <c r="J45" s="157">
        <v>0</v>
      </c>
      <c r="K45" s="273" t="str">
        <f>IFERROR(C45/G45,"-")</f>
        <v>-</v>
      </c>
      <c r="L45" s="272" t="str">
        <f t="shared" ref="L45:N45" si="24">IFERROR(D45/H45,"-")</f>
        <v>-</v>
      </c>
      <c r="M45" s="272" t="str">
        <f t="shared" si="24"/>
        <v>-</v>
      </c>
      <c r="N45" s="272" t="str">
        <f t="shared" si="24"/>
        <v>-</v>
      </c>
    </row>
    <row r="46" spans="1:15" ht="15" thickBot="1" x14ac:dyDescent="0.35">
      <c r="B46" s="164" t="s">
        <v>48</v>
      </c>
      <c r="C46" s="175">
        <f>SUM(D46:F46)</f>
        <v>1517</v>
      </c>
      <c r="D46" s="176">
        <v>556</v>
      </c>
      <c r="E46" s="176">
        <v>600</v>
      </c>
      <c r="F46" s="176">
        <v>361</v>
      </c>
      <c r="G46" s="175">
        <f>SUM(H46:J46)</f>
        <v>1811</v>
      </c>
      <c r="H46" s="176">
        <v>770</v>
      </c>
      <c r="I46" s="166">
        <v>571</v>
      </c>
      <c r="J46" s="177">
        <v>470</v>
      </c>
      <c r="K46" s="258">
        <f t="shared" ref="K46" si="25">(C46-G46)/G46*100</f>
        <v>-16.234124792932082</v>
      </c>
      <c r="L46" s="258">
        <f t="shared" ref="L46:N46" si="26">(D46-H46)/H46*100</f>
        <v>-27.79220779220779</v>
      </c>
      <c r="M46" s="258">
        <f t="shared" si="26"/>
        <v>5.0788091068301222</v>
      </c>
      <c r="N46" s="258">
        <f t="shared" si="26"/>
        <v>-23.191489361702128</v>
      </c>
    </row>
    <row r="47" spans="1:15" ht="15" thickTop="1" x14ac:dyDescent="0.3">
      <c r="B47" s="57" t="s">
        <v>177</v>
      </c>
      <c r="C47" s="150"/>
      <c r="D47" s="156"/>
      <c r="E47" s="156"/>
      <c r="F47" s="153"/>
      <c r="G47" s="156"/>
      <c r="H47" s="156"/>
      <c r="I47" s="156"/>
      <c r="J47" s="158"/>
      <c r="K47" s="158"/>
      <c r="L47" s="158"/>
      <c r="N47" s="251" t="s">
        <v>118</v>
      </c>
    </row>
    <row r="48" spans="1:15" x14ac:dyDescent="0.3">
      <c r="C48" s="27"/>
      <c r="D48" s="26"/>
      <c r="E48" s="26"/>
      <c r="F48" s="26"/>
      <c r="G48" s="4"/>
      <c r="H48" s="4"/>
      <c r="I48" s="4"/>
      <c r="J48" s="4"/>
      <c r="K48" s="4"/>
      <c r="L48" s="4"/>
      <c r="M48" s="4"/>
      <c r="N48" s="251"/>
    </row>
    <row r="49" spans="1:15" x14ac:dyDescent="0.3">
      <c r="B49" s="32"/>
      <c r="C49" s="25"/>
      <c r="D49" s="26"/>
      <c r="E49" s="45"/>
      <c r="F49" s="23"/>
      <c r="G49" s="4"/>
      <c r="H49" s="4"/>
      <c r="I49" s="4"/>
      <c r="J49" s="4"/>
      <c r="K49" s="4"/>
      <c r="L49" s="4"/>
      <c r="M49" s="4"/>
      <c r="N49" s="4"/>
    </row>
    <row r="50" spans="1:15" x14ac:dyDescent="0.3"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</row>
    <row r="51" spans="1:15" x14ac:dyDescent="0.3"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</row>
    <row r="52" spans="1:15" x14ac:dyDescent="0.3"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</row>
    <row r="53" spans="1:15" x14ac:dyDescent="0.3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</row>
    <row r="54" spans="1:15" x14ac:dyDescent="0.3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</row>
    <row r="55" spans="1:15" x14ac:dyDescent="0.3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</row>
    <row r="56" spans="1:15" x14ac:dyDescent="0.3">
      <c r="A56" s="42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</row>
    <row r="57" spans="1:15" x14ac:dyDescent="0.3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</row>
    <row r="58" spans="1:15" x14ac:dyDescent="0.3">
      <c r="A58" s="42"/>
      <c r="B58" s="42"/>
      <c r="C58" s="42"/>
      <c r="D58" s="42"/>
      <c r="E58" s="42"/>
      <c r="F58" s="42"/>
      <c r="G58" s="42"/>
      <c r="H58" s="42"/>
      <c r="I58" s="42"/>
      <c r="J58" s="42"/>
      <c r="K58" s="42"/>
      <c r="L58" s="42"/>
      <c r="M58" s="42"/>
      <c r="N58" s="42"/>
    </row>
    <row r="59" spans="1:15" x14ac:dyDescent="0.3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</row>
    <row r="60" spans="1:15" x14ac:dyDescent="0.3">
      <c r="A60" s="42"/>
      <c r="B60" s="42"/>
      <c r="C60" s="42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</row>
    <row r="61" spans="1:15" x14ac:dyDescent="0.3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</row>
    <row r="62" spans="1:15" x14ac:dyDescent="0.3">
      <c r="A62" s="42"/>
      <c r="B62" s="42"/>
      <c r="C62" s="42"/>
      <c r="D62" s="42"/>
      <c r="E62" s="42"/>
      <c r="F62" s="42"/>
      <c r="G62" s="42"/>
      <c r="H62" s="42"/>
      <c r="I62" s="42"/>
      <c r="J62" s="42"/>
      <c r="K62" s="42"/>
      <c r="L62" s="42"/>
      <c r="M62" s="42"/>
      <c r="N62" s="42"/>
    </row>
    <row r="63" spans="1:15" x14ac:dyDescent="0.3">
      <c r="A63" s="33"/>
      <c r="B63" s="33"/>
      <c r="C63" s="33"/>
      <c r="D63" s="33"/>
      <c r="E63" s="33"/>
      <c r="F63" s="33"/>
      <c r="G63" s="33"/>
      <c r="H63" s="33"/>
      <c r="I63" s="33"/>
      <c r="J63" s="33"/>
    </row>
    <row r="64" spans="1:15" x14ac:dyDescent="0.3">
      <c r="A64" s="33"/>
      <c r="B64" s="33"/>
      <c r="C64" s="33"/>
      <c r="D64" s="33"/>
      <c r="E64" s="33"/>
      <c r="F64" s="33"/>
      <c r="G64" s="33"/>
      <c r="H64" s="33"/>
      <c r="I64" s="33"/>
      <c r="J64" s="33"/>
    </row>
    <row r="65" spans="1:10" x14ac:dyDescent="0.3">
      <c r="A65" s="33"/>
      <c r="B65" s="33"/>
      <c r="C65" s="33"/>
      <c r="D65" s="33"/>
      <c r="E65" s="33"/>
      <c r="F65" s="33"/>
      <c r="G65" s="33"/>
      <c r="H65" s="33"/>
      <c r="I65" s="33"/>
      <c r="J65" s="33"/>
    </row>
    <row r="66" spans="1:10" x14ac:dyDescent="0.3">
      <c r="A66" s="33"/>
      <c r="B66" s="33"/>
      <c r="C66" s="33"/>
      <c r="D66" s="33"/>
      <c r="E66" s="33"/>
      <c r="F66" s="33"/>
      <c r="G66" s="33"/>
      <c r="H66" s="33"/>
      <c r="I66" s="33"/>
      <c r="J66" s="33"/>
    </row>
    <row r="67" spans="1:10" x14ac:dyDescent="0.3">
      <c r="A67" s="2"/>
      <c r="B67" s="2"/>
    </row>
    <row r="68" spans="1:10" x14ac:dyDescent="0.3">
      <c r="A68" s="2"/>
      <c r="B68" s="2"/>
    </row>
    <row r="69" spans="1:10" x14ac:dyDescent="0.3">
      <c r="A69" s="2"/>
      <c r="B69" s="2"/>
    </row>
    <row r="70" spans="1:10" x14ac:dyDescent="0.3">
      <c r="A70" s="2"/>
      <c r="B70" s="2"/>
    </row>
    <row r="71" spans="1:10" x14ac:dyDescent="0.3">
      <c r="A71" s="2"/>
      <c r="B71" s="2"/>
    </row>
  </sheetData>
  <mergeCells count="4">
    <mergeCell ref="C5:F5"/>
    <mergeCell ref="G5:J5"/>
    <mergeCell ref="K5:N5"/>
    <mergeCell ref="B5:B6"/>
  </mergeCells>
  <pageMargins left="0.70866141732283472" right="0.70866141732283472" top="0.74803149606299213" bottom="0.74803149606299213" header="0.31496062992125984" footer="0.31496062992125984"/>
  <pageSetup paperSize="9" scale="62" orientation="portrait" verticalDpi="0" r:id="rId1"/>
  <headerFooter>
    <oddFooter>&amp;L_x000D_&amp;1#&amp;"Calibri"&amp;10&amp;K008000 PUBLICA - PUBLIC</oddFooter>
  </headerFooter>
  <ignoredErrors>
    <ignoredError sqref="G8:G10 G16" 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B1:AA18"/>
  <sheetViews>
    <sheetView showGridLines="0" zoomScale="85" zoomScaleNormal="85" workbookViewId="0">
      <selection activeCell="B2" sqref="B2"/>
    </sheetView>
  </sheetViews>
  <sheetFormatPr defaultColWidth="9.44140625" defaultRowHeight="12" x14ac:dyDescent="0.3"/>
  <cols>
    <col min="1" max="1" width="2.5546875" style="77" customWidth="1"/>
    <col min="2" max="2" width="15.44140625" style="77" customWidth="1"/>
    <col min="3" max="6" width="8.5546875" style="78" customWidth="1"/>
    <col min="7" max="10" width="8.44140625" style="78" customWidth="1"/>
    <col min="11" max="14" width="8.5546875" style="77" customWidth="1"/>
    <col min="15" max="15" width="2" style="77" customWidth="1"/>
    <col min="16" max="27" width="6" style="79" customWidth="1"/>
    <col min="28" max="16384" width="9.44140625" style="77"/>
  </cols>
  <sheetData>
    <row r="1" spans="2:27" ht="6.75" customHeight="1" x14ac:dyDescent="0.3"/>
    <row r="2" spans="2:27" ht="14.1" customHeight="1" x14ac:dyDescent="0.3">
      <c r="B2" s="83" t="s">
        <v>124</v>
      </c>
    </row>
    <row r="3" spans="2:27" ht="5.25" customHeight="1" x14ac:dyDescent="0.3"/>
    <row r="4" spans="2:27" ht="14.1" customHeight="1" x14ac:dyDescent="0.3">
      <c r="N4" s="84" t="s">
        <v>40</v>
      </c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2:27" ht="22.5" customHeight="1" thickBot="1" x14ac:dyDescent="0.35">
      <c r="B5" s="427" t="s">
        <v>161</v>
      </c>
      <c r="C5" s="424" t="s">
        <v>188</v>
      </c>
      <c r="D5" s="425"/>
      <c r="E5" s="425"/>
      <c r="F5" s="426"/>
      <c r="G5" s="424" t="s">
        <v>189</v>
      </c>
      <c r="H5" s="425"/>
      <c r="I5" s="425"/>
      <c r="J5" s="426"/>
      <c r="K5" s="424" t="s">
        <v>49</v>
      </c>
      <c r="L5" s="425"/>
      <c r="M5" s="425"/>
      <c r="N5" s="426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</row>
    <row r="6" spans="2:27" ht="22.5" customHeight="1" x14ac:dyDescent="0.3">
      <c r="B6" s="427"/>
      <c r="C6" s="75" t="s">
        <v>0</v>
      </c>
      <c r="D6" s="76" t="s">
        <v>196</v>
      </c>
      <c r="E6" s="75" t="s">
        <v>197</v>
      </c>
      <c r="F6" s="76" t="s">
        <v>198</v>
      </c>
      <c r="G6" s="75" t="s">
        <v>0</v>
      </c>
      <c r="H6" s="76" t="s">
        <v>199</v>
      </c>
      <c r="I6" s="75" t="s">
        <v>200</v>
      </c>
      <c r="J6" s="76" t="s">
        <v>201</v>
      </c>
      <c r="K6" s="75" t="s">
        <v>0</v>
      </c>
      <c r="L6" s="76" t="s">
        <v>196</v>
      </c>
      <c r="M6" s="75" t="s">
        <v>197</v>
      </c>
      <c r="N6" s="76" t="s">
        <v>198</v>
      </c>
      <c r="Q6" s="77"/>
      <c r="R6" s="77"/>
      <c r="S6" s="77"/>
      <c r="T6" s="77"/>
      <c r="U6" s="77"/>
      <c r="V6" s="77"/>
      <c r="W6" s="77"/>
      <c r="X6" s="77"/>
      <c r="Y6" s="77"/>
      <c r="Z6" s="77"/>
      <c r="AA6" s="77"/>
    </row>
    <row r="7" spans="2:27" ht="7.35" customHeight="1" x14ac:dyDescent="0.3">
      <c r="B7" s="85"/>
      <c r="C7" s="86"/>
      <c r="D7" s="87"/>
      <c r="E7" s="87"/>
      <c r="F7" s="87"/>
      <c r="G7" s="86"/>
      <c r="H7" s="87"/>
      <c r="I7" s="87"/>
      <c r="J7" s="87"/>
      <c r="K7" s="52"/>
      <c r="L7" s="52"/>
      <c r="M7" s="52"/>
      <c r="N7" s="52"/>
      <c r="Q7" s="77"/>
      <c r="R7" s="77"/>
      <c r="S7" s="77"/>
      <c r="T7" s="77"/>
      <c r="U7" s="77"/>
      <c r="V7" s="77"/>
      <c r="W7" s="77"/>
      <c r="X7" s="77"/>
      <c r="Y7" s="77"/>
      <c r="Z7" s="77"/>
      <c r="AA7" s="77"/>
    </row>
    <row r="8" spans="2:27" s="80" customFormat="1" ht="19.5" customHeight="1" x14ac:dyDescent="0.3">
      <c r="B8" s="83" t="s">
        <v>0</v>
      </c>
      <c r="C8" s="95">
        <v>69968</v>
      </c>
      <c r="D8" s="88">
        <v>22032</v>
      </c>
      <c r="E8" s="88">
        <v>23480</v>
      </c>
      <c r="F8" s="96">
        <v>24456</v>
      </c>
      <c r="G8" s="95">
        <v>66263</v>
      </c>
      <c r="H8" s="88">
        <v>20643</v>
      </c>
      <c r="I8" s="88">
        <v>22301</v>
      </c>
      <c r="J8" s="96">
        <v>23319</v>
      </c>
      <c r="K8" s="116">
        <v>5.6</v>
      </c>
      <c r="L8" s="116">
        <v>6.7</v>
      </c>
      <c r="M8" s="116">
        <v>5.3</v>
      </c>
      <c r="N8" s="116">
        <v>4.9000000000000004</v>
      </c>
      <c r="P8" s="81"/>
    </row>
    <row r="9" spans="2:27" ht="19.5" customHeight="1" x14ac:dyDescent="0.3">
      <c r="B9" s="89" t="s">
        <v>36</v>
      </c>
      <c r="C9" s="97">
        <v>56548</v>
      </c>
      <c r="D9" s="90">
        <v>17943</v>
      </c>
      <c r="E9" s="90">
        <v>19197</v>
      </c>
      <c r="F9" s="98">
        <v>19408</v>
      </c>
      <c r="G9" s="97">
        <v>53845</v>
      </c>
      <c r="H9" s="90">
        <v>17000</v>
      </c>
      <c r="I9" s="90">
        <v>18346</v>
      </c>
      <c r="J9" s="98">
        <v>18499</v>
      </c>
      <c r="K9" s="117">
        <v>5</v>
      </c>
      <c r="L9" s="117">
        <v>5.5</v>
      </c>
      <c r="M9" s="117">
        <v>4.5999999999999996</v>
      </c>
      <c r="N9" s="117">
        <v>4.9000000000000004</v>
      </c>
      <c r="P9" s="81"/>
      <c r="Q9" s="77"/>
      <c r="R9" s="77"/>
      <c r="S9" s="77"/>
      <c r="T9" s="77"/>
      <c r="U9" s="77"/>
      <c r="V9" s="77"/>
      <c r="W9" s="77"/>
      <c r="X9" s="77"/>
      <c r="Y9" s="77"/>
      <c r="Z9" s="77"/>
      <c r="AA9" s="77"/>
    </row>
    <row r="10" spans="2:27" ht="19.5" customHeight="1" x14ac:dyDescent="0.3">
      <c r="B10" s="89" t="s">
        <v>70</v>
      </c>
      <c r="C10" s="97">
        <v>8251</v>
      </c>
      <c r="D10" s="90">
        <v>2415</v>
      </c>
      <c r="E10" s="90">
        <v>2547</v>
      </c>
      <c r="F10" s="98">
        <v>3289</v>
      </c>
      <c r="G10" s="97">
        <v>7985</v>
      </c>
      <c r="H10" s="90">
        <v>2210</v>
      </c>
      <c r="I10" s="90">
        <v>2456</v>
      </c>
      <c r="J10" s="98">
        <v>3319</v>
      </c>
      <c r="K10" s="117">
        <v>3.3</v>
      </c>
      <c r="L10" s="117">
        <v>9.3000000000000007</v>
      </c>
      <c r="M10" s="117">
        <v>3.7</v>
      </c>
      <c r="N10" s="117">
        <v>-0.9</v>
      </c>
      <c r="P10" s="81"/>
      <c r="Q10" s="77"/>
      <c r="R10" s="77"/>
      <c r="S10" s="77"/>
      <c r="T10" s="77"/>
      <c r="U10" s="77"/>
      <c r="V10" s="77"/>
      <c r="W10" s="77"/>
      <c r="X10" s="77"/>
      <c r="Y10" s="77"/>
      <c r="Z10" s="77"/>
      <c r="AA10" s="77"/>
    </row>
    <row r="11" spans="2:27" ht="19.5" customHeight="1" thickBot="1" x14ac:dyDescent="0.35">
      <c r="B11" s="91" t="s">
        <v>35</v>
      </c>
      <c r="C11" s="99">
        <v>5169</v>
      </c>
      <c r="D11" s="233">
        <v>1674</v>
      </c>
      <c r="E11" s="233">
        <v>1736</v>
      </c>
      <c r="F11" s="234">
        <v>1759</v>
      </c>
      <c r="G11" s="99">
        <v>4433</v>
      </c>
      <c r="H11" s="233">
        <v>1433</v>
      </c>
      <c r="I11" s="233">
        <v>1499</v>
      </c>
      <c r="J11" s="234">
        <v>1501</v>
      </c>
      <c r="K11" s="92">
        <v>16.600000000000001</v>
      </c>
      <c r="L11" s="92">
        <v>16.8</v>
      </c>
      <c r="M11" s="92">
        <v>15.8</v>
      </c>
      <c r="N11" s="92">
        <v>17.2</v>
      </c>
      <c r="P11" s="81"/>
      <c r="Q11" s="77"/>
      <c r="R11" s="77"/>
      <c r="S11" s="77"/>
      <c r="T11" s="77"/>
      <c r="U11" s="77"/>
      <c r="V11" s="77"/>
      <c r="W11" s="77"/>
      <c r="X11" s="77"/>
      <c r="Y11" s="77"/>
      <c r="Z11" s="77"/>
      <c r="AA11" s="77"/>
    </row>
    <row r="12" spans="2:27" ht="14.1" customHeight="1" thickTop="1" x14ac:dyDescent="0.3">
      <c r="B12" s="79" t="s">
        <v>160</v>
      </c>
      <c r="N12" s="60" t="s">
        <v>118</v>
      </c>
      <c r="Q12" s="77"/>
      <c r="R12" s="77"/>
      <c r="S12" s="77"/>
      <c r="T12" s="77"/>
      <c r="U12" s="77"/>
      <c r="V12" s="77"/>
      <c r="W12" s="77"/>
      <c r="X12" s="77"/>
      <c r="Y12" s="77"/>
      <c r="Z12" s="77"/>
      <c r="AA12" s="77"/>
    </row>
    <row r="13" spans="2:27" ht="14.1" customHeight="1" x14ac:dyDescent="0.3">
      <c r="N13" s="60"/>
    </row>
    <row r="14" spans="2:27" x14ac:dyDescent="0.3">
      <c r="G14" s="77"/>
      <c r="H14" s="77"/>
      <c r="I14" s="77"/>
      <c r="J14" s="77"/>
    </row>
    <row r="15" spans="2:27" x14ac:dyDescent="0.3">
      <c r="G15" s="77"/>
      <c r="H15" s="77"/>
      <c r="I15" s="77"/>
      <c r="J15" s="77"/>
    </row>
    <row r="18" spans="11:13" x14ac:dyDescent="0.3">
      <c r="K18" s="82"/>
      <c r="L18" s="82"/>
      <c r="M18" s="82"/>
    </row>
  </sheetData>
  <mergeCells count="4">
    <mergeCell ref="C5:F5"/>
    <mergeCell ref="G5:J5"/>
    <mergeCell ref="K5:N5"/>
    <mergeCell ref="B5:B6"/>
  </mergeCells>
  <conditionalFormatting sqref="P8:AA11">
    <cfRule type="cellIs" dxfId="6" priority="1" operator="notEqual">
      <formula>0</formula>
    </cfRule>
  </conditionalFormatting>
  <pageMargins left="0.27559055118110237" right="0.35433070866141736" top="0.74803149606299213" bottom="0.74803149606299213" header="0.31496062992125984" footer="0.31496062992125984"/>
  <pageSetup paperSize="9" scale="84" orientation="portrait" r:id="rId1"/>
  <headerFooter>
    <oddFooter>&amp;L_x000D_&amp;1#&amp;"Calibri"&amp;10&amp;K008000 PUBLICA - PUBLIC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B1:AD76"/>
  <sheetViews>
    <sheetView showGridLines="0" zoomScale="85" zoomScaleNormal="85" workbookViewId="0">
      <selection activeCell="B2" sqref="B2"/>
    </sheetView>
  </sheetViews>
  <sheetFormatPr defaultColWidth="9.44140625" defaultRowHeight="13.8" x14ac:dyDescent="0.3"/>
  <cols>
    <col min="1" max="1" width="2.44140625" style="52" customWidth="1"/>
    <col min="2" max="2" width="23.5546875" style="52" customWidth="1"/>
    <col min="3" max="3" width="10.5546875" style="86" customWidth="1"/>
    <col min="4" max="7" width="10.44140625" style="86" customWidth="1"/>
    <col min="8" max="8" width="10.5546875" style="86" bestFit="1" customWidth="1"/>
    <col min="9" max="10" width="10.44140625" style="86" customWidth="1"/>
    <col min="11" max="14" width="7.5546875" style="52" customWidth="1"/>
    <col min="15" max="15" width="1.5546875" style="52" customWidth="1"/>
    <col min="16" max="35" width="5.5546875" style="52" customWidth="1"/>
    <col min="36" max="50" width="5" style="52" customWidth="1"/>
    <col min="51" max="16384" width="9.44140625" style="52"/>
  </cols>
  <sheetData>
    <row r="1" spans="2:30" ht="6.75" customHeight="1" x14ac:dyDescent="0.3">
      <c r="P1" s="100"/>
    </row>
    <row r="2" spans="2:30" ht="14.1" customHeight="1" x14ac:dyDescent="0.3">
      <c r="B2" s="83" t="s">
        <v>125</v>
      </c>
    </row>
    <row r="3" spans="2:30" ht="6" customHeight="1" x14ac:dyDescent="0.3"/>
    <row r="4" spans="2:30" ht="16.5" customHeight="1" x14ac:dyDescent="0.3">
      <c r="C4" s="101"/>
      <c r="D4" s="101"/>
      <c r="E4" s="101"/>
      <c r="F4" s="101"/>
      <c r="M4" s="428" t="s">
        <v>40</v>
      </c>
      <c r="N4" s="428"/>
    </row>
    <row r="5" spans="2:30" ht="20.100000000000001" customHeight="1" thickBot="1" x14ac:dyDescent="0.35">
      <c r="B5" s="429" t="s">
        <v>162</v>
      </c>
      <c r="C5" s="424" t="s">
        <v>188</v>
      </c>
      <c r="D5" s="425"/>
      <c r="E5" s="425"/>
      <c r="F5" s="426"/>
      <c r="G5" s="424" t="s">
        <v>189</v>
      </c>
      <c r="H5" s="425"/>
      <c r="I5" s="425"/>
      <c r="J5" s="426"/>
      <c r="K5" s="424" t="s">
        <v>49</v>
      </c>
      <c r="L5" s="425"/>
      <c r="M5" s="425"/>
      <c r="N5" s="426"/>
    </row>
    <row r="6" spans="2:30" ht="20.100000000000001" customHeight="1" x14ac:dyDescent="0.3">
      <c r="B6" s="429"/>
      <c r="C6" s="75" t="s">
        <v>0</v>
      </c>
      <c r="D6" s="76" t="s">
        <v>196</v>
      </c>
      <c r="E6" s="75" t="s">
        <v>197</v>
      </c>
      <c r="F6" s="76" t="s">
        <v>198</v>
      </c>
      <c r="G6" s="75" t="s">
        <v>0</v>
      </c>
      <c r="H6" s="76" t="s">
        <v>199</v>
      </c>
      <c r="I6" s="75" t="s">
        <v>200</v>
      </c>
      <c r="J6" s="76" t="s">
        <v>201</v>
      </c>
      <c r="K6" s="75" t="s">
        <v>0</v>
      </c>
      <c r="L6" s="76" t="s">
        <v>196</v>
      </c>
      <c r="M6" s="75" t="s">
        <v>197</v>
      </c>
      <c r="N6" s="76" t="s">
        <v>198</v>
      </c>
    </row>
    <row r="7" spans="2:30" ht="7.35" customHeight="1" x14ac:dyDescent="0.3">
      <c r="B7" s="85"/>
      <c r="D7" s="87"/>
      <c r="E7" s="87"/>
      <c r="F7" s="87"/>
      <c r="H7" s="87"/>
      <c r="I7" s="87"/>
      <c r="J7" s="87"/>
    </row>
    <row r="8" spans="2:30" s="83" customFormat="1" ht="15" customHeight="1" x14ac:dyDescent="0.3">
      <c r="B8" s="83" t="s">
        <v>114</v>
      </c>
      <c r="C8" s="95">
        <v>20526251</v>
      </c>
      <c r="D8" s="88">
        <v>6499974</v>
      </c>
      <c r="E8" s="88">
        <v>6912644</v>
      </c>
      <c r="F8" s="96">
        <v>7113633</v>
      </c>
      <c r="G8" s="88">
        <v>19263021</v>
      </c>
      <c r="H8" s="88">
        <v>6011155</v>
      </c>
      <c r="I8" s="88">
        <v>6537165</v>
      </c>
      <c r="J8" s="88">
        <v>6714701</v>
      </c>
      <c r="K8" s="107">
        <v>6.5577979694877548</v>
      </c>
      <c r="L8" s="138">
        <v>8.1318648412825816</v>
      </c>
      <c r="M8" s="138">
        <v>5.7437589536136837</v>
      </c>
      <c r="N8" s="138">
        <v>5.9411729576640866</v>
      </c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</row>
    <row r="9" spans="2:30" ht="7.35" customHeight="1" x14ac:dyDescent="0.3">
      <c r="B9" s="85"/>
      <c r="C9" s="97"/>
      <c r="D9" s="90"/>
      <c r="E9" s="90"/>
      <c r="F9" s="98"/>
      <c r="G9" s="90"/>
      <c r="H9" s="90"/>
      <c r="I9" s="90"/>
      <c r="J9" s="90"/>
      <c r="K9" s="108"/>
      <c r="L9" s="139"/>
      <c r="M9" s="139"/>
      <c r="N9" s="139"/>
      <c r="P9" s="102"/>
      <c r="Q9" s="102"/>
      <c r="R9" s="102"/>
      <c r="S9" s="102"/>
      <c r="T9" s="102"/>
      <c r="U9" s="102"/>
      <c r="V9" s="102"/>
      <c r="W9" s="102"/>
      <c r="X9" s="102"/>
      <c r="Y9" s="102"/>
      <c r="Z9" s="102"/>
      <c r="AA9" s="102"/>
    </row>
    <row r="10" spans="2:30" ht="15" customHeight="1" x14ac:dyDescent="0.3">
      <c r="B10" s="252" t="s">
        <v>38</v>
      </c>
      <c r="C10" s="97">
        <v>4682012</v>
      </c>
      <c r="D10" s="90">
        <v>1494907</v>
      </c>
      <c r="E10" s="90">
        <v>1565238</v>
      </c>
      <c r="F10" s="98">
        <v>1621867</v>
      </c>
      <c r="G10" s="90">
        <v>4351008</v>
      </c>
      <c r="H10" s="90">
        <v>1374354</v>
      </c>
      <c r="I10" s="90">
        <v>1469807</v>
      </c>
      <c r="J10" s="90">
        <v>1506847</v>
      </c>
      <c r="K10" s="108">
        <v>7.6075245092631398</v>
      </c>
      <c r="L10" s="139">
        <v>8.7716119718791514</v>
      </c>
      <c r="M10" s="139">
        <v>6.4927572123414841</v>
      </c>
      <c r="N10" s="139">
        <v>7.6331571818505788</v>
      </c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102"/>
    </row>
    <row r="11" spans="2:30" ht="15" customHeight="1" x14ac:dyDescent="0.3">
      <c r="B11" s="252" t="s">
        <v>6</v>
      </c>
      <c r="C11" s="97">
        <v>9604000</v>
      </c>
      <c r="D11" s="90">
        <v>3097624</v>
      </c>
      <c r="E11" s="90">
        <v>3267708</v>
      </c>
      <c r="F11" s="98">
        <v>3238668</v>
      </c>
      <c r="G11" s="90">
        <v>9202335</v>
      </c>
      <c r="H11" s="90">
        <v>2966224</v>
      </c>
      <c r="I11" s="90">
        <v>3132156</v>
      </c>
      <c r="J11" s="90">
        <v>3103955</v>
      </c>
      <c r="K11" s="108">
        <v>4.364816103738888</v>
      </c>
      <c r="L11" s="139">
        <v>4.4298744801471504</v>
      </c>
      <c r="M11" s="139">
        <v>4.3277537900411094</v>
      </c>
      <c r="N11" s="139">
        <v>4.3400435895494613</v>
      </c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</row>
    <row r="12" spans="2:30" ht="15" customHeight="1" x14ac:dyDescent="0.3">
      <c r="B12" s="252" t="s">
        <v>57</v>
      </c>
      <c r="C12" s="97">
        <v>630</v>
      </c>
      <c r="D12" s="90">
        <v>45</v>
      </c>
      <c r="E12" s="90">
        <v>260</v>
      </c>
      <c r="F12" s="98">
        <v>325</v>
      </c>
      <c r="G12" s="90">
        <v>756</v>
      </c>
      <c r="H12" s="90">
        <v>55</v>
      </c>
      <c r="I12" s="90">
        <v>585</v>
      </c>
      <c r="J12" s="90">
        <v>116</v>
      </c>
      <c r="K12" s="108">
        <v>-16.666666666666664</v>
      </c>
      <c r="L12" s="139">
        <v>-18.181818181818183</v>
      </c>
      <c r="M12" s="139">
        <v>-55.555555555555557</v>
      </c>
      <c r="N12" s="139">
        <v>180.17241379310346</v>
      </c>
      <c r="P12" s="102"/>
      <c r="Q12" s="102"/>
      <c r="R12" s="102"/>
      <c r="S12" s="102"/>
      <c r="T12" s="102"/>
      <c r="U12" s="102"/>
      <c r="V12" s="102"/>
      <c r="W12" s="102"/>
      <c r="X12" s="102"/>
      <c r="Y12" s="102"/>
      <c r="Z12" s="102"/>
      <c r="AA12" s="102"/>
    </row>
    <row r="13" spans="2:30" ht="15" customHeight="1" x14ac:dyDescent="0.3">
      <c r="B13" s="252" t="s">
        <v>37</v>
      </c>
      <c r="C13" s="97">
        <v>3378522</v>
      </c>
      <c r="D13" s="90">
        <v>1003694</v>
      </c>
      <c r="E13" s="90">
        <v>1148688</v>
      </c>
      <c r="F13" s="98">
        <v>1226140</v>
      </c>
      <c r="G13" s="90">
        <v>3125473</v>
      </c>
      <c r="H13" s="90">
        <v>883753</v>
      </c>
      <c r="I13" s="90">
        <v>1075943</v>
      </c>
      <c r="J13" s="90">
        <v>1165777</v>
      </c>
      <c r="K13" s="108">
        <v>8.0963425375935092</v>
      </c>
      <c r="L13" s="139">
        <v>13.571778539931406</v>
      </c>
      <c r="M13" s="139">
        <v>6.761045891836277</v>
      </c>
      <c r="N13" s="139">
        <v>5.1779199623941796</v>
      </c>
      <c r="P13" s="102"/>
      <c r="Q13" s="102"/>
      <c r="R13" s="102"/>
      <c r="S13" s="102"/>
      <c r="T13" s="102"/>
      <c r="U13" s="102"/>
      <c r="V13" s="102"/>
      <c r="W13" s="102"/>
      <c r="X13" s="102"/>
      <c r="Y13" s="102"/>
      <c r="Z13" s="102"/>
      <c r="AA13" s="102"/>
    </row>
    <row r="14" spans="2:30" ht="15" customHeight="1" x14ac:dyDescent="0.3">
      <c r="B14" s="252" t="s">
        <v>14</v>
      </c>
      <c r="C14" s="97">
        <v>808572</v>
      </c>
      <c r="D14" s="90">
        <v>248927</v>
      </c>
      <c r="E14" s="90">
        <v>259428</v>
      </c>
      <c r="F14" s="98">
        <v>300217</v>
      </c>
      <c r="G14" s="90">
        <v>771574</v>
      </c>
      <c r="H14" s="90">
        <v>222600</v>
      </c>
      <c r="I14" s="90">
        <v>251609</v>
      </c>
      <c r="J14" s="90">
        <v>297365</v>
      </c>
      <c r="K14" s="108">
        <v>4.795133065655401</v>
      </c>
      <c r="L14" s="139">
        <v>11.827044025157232</v>
      </c>
      <c r="M14" s="139">
        <v>3.1075994896843913</v>
      </c>
      <c r="N14" s="139">
        <v>0.95909067980428087</v>
      </c>
      <c r="P14" s="102"/>
      <c r="Q14" s="102"/>
      <c r="R14" s="102"/>
      <c r="S14" s="102"/>
      <c r="T14" s="102"/>
      <c r="U14" s="102"/>
      <c r="V14" s="102"/>
      <c r="W14" s="102"/>
      <c r="X14" s="102"/>
      <c r="Y14" s="102"/>
      <c r="Z14" s="102"/>
      <c r="AA14" s="102"/>
    </row>
    <row r="15" spans="2:30" ht="15" customHeight="1" x14ac:dyDescent="0.3">
      <c r="B15" s="252" t="s">
        <v>56</v>
      </c>
      <c r="C15" s="97">
        <v>221032</v>
      </c>
      <c r="D15" s="90">
        <v>65853</v>
      </c>
      <c r="E15" s="90">
        <v>69062</v>
      </c>
      <c r="F15" s="98">
        <v>86117</v>
      </c>
      <c r="G15" s="90">
        <v>211906</v>
      </c>
      <c r="H15" s="90">
        <v>61613</v>
      </c>
      <c r="I15" s="90">
        <v>68478</v>
      </c>
      <c r="J15" s="90">
        <v>81815</v>
      </c>
      <c r="K15" s="108">
        <v>4.3066265230809888</v>
      </c>
      <c r="L15" s="139">
        <v>6.8816645837729045</v>
      </c>
      <c r="M15" s="139">
        <v>0.85282864569642802</v>
      </c>
      <c r="N15" s="139">
        <v>5.2582044857300003</v>
      </c>
      <c r="P15" s="102"/>
      <c r="Q15" s="102"/>
      <c r="R15" s="102"/>
      <c r="S15" s="102"/>
      <c r="T15" s="102"/>
      <c r="U15" s="102"/>
      <c r="V15" s="102"/>
      <c r="W15" s="102"/>
      <c r="X15" s="102"/>
      <c r="Y15" s="102"/>
      <c r="Z15" s="102"/>
      <c r="AA15" s="102"/>
    </row>
    <row r="16" spans="2:30" ht="15" customHeight="1" x14ac:dyDescent="0.3">
      <c r="B16" s="252" t="s">
        <v>58</v>
      </c>
      <c r="C16" s="97">
        <v>90521</v>
      </c>
      <c r="D16" s="90">
        <v>24691</v>
      </c>
      <c r="E16" s="90">
        <v>29121</v>
      </c>
      <c r="F16" s="98">
        <v>36709</v>
      </c>
      <c r="G16" s="90">
        <v>82861</v>
      </c>
      <c r="H16" s="90">
        <v>21468</v>
      </c>
      <c r="I16" s="90">
        <v>29214</v>
      </c>
      <c r="J16" s="90">
        <v>32179</v>
      </c>
      <c r="K16" s="108">
        <v>9.2443972435765929</v>
      </c>
      <c r="L16" s="139">
        <v>15.013042668157256</v>
      </c>
      <c r="M16" s="139">
        <v>-0.31834052166769355</v>
      </c>
      <c r="N16" s="139">
        <v>14.077503962211379</v>
      </c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</row>
    <row r="17" spans="2:30" ht="15" customHeight="1" x14ac:dyDescent="0.3">
      <c r="B17" s="252" t="s">
        <v>59</v>
      </c>
      <c r="C17" s="97">
        <v>32880</v>
      </c>
      <c r="D17" s="90">
        <v>9652</v>
      </c>
      <c r="E17" s="90">
        <v>9919</v>
      </c>
      <c r="F17" s="98">
        <v>13309</v>
      </c>
      <c r="G17" s="90">
        <v>33223</v>
      </c>
      <c r="H17" s="90">
        <v>10886</v>
      </c>
      <c r="I17" s="90">
        <v>10328</v>
      </c>
      <c r="J17" s="90">
        <v>12009</v>
      </c>
      <c r="K17" s="108">
        <v>-1.0324173012671944</v>
      </c>
      <c r="L17" s="139">
        <v>-11.335660481352196</v>
      </c>
      <c r="M17" s="139">
        <v>-3.9601084430673894</v>
      </c>
      <c r="N17" s="139">
        <v>10.825214422516446</v>
      </c>
      <c r="P17" s="102"/>
      <c r="Q17" s="102"/>
      <c r="R17" s="102"/>
      <c r="S17" s="102"/>
      <c r="T17" s="102"/>
      <c r="U17" s="102"/>
      <c r="V17" s="102"/>
      <c r="W17" s="102"/>
      <c r="X17" s="102"/>
      <c r="Y17" s="102"/>
      <c r="Z17" s="102"/>
      <c r="AA17" s="102"/>
    </row>
    <row r="18" spans="2:30" ht="15" customHeight="1" x14ac:dyDescent="0.3">
      <c r="B18" s="252" t="s">
        <v>60</v>
      </c>
      <c r="C18" s="97">
        <v>67421</v>
      </c>
      <c r="D18" s="90">
        <v>18741</v>
      </c>
      <c r="E18" s="90">
        <v>20186</v>
      </c>
      <c r="F18" s="98">
        <v>28494</v>
      </c>
      <c r="G18" s="90">
        <v>62305</v>
      </c>
      <c r="H18" s="90">
        <v>16324</v>
      </c>
      <c r="I18" s="90">
        <v>19849</v>
      </c>
      <c r="J18" s="90">
        <v>26132</v>
      </c>
      <c r="K18" s="108">
        <v>8.2112190032902657</v>
      </c>
      <c r="L18" s="139">
        <v>14.80641999509924</v>
      </c>
      <c r="M18" s="139">
        <v>1.6978185299007507</v>
      </c>
      <c r="N18" s="139">
        <v>9.0387264656360014</v>
      </c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</row>
    <row r="19" spans="2:30" ht="15" customHeight="1" x14ac:dyDescent="0.3">
      <c r="B19" s="252" t="s">
        <v>61</v>
      </c>
      <c r="C19" s="97">
        <v>29118</v>
      </c>
      <c r="D19" s="90">
        <v>8527</v>
      </c>
      <c r="E19" s="90">
        <v>8842</v>
      </c>
      <c r="F19" s="98">
        <v>11749</v>
      </c>
      <c r="G19" s="90">
        <v>27447</v>
      </c>
      <c r="H19" s="90">
        <v>7352</v>
      </c>
      <c r="I19" s="90">
        <v>9356</v>
      </c>
      <c r="J19" s="90">
        <v>10739</v>
      </c>
      <c r="K19" s="108">
        <v>6.0880970597879553</v>
      </c>
      <c r="L19" s="139">
        <v>15.982045701849836</v>
      </c>
      <c r="M19" s="139">
        <v>-5.4938007695596411</v>
      </c>
      <c r="N19" s="139">
        <v>9.4049725300307294</v>
      </c>
      <c r="P19" s="102"/>
      <c r="Q19" s="102"/>
      <c r="R19" s="102"/>
      <c r="S19" s="102"/>
      <c r="T19" s="102"/>
      <c r="U19" s="102"/>
      <c r="V19" s="102"/>
      <c r="W19" s="102"/>
      <c r="X19" s="102"/>
      <c r="Y19" s="102"/>
      <c r="Z19" s="102"/>
      <c r="AA19" s="102"/>
    </row>
    <row r="20" spans="2:30" ht="15" customHeight="1" x14ac:dyDescent="0.3">
      <c r="B20" s="252" t="s">
        <v>62</v>
      </c>
      <c r="C20" s="97">
        <v>19233</v>
      </c>
      <c r="D20" s="90">
        <v>5608</v>
      </c>
      <c r="E20" s="90">
        <v>6228</v>
      </c>
      <c r="F20" s="98">
        <v>7397</v>
      </c>
      <c r="G20" s="90">
        <v>17775</v>
      </c>
      <c r="H20" s="90">
        <v>5192</v>
      </c>
      <c r="I20" s="90">
        <v>5594</v>
      </c>
      <c r="J20" s="90">
        <v>6989</v>
      </c>
      <c r="K20" s="108">
        <v>8.2025316455696196</v>
      </c>
      <c r="L20" s="139">
        <v>8.0123266563944533</v>
      </c>
      <c r="M20" s="139">
        <v>11.333571683947085</v>
      </c>
      <c r="N20" s="139">
        <v>5.8377450279009873</v>
      </c>
      <c r="P20" s="102"/>
      <c r="Q20" s="102"/>
      <c r="R20" s="102"/>
      <c r="S20" s="102"/>
      <c r="T20" s="102"/>
      <c r="U20" s="102"/>
      <c r="V20" s="102"/>
      <c r="W20" s="102"/>
      <c r="X20" s="102"/>
      <c r="Y20" s="102"/>
      <c r="Z20" s="102"/>
      <c r="AA20" s="102"/>
    </row>
    <row r="21" spans="2:30" ht="15" customHeight="1" x14ac:dyDescent="0.3">
      <c r="B21" s="252" t="s">
        <v>63</v>
      </c>
      <c r="C21" s="97">
        <v>34590</v>
      </c>
      <c r="D21" s="90">
        <v>8446</v>
      </c>
      <c r="E21" s="90">
        <v>10535</v>
      </c>
      <c r="F21" s="98">
        <v>15609</v>
      </c>
      <c r="G21" s="90">
        <v>31429</v>
      </c>
      <c r="H21" s="90">
        <v>6883</v>
      </c>
      <c r="I21" s="90">
        <v>10626</v>
      </c>
      <c r="J21" s="90">
        <v>13920</v>
      </c>
      <c r="K21" s="108">
        <v>10.057590123771039</v>
      </c>
      <c r="L21" s="139">
        <v>22.70812145866628</v>
      </c>
      <c r="M21" s="139">
        <v>-0.85638998682476941</v>
      </c>
      <c r="N21" s="139">
        <v>12.133620689655173</v>
      </c>
      <c r="P21" s="102"/>
      <c r="Q21" s="102"/>
      <c r="R21" s="102"/>
      <c r="S21" s="102"/>
      <c r="T21" s="102"/>
      <c r="U21" s="102"/>
      <c r="V21" s="102"/>
      <c r="W21" s="102"/>
      <c r="X21" s="102"/>
      <c r="Y21" s="102"/>
      <c r="Z21" s="102"/>
      <c r="AA21" s="102"/>
    </row>
    <row r="22" spans="2:30" ht="15" customHeight="1" x14ac:dyDescent="0.3">
      <c r="B22" s="252" t="s">
        <v>64</v>
      </c>
      <c r="C22" s="97">
        <v>3249</v>
      </c>
      <c r="D22" s="90">
        <v>1055</v>
      </c>
      <c r="E22" s="90">
        <v>910</v>
      </c>
      <c r="F22" s="98">
        <v>1284</v>
      </c>
      <c r="G22" s="90">
        <v>2828</v>
      </c>
      <c r="H22" s="90">
        <v>718</v>
      </c>
      <c r="I22" s="90">
        <v>982</v>
      </c>
      <c r="J22" s="90">
        <v>1128</v>
      </c>
      <c r="K22" s="108">
        <v>14.886845827439888</v>
      </c>
      <c r="L22" s="139">
        <v>46.935933147632312</v>
      </c>
      <c r="M22" s="139">
        <v>-7.3319755600814664</v>
      </c>
      <c r="N22" s="139">
        <v>13.829787234042554</v>
      </c>
      <c r="P22" s="102"/>
      <c r="Q22" s="102"/>
      <c r="R22" s="102"/>
      <c r="S22" s="102"/>
      <c r="T22" s="102"/>
      <c r="U22" s="102"/>
      <c r="V22" s="102"/>
      <c r="W22" s="102"/>
      <c r="X22" s="102"/>
      <c r="Y22" s="102"/>
      <c r="Z22" s="102"/>
      <c r="AA22" s="102"/>
    </row>
    <row r="23" spans="2:30" ht="15" customHeight="1" x14ac:dyDescent="0.3">
      <c r="B23" s="252" t="s">
        <v>39</v>
      </c>
      <c r="C23" s="97">
        <v>1470265</v>
      </c>
      <c r="D23" s="90">
        <v>489313</v>
      </c>
      <c r="E23" s="90">
        <v>491842</v>
      </c>
      <c r="F23" s="98">
        <v>489110</v>
      </c>
      <c r="G23" s="90">
        <v>1264287</v>
      </c>
      <c r="H23" s="90">
        <v>414368</v>
      </c>
      <c r="I23" s="90">
        <v>427669</v>
      </c>
      <c r="J23" s="90">
        <v>422250</v>
      </c>
      <c r="K23" s="108">
        <v>16.292028629575405</v>
      </c>
      <c r="L23" s="139">
        <v>18.086580044791102</v>
      </c>
      <c r="M23" s="139">
        <v>15.00529615193058</v>
      </c>
      <c r="N23" s="139">
        <v>15.834221432800474</v>
      </c>
      <c r="P23" s="102"/>
      <c r="Q23" s="102"/>
      <c r="R23" s="102"/>
      <c r="S23" s="102"/>
      <c r="T23" s="102"/>
      <c r="U23" s="102"/>
      <c r="V23" s="102"/>
      <c r="W23" s="102"/>
      <c r="X23" s="102"/>
      <c r="Y23" s="102"/>
      <c r="Z23" s="102"/>
      <c r="AA23" s="102"/>
    </row>
    <row r="24" spans="2:30" ht="15" customHeight="1" x14ac:dyDescent="0.3">
      <c r="B24" s="252" t="s">
        <v>55</v>
      </c>
      <c r="C24" s="97">
        <v>73990</v>
      </c>
      <c r="D24" s="90">
        <v>19882</v>
      </c>
      <c r="E24" s="90">
        <v>21723</v>
      </c>
      <c r="F24" s="98">
        <v>32385</v>
      </c>
      <c r="G24" s="90">
        <v>72517</v>
      </c>
      <c r="H24" s="90">
        <v>17807</v>
      </c>
      <c r="I24" s="90">
        <v>23125</v>
      </c>
      <c r="J24" s="90">
        <v>31585</v>
      </c>
      <c r="K24" s="108">
        <v>2.0312478453328184</v>
      </c>
      <c r="L24" s="139">
        <v>11.652720840119054</v>
      </c>
      <c r="M24" s="139">
        <v>-6.062702702702703</v>
      </c>
      <c r="N24" s="139">
        <v>2.5328478708247588</v>
      </c>
      <c r="P24" s="102"/>
      <c r="Q24" s="102"/>
      <c r="R24" s="102"/>
      <c r="S24" s="102"/>
      <c r="T24" s="102"/>
      <c r="U24" s="102"/>
      <c r="V24" s="102"/>
      <c r="W24" s="102"/>
      <c r="X24" s="102"/>
      <c r="Y24" s="102"/>
      <c r="Z24" s="102"/>
      <c r="AA24" s="102"/>
    </row>
    <row r="25" spans="2:30" ht="15" customHeight="1" x14ac:dyDescent="0.3">
      <c r="B25" s="252" t="s">
        <v>15</v>
      </c>
      <c r="C25" s="97">
        <v>10216</v>
      </c>
      <c r="D25" s="90">
        <v>3009</v>
      </c>
      <c r="E25" s="90">
        <v>2954</v>
      </c>
      <c r="F25" s="98">
        <v>4253</v>
      </c>
      <c r="G25" s="90">
        <v>5297</v>
      </c>
      <c r="H25" s="90">
        <v>1558</v>
      </c>
      <c r="I25" s="90">
        <v>1844</v>
      </c>
      <c r="J25" s="90">
        <v>1895</v>
      </c>
      <c r="K25" s="108">
        <v>92.863885218047955</v>
      </c>
      <c r="L25" s="139">
        <v>93.132220795892167</v>
      </c>
      <c r="M25" s="139">
        <v>60.195227765726678</v>
      </c>
      <c r="N25" s="139">
        <v>124.43271767810027</v>
      </c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</row>
    <row r="26" spans="2:30" ht="15" customHeight="1" x14ac:dyDescent="0.3">
      <c r="B26" s="252"/>
      <c r="C26" s="105"/>
      <c r="D26" s="235"/>
      <c r="E26" s="235"/>
      <c r="F26" s="106"/>
      <c r="G26" s="235"/>
      <c r="H26" s="235"/>
      <c r="I26" s="235"/>
      <c r="J26" s="235"/>
      <c r="K26" s="109"/>
      <c r="L26" s="103"/>
      <c r="M26" s="103"/>
      <c r="N26" s="103"/>
      <c r="P26" s="102"/>
      <c r="Q26" s="102"/>
      <c r="R26" s="102"/>
      <c r="S26" s="102"/>
      <c r="T26" s="102"/>
      <c r="U26" s="102"/>
      <c r="V26" s="102"/>
      <c r="W26" s="102"/>
      <c r="X26" s="102"/>
      <c r="Y26" s="102"/>
      <c r="Z26" s="102"/>
      <c r="AA26" s="102"/>
    </row>
    <row r="27" spans="2:30" s="83" customFormat="1" ht="15" customHeight="1" x14ac:dyDescent="0.3">
      <c r="B27" s="253" t="s">
        <v>115</v>
      </c>
      <c r="C27" s="95">
        <v>3637355</v>
      </c>
      <c r="D27" s="88">
        <v>1161759</v>
      </c>
      <c r="E27" s="88">
        <v>1189453</v>
      </c>
      <c r="F27" s="96">
        <v>1286143</v>
      </c>
      <c r="G27" s="88">
        <v>3470314</v>
      </c>
      <c r="H27" s="88">
        <v>1077575</v>
      </c>
      <c r="I27" s="88">
        <v>1164789</v>
      </c>
      <c r="J27" s="88">
        <v>1227950</v>
      </c>
      <c r="K27" s="107">
        <v>4.8134261049576494</v>
      </c>
      <c r="L27" s="138">
        <v>7.8123564485070647</v>
      </c>
      <c r="M27" s="138">
        <v>2.1174650516102056</v>
      </c>
      <c r="N27" s="138">
        <v>4.7390366057249889</v>
      </c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</row>
    <row r="28" spans="2:30" ht="7.35" customHeight="1" x14ac:dyDescent="0.3">
      <c r="B28" s="252"/>
      <c r="C28" s="97"/>
      <c r="D28" s="90"/>
      <c r="E28" s="90"/>
      <c r="F28" s="98"/>
      <c r="G28" s="90"/>
      <c r="H28" s="90"/>
      <c r="I28" s="90"/>
      <c r="J28" s="90"/>
      <c r="K28" s="108"/>
      <c r="L28" s="139"/>
      <c r="M28" s="139"/>
      <c r="N28" s="139"/>
      <c r="P28" s="102"/>
      <c r="Q28" s="102"/>
      <c r="R28" s="102"/>
      <c r="S28" s="102"/>
      <c r="T28" s="102"/>
      <c r="U28" s="102"/>
      <c r="V28" s="102"/>
      <c r="W28" s="102"/>
      <c r="X28" s="102"/>
      <c r="Y28" s="102"/>
      <c r="Z28" s="102"/>
      <c r="AA28" s="102"/>
    </row>
    <row r="29" spans="2:30" ht="15" customHeight="1" x14ac:dyDescent="0.3">
      <c r="B29" s="252" t="s">
        <v>38</v>
      </c>
      <c r="C29" s="97">
        <v>599106</v>
      </c>
      <c r="D29" s="90">
        <v>193618</v>
      </c>
      <c r="E29" s="90">
        <v>198695</v>
      </c>
      <c r="F29" s="98">
        <v>206793</v>
      </c>
      <c r="G29" s="90">
        <v>577934</v>
      </c>
      <c r="H29" s="90">
        <v>183098</v>
      </c>
      <c r="I29" s="90">
        <v>195058</v>
      </c>
      <c r="J29" s="90">
        <v>199778</v>
      </c>
      <c r="K29" s="108">
        <v>3.6633940899825932</v>
      </c>
      <c r="L29" s="139">
        <v>5.7455570241073088</v>
      </c>
      <c r="M29" s="139">
        <v>1.8645736140019891</v>
      </c>
      <c r="N29" s="139">
        <v>3.5113976513930467</v>
      </c>
      <c r="P29" s="102"/>
      <c r="Q29" s="102"/>
      <c r="R29" s="102"/>
      <c r="S29" s="102"/>
      <c r="T29" s="102"/>
      <c r="U29" s="102"/>
      <c r="V29" s="102"/>
      <c r="W29" s="102"/>
      <c r="X29" s="102"/>
      <c r="Y29" s="102"/>
      <c r="Z29" s="102"/>
      <c r="AA29" s="102"/>
    </row>
    <row r="30" spans="2:30" ht="15" customHeight="1" x14ac:dyDescent="0.3">
      <c r="B30" s="252" t="s">
        <v>6</v>
      </c>
      <c r="C30" s="97">
        <v>1080439</v>
      </c>
      <c r="D30" s="90">
        <v>356438</v>
      </c>
      <c r="E30" s="90">
        <v>360310</v>
      </c>
      <c r="F30" s="98">
        <v>363691</v>
      </c>
      <c r="G30" s="90">
        <v>1060532</v>
      </c>
      <c r="H30" s="90">
        <v>342502</v>
      </c>
      <c r="I30" s="90">
        <v>358924</v>
      </c>
      <c r="J30" s="90">
        <v>359106</v>
      </c>
      <c r="K30" s="108">
        <v>1.8770767878762733</v>
      </c>
      <c r="L30" s="139">
        <v>4.0688813495979588</v>
      </c>
      <c r="M30" s="139">
        <v>0.38615417191383133</v>
      </c>
      <c r="N30" s="139">
        <v>1.2767817858793782</v>
      </c>
      <c r="P30" s="102"/>
      <c r="Q30" s="102"/>
      <c r="R30" s="102"/>
      <c r="S30" s="102"/>
      <c r="T30" s="102"/>
      <c r="U30" s="102"/>
      <c r="V30" s="102"/>
      <c r="W30" s="102"/>
      <c r="X30" s="102"/>
      <c r="Y30" s="102"/>
      <c r="Z30" s="102"/>
      <c r="AA30" s="102"/>
    </row>
    <row r="31" spans="2:30" ht="15" customHeight="1" x14ac:dyDescent="0.3">
      <c r="B31" s="252" t="s">
        <v>57</v>
      </c>
      <c r="C31" s="97">
        <v>27</v>
      </c>
      <c r="D31" s="90">
        <v>5</v>
      </c>
      <c r="E31" s="90">
        <v>14</v>
      </c>
      <c r="F31" s="98">
        <v>8</v>
      </c>
      <c r="G31" s="90">
        <v>4</v>
      </c>
      <c r="H31" s="90">
        <v>0</v>
      </c>
      <c r="I31" s="90">
        <v>2</v>
      </c>
      <c r="J31" s="90">
        <v>2</v>
      </c>
      <c r="K31" s="236">
        <v>575</v>
      </c>
      <c r="L31" s="139" t="s">
        <v>133</v>
      </c>
      <c r="M31" s="139">
        <v>600</v>
      </c>
      <c r="N31" s="139">
        <v>300</v>
      </c>
      <c r="P31" s="102"/>
      <c r="Q31" s="102"/>
      <c r="R31" s="102"/>
      <c r="S31" s="102"/>
      <c r="T31" s="102"/>
      <c r="U31" s="102"/>
      <c r="V31" s="102"/>
      <c r="W31" s="102"/>
      <c r="X31" s="102"/>
      <c r="Y31" s="102"/>
      <c r="Z31" s="102"/>
      <c r="AA31" s="102"/>
    </row>
    <row r="32" spans="2:30" ht="15" customHeight="1" x14ac:dyDescent="0.3">
      <c r="B32" s="252" t="s">
        <v>37</v>
      </c>
      <c r="C32" s="97">
        <v>165946</v>
      </c>
      <c r="D32" s="90">
        <v>53181</v>
      </c>
      <c r="E32" s="90">
        <v>53827</v>
      </c>
      <c r="F32" s="98">
        <v>58938</v>
      </c>
      <c r="G32" s="90">
        <v>150445</v>
      </c>
      <c r="H32" s="90">
        <v>45207</v>
      </c>
      <c r="I32" s="90">
        <v>47561</v>
      </c>
      <c r="J32" s="90">
        <v>57677</v>
      </c>
      <c r="K32" s="108">
        <v>10.303433148326631</v>
      </c>
      <c r="L32" s="139">
        <v>17.6388612383038</v>
      </c>
      <c r="M32" s="139">
        <v>13.174659910430817</v>
      </c>
      <c r="N32" s="139">
        <v>2.1863134351647973</v>
      </c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</row>
    <row r="33" spans="2:30" ht="15" customHeight="1" x14ac:dyDescent="0.3">
      <c r="B33" s="252" t="s">
        <v>14</v>
      </c>
      <c r="C33" s="97">
        <v>612586</v>
      </c>
      <c r="D33" s="90">
        <v>195680</v>
      </c>
      <c r="E33" s="90">
        <v>198472</v>
      </c>
      <c r="F33" s="98">
        <v>218434</v>
      </c>
      <c r="G33" s="90">
        <v>586087</v>
      </c>
      <c r="H33" s="90">
        <v>179413</v>
      </c>
      <c r="I33" s="90">
        <v>195370</v>
      </c>
      <c r="J33" s="90">
        <v>211304</v>
      </c>
      <c r="K33" s="108">
        <v>4.52134239455917</v>
      </c>
      <c r="L33" s="139">
        <v>9.0667900319374848</v>
      </c>
      <c r="M33" s="139">
        <v>1.587756564467421</v>
      </c>
      <c r="N33" s="139">
        <v>3.374285389770189</v>
      </c>
      <c r="P33" s="102"/>
      <c r="Q33" s="102"/>
      <c r="R33" s="102"/>
      <c r="S33" s="102"/>
      <c r="T33" s="102"/>
      <c r="U33" s="102"/>
      <c r="V33" s="102"/>
      <c r="W33" s="102"/>
      <c r="X33" s="102"/>
      <c r="Y33" s="102"/>
      <c r="Z33" s="102"/>
      <c r="AA33" s="102"/>
    </row>
    <row r="34" spans="2:30" ht="15" customHeight="1" x14ac:dyDescent="0.3">
      <c r="B34" s="252" t="s">
        <v>56</v>
      </c>
      <c r="C34" s="97">
        <v>212864</v>
      </c>
      <c r="D34" s="90">
        <v>63934</v>
      </c>
      <c r="E34" s="90">
        <v>66761</v>
      </c>
      <c r="F34" s="98">
        <v>82169</v>
      </c>
      <c r="G34" s="90">
        <v>201708</v>
      </c>
      <c r="H34" s="90">
        <v>59044</v>
      </c>
      <c r="I34" s="90">
        <v>66523</v>
      </c>
      <c r="J34" s="90">
        <v>76141</v>
      </c>
      <c r="K34" s="108">
        <v>5.5307672477046026</v>
      </c>
      <c r="L34" s="139">
        <v>8.2819592168552258</v>
      </c>
      <c r="M34" s="139">
        <v>0.35777099649745203</v>
      </c>
      <c r="N34" s="139">
        <v>7.9168910311133294</v>
      </c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</row>
    <row r="35" spans="2:30" ht="15" customHeight="1" x14ac:dyDescent="0.3">
      <c r="B35" s="252" t="s">
        <v>58</v>
      </c>
      <c r="C35" s="97">
        <v>90512</v>
      </c>
      <c r="D35" s="90">
        <v>24684</v>
      </c>
      <c r="E35" s="90">
        <v>29121</v>
      </c>
      <c r="F35" s="98">
        <v>36707</v>
      </c>
      <c r="G35" s="90">
        <v>82859</v>
      </c>
      <c r="H35" s="90">
        <v>21468</v>
      </c>
      <c r="I35" s="90">
        <v>29213</v>
      </c>
      <c r="J35" s="90">
        <v>32178</v>
      </c>
      <c r="K35" s="108">
        <v>9.2361722926899912</v>
      </c>
      <c r="L35" s="139">
        <v>14.980435997764113</v>
      </c>
      <c r="M35" s="139">
        <v>-0.31492828535241163</v>
      </c>
      <c r="N35" s="139">
        <v>14.074833737336068</v>
      </c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</row>
    <row r="36" spans="2:30" ht="15" customHeight="1" x14ac:dyDescent="0.3">
      <c r="B36" s="252" t="s">
        <v>59</v>
      </c>
      <c r="C36" s="97">
        <v>32602</v>
      </c>
      <c r="D36" s="90">
        <v>9556</v>
      </c>
      <c r="E36" s="90">
        <v>9814</v>
      </c>
      <c r="F36" s="98">
        <v>13232</v>
      </c>
      <c r="G36" s="90">
        <v>32714</v>
      </c>
      <c r="H36" s="90">
        <v>10486</v>
      </c>
      <c r="I36" s="90">
        <v>10275</v>
      </c>
      <c r="J36" s="90">
        <v>11953</v>
      </c>
      <c r="K36" s="108">
        <v>-0.34236106865562144</v>
      </c>
      <c r="L36" s="139">
        <v>-8.8689681480068661</v>
      </c>
      <c r="M36" s="139">
        <v>-4.4866180048661803</v>
      </c>
      <c r="N36" s="139">
        <v>10.700242616916256</v>
      </c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</row>
    <row r="37" spans="2:30" ht="15" customHeight="1" x14ac:dyDescent="0.3">
      <c r="B37" s="252" t="s">
        <v>60</v>
      </c>
      <c r="C37" s="97">
        <v>67421</v>
      </c>
      <c r="D37" s="90">
        <v>18741</v>
      </c>
      <c r="E37" s="90">
        <v>20186</v>
      </c>
      <c r="F37" s="98">
        <v>28494</v>
      </c>
      <c r="G37" s="90">
        <v>62305</v>
      </c>
      <c r="H37" s="90">
        <v>16324</v>
      </c>
      <c r="I37" s="90">
        <v>19849</v>
      </c>
      <c r="J37" s="90">
        <v>26132</v>
      </c>
      <c r="K37" s="108">
        <v>8.2112190032902657</v>
      </c>
      <c r="L37" s="139">
        <v>14.80641999509924</v>
      </c>
      <c r="M37" s="139">
        <v>1.6978185299007507</v>
      </c>
      <c r="N37" s="139">
        <v>9.0387264656360014</v>
      </c>
      <c r="P37" s="102"/>
      <c r="Q37" s="102"/>
      <c r="R37" s="102"/>
      <c r="S37" s="102"/>
      <c r="T37" s="102"/>
      <c r="U37" s="102"/>
      <c r="V37" s="102"/>
      <c r="W37" s="102"/>
      <c r="X37" s="102"/>
      <c r="Y37" s="102"/>
      <c r="Z37" s="102"/>
      <c r="AA37" s="102"/>
    </row>
    <row r="38" spans="2:30" ht="15" customHeight="1" x14ac:dyDescent="0.3">
      <c r="B38" s="252" t="s">
        <v>61</v>
      </c>
      <c r="C38" s="97">
        <v>29118</v>
      </c>
      <c r="D38" s="90">
        <v>8527</v>
      </c>
      <c r="E38" s="90">
        <v>8842</v>
      </c>
      <c r="F38" s="98">
        <v>11749</v>
      </c>
      <c r="G38" s="90">
        <v>27447</v>
      </c>
      <c r="H38" s="90">
        <v>7352</v>
      </c>
      <c r="I38" s="90">
        <v>9356</v>
      </c>
      <c r="J38" s="90">
        <v>10739</v>
      </c>
      <c r="K38" s="108">
        <v>6.0880970597879553</v>
      </c>
      <c r="L38" s="139">
        <v>15.982045701849836</v>
      </c>
      <c r="M38" s="139">
        <v>-5.4938007695596411</v>
      </c>
      <c r="N38" s="139">
        <v>9.4049725300307294</v>
      </c>
      <c r="P38" s="102"/>
      <c r="Q38" s="102"/>
      <c r="R38" s="102"/>
      <c r="S38" s="102"/>
      <c r="T38" s="102"/>
      <c r="U38" s="102"/>
      <c r="V38" s="102"/>
      <c r="W38" s="102"/>
      <c r="X38" s="102"/>
      <c r="Y38" s="102"/>
      <c r="Z38" s="102"/>
      <c r="AA38" s="102"/>
    </row>
    <row r="39" spans="2:30" ht="15" customHeight="1" x14ac:dyDescent="0.3">
      <c r="B39" s="252" t="s">
        <v>62</v>
      </c>
      <c r="C39" s="97">
        <v>19233</v>
      </c>
      <c r="D39" s="90">
        <v>5608</v>
      </c>
      <c r="E39" s="90">
        <v>6228</v>
      </c>
      <c r="F39" s="98">
        <v>7397</v>
      </c>
      <c r="G39" s="90">
        <v>17775</v>
      </c>
      <c r="H39" s="90">
        <v>5192</v>
      </c>
      <c r="I39" s="90">
        <v>5594</v>
      </c>
      <c r="J39" s="90">
        <v>6989</v>
      </c>
      <c r="K39" s="108">
        <v>8.2025316455696196</v>
      </c>
      <c r="L39" s="139">
        <v>8.0123266563944533</v>
      </c>
      <c r="M39" s="139">
        <v>11.333571683947085</v>
      </c>
      <c r="N39" s="139">
        <v>5.8377450279009873</v>
      </c>
      <c r="P39" s="102"/>
      <c r="Q39" s="102"/>
      <c r="R39" s="102"/>
      <c r="S39" s="102"/>
      <c r="T39" s="102"/>
      <c r="U39" s="102"/>
      <c r="V39" s="102"/>
      <c r="W39" s="102"/>
      <c r="X39" s="102"/>
      <c r="Y39" s="102"/>
      <c r="Z39" s="102"/>
      <c r="AA39" s="102"/>
    </row>
    <row r="40" spans="2:30" ht="15" customHeight="1" x14ac:dyDescent="0.3">
      <c r="B40" s="252" t="s">
        <v>63</v>
      </c>
      <c r="C40" s="97">
        <v>34590</v>
      </c>
      <c r="D40" s="90">
        <v>8446</v>
      </c>
      <c r="E40" s="90">
        <v>10535</v>
      </c>
      <c r="F40" s="98">
        <v>15609</v>
      </c>
      <c r="G40" s="90">
        <v>31429</v>
      </c>
      <c r="H40" s="90">
        <v>6883</v>
      </c>
      <c r="I40" s="90">
        <v>10626</v>
      </c>
      <c r="J40" s="90">
        <v>13920</v>
      </c>
      <c r="K40" s="108">
        <v>10.057590123771039</v>
      </c>
      <c r="L40" s="139">
        <v>22.70812145866628</v>
      </c>
      <c r="M40" s="139">
        <v>-0.85638998682476941</v>
      </c>
      <c r="N40" s="139">
        <v>12.133620689655173</v>
      </c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</row>
    <row r="41" spans="2:30" ht="15" customHeight="1" x14ac:dyDescent="0.3">
      <c r="B41" s="252" t="s">
        <v>64</v>
      </c>
      <c r="C41" s="97">
        <v>3249</v>
      </c>
      <c r="D41" s="90">
        <v>1055</v>
      </c>
      <c r="E41" s="90">
        <v>910</v>
      </c>
      <c r="F41" s="98">
        <v>1284</v>
      </c>
      <c r="G41" s="90">
        <v>2828</v>
      </c>
      <c r="H41" s="90">
        <v>718</v>
      </c>
      <c r="I41" s="90">
        <v>982</v>
      </c>
      <c r="J41" s="90">
        <v>1128</v>
      </c>
      <c r="K41" s="108">
        <v>14.886845827439888</v>
      </c>
      <c r="L41" s="139">
        <v>46.935933147632312</v>
      </c>
      <c r="M41" s="139">
        <v>-7.3319755600814664</v>
      </c>
      <c r="N41" s="139">
        <v>13.829787234042554</v>
      </c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2"/>
    </row>
    <row r="42" spans="2:30" ht="15" customHeight="1" x14ac:dyDescent="0.3">
      <c r="B42" s="252" t="s">
        <v>39</v>
      </c>
      <c r="C42" s="97">
        <v>617747</v>
      </c>
      <c r="D42" s="90">
        <v>203764</v>
      </c>
      <c r="E42" s="90">
        <v>204721</v>
      </c>
      <c r="F42" s="98">
        <v>209262</v>
      </c>
      <c r="G42" s="90">
        <v>573598</v>
      </c>
      <c r="H42" s="90">
        <v>184360</v>
      </c>
      <c r="I42" s="90">
        <v>196207</v>
      </c>
      <c r="J42" s="90">
        <v>193031</v>
      </c>
      <c r="K42" s="108">
        <v>7.6968538941907054</v>
      </c>
      <c r="L42" s="139">
        <v>10.525059665871121</v>
      </c>
      <c r="M42" s="139">
        <v>4.3392947244491786</v>
      </c>
      <c r="N42" s="139">
        <v>8.4084939724707439</v>
      </c>
      <c r="P42" s="102"/>
      <c r="Q42" s="102"/>
      <c r="R42" s="102"/>
      <c r="S42" s="102"/>
      <c r="T42" s="102"/>
      <c r="U42" s="102"/>
      <c r="V42" s="102"/>
      <c r="W42" s="102"/>
      <c r="X42" s="102"/>
      <c r="Y42" s="102"/>
      <c r="Z42" s="102"/>
      <c r="AA42" s="102"/>
    </row>
    <row r="43" spans="2:30" ht="15" customHeight="1" x14ac:dyDescent="0.3">
      <c r="B43" s="252" t="s">
        <v>55</v>
      </c>
      <c r="C43" s="97">
        <v>64082</v>
      </c>
      <c r="D43" s="90">
        <v>16075</v>
      </c>
      <c r="E43" s="90">
        <v>18854</v>
      </c>
      <c r="F43" s="98">
        <v>29153</v>
      </c>
      <c r="G43" s="90">
        <v>59149</v>
      </c>
      <c r="H43" s="90">
        <v>14447</v>
      </c>
      <c r="I43" s="90">
        <v>18026</v>
      </c>
      <c r="J43" s="90">
        <v>26676</v>
      </c>
      <c r="K43" s="108">
        <v>8.3399550288255089</v>
      </c>
      <c r="L43" s="139">
        <v>11.268775524330312</v>
      </c>
      <c r="M43" s="139">
        <v>4.593365139243315</v>
      </c>
      <c r="N43" s="139">
        <v>9.2855000749737595</v>
      </c>
      <c r="P43" s="102"/>
      <c r="Q43" s="102"/>
      <c r="R43" s="102"/>
      <c r="S43" s="102"/>
      <c r="T43" s="102"/>
      <c r="U43" s="102"/>
      <c r="V43" s="102"/>
      <c r="W43" s="102"/>
      <c r="X43" s="102"/>
      <c r="Y43" s="102"/>
      <c r="Z43" s="102"/>
      <c r="AA43" s="102"/>
    </row>
    <row r="44" spans="2:30" ht="15" customHeight="1" x14ac:dyDescent="0.3">
      <c r="B44" s="252" t="s">
        <v>15</v>
      </c>
      <c r="C44" s="97">
        <v>7833</v>
      </c>
      <c r="D44" s="90">
        <v>2447</v>
      </c>
      <c r="E44" s="90">
        <v>2163</v>
      </c>
      <c r="F44" s="98">
        <v>3223</v>
      </c>
      <c r="G44" s="90">
        <v>3500</v>
      </c>
      <c r="H44" s="90">
        <v>1081</v>
      </c>
      <c r="I44" s="90">
        <v>1223</v>
      </c>
      <c r="J44" s="90">
        <v>1196</v>
      </c>
      <c r="K44" s="108">
        <v>123.8</v>
      </c>
      <c r="L44" s="139">
        <v>126.36447733580019</v>
      </c>
      <c r="M44" s="139">
        <v>76.860179885527387</v>
      </c>
      <c r="N44" s="139">
        <v>169.48160535117057</v>
      </c>
      <c r="P44" s="102"/>
      <c r="Q44" s="102"/>
      <c r="R44" s="102"/>
      <c r="S44" s="102"/>
      <c r="T44" s="102"/>
      <c r="U44" s="102"/>
      <c r="V44" s="102"/>
      <c r="W44" s="102"/>
      <c r="X44" s="102"/>
      <c r="Y44" s="102"/>
      <c r="Z44" s="102"/>
      <c r="AA44" s="102"/>
    </row>
    <row r="45" spans="2:30" ht="15" customHeight="1" x14ac:dyDescent="0.3">
      <c r="B45" s="252"/>
      <c r="C45" s="105"/>
      <c r="D45" s="235"/>
      <c r="E45" s="235"/>
      <c r="F45" s="106"/>
      <c r="G45" s="235"/>
      <c r="H45" s="235"/>
      <c r="I45" s="235"/>
      <c r="J45" s="235"/>
      <c r="K45" s="110"/>
      <c r="L45" s="237"/>
      <c r="M45" s="237"/>
      <c r="N45" s="237"/>
      <c r="P45" s="102"/>
      <c r="Q45" s="102"/>
      <c r="R45" s="102"/>
      <c r="S45" s="102"/>
      <c r="T45" s="102"/>
      <c r="U45" s="102"/>
      <c r="V45" s="102"/>
      <c r="W45" s="102"/>
      <c r="X45" s="102"/>
      <c r="Y45" s="102"/>
      <c r="Z45" s="102"/>
      <c r="AA45" s="102"/>
    </row>
    <row r="46" spans="2:30" s="83" customFormat="1" ht="15" customHeight="1" x14ac:dyDescent="0.3">
      <c r="B46" s="253" t="s">
        <v>18</v>
      </c>
      <c r="C46" s="95">
        <v>16888896</v>
      </c>
      <c r="D46" s="88">
        <v>5338215</v>
      </c>
      <c r="E46" s="88">
        <v>5723191</v>
      </c>
      <c r="F46" s="96">
        <v>5827490</v>
      </c>
      <c r="G46" s="88">
        <v>15792707</v>
      </c>
      <c r="H46" s="88">
        <v>4933580</v>
      </c>
      <c r="I46" s="88">
        <v>5372376</v>
      </c>
      <c r="J46" s="88">
        <v>5486751</v>
      </c>
      <c r="K46" s="107">
        <v>6.9411089561783168</v>
      </c>
      <c r="L46" s="138">
        <v>8.2016507282743962</v>
      </c>
      <c r="M46" s="138">
        <v>6.5299785420826835</v>
      </c>
      <c r="N46" s="138">
        <v>6.2102143873487243</v>
      </c>
      <c r="P46" s="102"/>
      <c r="Q46" s="102"/>
      <c r="R46" s="102"/>
      <c r="S46" s="102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</row>
    <row r="47" spans="2:30" ht="7.35" customHeight="1" x14ac:dyDescent="0.3">
      <c r="B47" s="252"/>
      <c r="C47" s="97"/>
      <c r="D47" s="90"/>
      <c r="E47" s="90"/>
      <c r="F47" s="98"/>
      <c r="G47" s="90"/>
      <c r="H47" s="90"/>
      <c r="I47" s="90"/>
      <c r="J47" s="90"/>
      <c r="K47" s="108"/>
      <c r="L47" s="139"/>
      <c r="M47" s="139"/>
      <c r="N47" s="139"/>
      <c r="P47" s="102"/>
      <c r="Q47" s="102"/>
      <c r="R47" s="102"/>
      <c r="S47" s="102"/>
      <c r="T47" s="102"/>
      <c r="U47" s="102"/>
      <c r="V47" s="102"/>
      <c r="W47" s="102"/>
      <c r="X47" s="102"/>
      <c r="Y47" s="102"/>
      <c r="Z47" s="102"/>
      <c r="AA47" s="102"/>
    </row>
    <row r="48" spans="2:30" ht="15" customHeight="1" x14ac:dyDescent="0.3">
      <c r="B48" s="252" t="s">
        <v>38</v>
      </c>
      <c r="C48" s="97">
        <v>4082906</v>
      </c>
      <c r="D48" s="90">
        <v>1301289</v>
      </c>
      <c r="E48" s="90">
        <v>1366543</v>
      </c>
      <c r="F48" s="98">
        <v>1415074</v>
      </c>
      <c r="G48" s="90">
        <v>3773074</v>
      </c>
      <c r="H48" s="90">
        <v>1191256</v>
      </c>
      <c r="I48" s="90">
        <v>1274749</v>
      </c>
      <c r="J48" s="90">
        <v>1307069</v>
      </c>
      <c r="K48" s="238">
        <v>8.2116597766171555</v>
      </c>
      <c r="L48" s="239">
        <v>9.2367215778976135</v>
      </c>
      <c r="M48" s="239">
        <v>7.2009470099603927</v>
      </c>
      <c r="N48" s="239">
        <v>8.2631444858687644</v>
      </c>
      <c r="P48" s="102"/>
      <c r="Q48" s="102"/>
      <c r="R48" s="102"/>
      <c r="S48" s="102"/>
      <c r="T48" s="102"/>
      <c r="U48" s="102"/>
      <c r="V48" s="102"/>
      <c r="W48" s="102"/>
      <c r="X48" s="102"/>
      <c r="Y48" s="102"/>
      <c r="Z48" s="102"/>
      <c r="AA48" s="102"/>
    </row>
    <row r="49" spans="2:27" ht="15" customHeight="1" x14ac:dyDescent="0.3">
      <c r="B49" s="252" t="s">
        <v>6</v>
      </c>
      <c r="C49" s="97">
        <v>8523561</v>
      </c>
      <c r="D49" s="90">
        <v>2741186</v>
      </c>
      <c r="E49" s="90">
        <v>2907398</v>
      </c>
      <c r="F49" s="98">
        <v>2874977</v>
      </c>
      <c r="G49" s="90">
        <v>8141803</v>
      </c>
      <c r="H49" s="90">
        <v>2623722</v>
      </c>
      <c r="I49" s="90">
        <v>2773232</v>
      </c>
      <c r="J49" s="90">
        <v>2744849</v>
      </c>
      <c r="K49" s="238">
        <v>4.6888631424759355</v>
      </c>
      <c r="L49" s="239">
        <v>4.4769987064178292</v>
      </c>
      <c r="M49" s="239">
        <v>4.8378931153253673</v>
      </c>
      <c r="N49" s="239">
        <v>4.7408072356621433</v>
      </c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</row>
    <row r="50" spans="2:27" ht="15" customHeight="1" x14ac:dyDescent="0.3">
      <c r="B50" s="252" t="s">
        <v>57</v>
      </c>
      <c r="C50" s="97">
        <v>603</v>
      </c>
      <c r="D50" s="90">
        <v>40</v>
      </c>
      <c r="E50" s="90">
        <v>246</v>
      </c>
      <c r="F50" s="98">
        <v>317</v>
      </c>
      <c r="G50" s="90">
        <v>752</v>
      </c>
      <c r="H50" s="90">
        <v>55</v>
      </c>
      <c r="I50" s="90">
        <v>583</v>
      </c>
      <c r="J50" s="90">
        <v>114</v>
      </c>
      <c r="K50" s="240">
        <v>-19.813829787234042</v>
      </c>
      <c r="L50" s="239">
        <v>-27.27272727272727</v>
      </c>
      <c r="M50" s="239">
        <v>-57.804459691252141</v>
      </c>
      <c r="N50" s="239">
        <v>178.07017543859649</v>
      </c>
      <c r="P50" s="102"/>
      <c r="Q50" s="102"/>
      <c r="R50" s="102"/>
      <c r="S50" s="102"/>
      <c r="T50" s="102"/>
      <c r="U50" s="102"/>
      <c r="V50" s="102"/>
      <c r="W50" s="102"/>
      <c r="X50" s="102"/>
      <c r="Y50" s="102"/>
      <c r="Z50" s="102"/>
      <c r="AA50" s="102"/>
    </row>
    <row r="51" spans="2:27" ht="15" customHeight="1" x14ac:dyDescent="0.3">
      <c r="B51" s="252" t="s">
        <v>37</v>
      </c>
      <c r="C51" s="97">
        <v>3212576</v>
      </c>
      <c r="D51" s="90">
        <v>950513</v>
      </c>
      <c r="E51" s="90">
        <v>1094861</v>
      </c>
      <c r="F51" s="98">
        <v>1167202</v>
      </c>
      <c r="G51" s="90">
        <v>2975028</v>
      </c>
      <c r="H51" s="90">
        <v>838546</v>
      </c>
      <c r="I51" s="90">
        <v>1028382</v>
      </c>
      <c r="J51" s="90">
        <v>1108100</v>
      </c>
      <c r="K51" s="238">
        <v>7.9847315722742787</v>
      </c>
      <c r="L51" s="239">
        <v>13.352517333575021</v>
      </c>
      <c r="M51" s="239">
        <v>6.4644266430178661</v>
      </c>
      <c r="N51" s="239">
        <v>5.3336341485425498</v>
      </c>
      <c r="P51" s="102"/>
      <c r="Q51" s="102"/>
      <c r="R51" s="102"/>
      <c r="S51" s="102"/>
      <c r="T51" s="102"/>
      <c r="U51" s="102"/>
      <c r="V51" s="102"/>
      <c r="W51" s="102"/>
      <c r="X51" s="102"/>
      <c r="Y51" s="102"/>
      <c r="Z51" s="102"/>
      <c r="AA51" s="102"/>
    </row>
    <row r="52" spans="2:27" ht="15" customHeight="1" x14ac:dyDescent="0.3">
      <c r="B52" s="252" t="s">
        <v>14</v>
      </c>
      <c r="C52" s="97">
        <v>195986</v>
      </c>
      <c r="D52" s="90">
        <v>53247</v>
      </c>
      <c r="E52" s="90">
        <v>60956</v>
      </c>
      <c r="F52" s="98">
        <v>81783</v>
      </c>
      <c r="G52" s="90">
        <v>185487</v>
      </c>
      <c r="H52" s="90">
        <v>43187</v>
      </c>
      <c r="I52" s="90">
        <v>56239</v>
      </c>
      <c r="J52" s="90">
        <v>86061</v>
      </c>
      <c r="K52" s="238">
        <v>5.6602349490799897</v>
      </c>
      <c r="L52" s="239">
        <v>23.294046819644802</v>
      </c>
      <c r="M52" s="239">
        <v>8.3874179839613081</v>
      </c>
      <c r="N52" s="239">
        <v>-4.9708927388712656</v>
      </c>
      <c r="P52" s="102"/>
      <c r="Q52" s="102"/>
      <c r="R52" s="102"/>
      <c r="S52" s="102"/>
      <c r="T52" s="102"/>
      <c r="U52" s="102"/>
      <c r="V52" s="102"/>
      <c r="W52" s="102"/>
      <c r="X52" s="102"/>
      <c r="Y52" s="102"/>
      <c r="Z52" s="102"/>
      <c r="AA52" s="102"/>
    </row>
    <row r="53" spans="2:27" ht="15" customHeight="1" x14ac:dyDescent="0.3">
      <c r="B53" s="252" t="s">
        <v>56</v>
      </c>
      <c r="C53" s="97">
        <v>8168</v>
      </c>
      <c r="D53" s="90">
        <v>1919</v>
      </c>
      <c r="E53" s="90">
        <v>2301</v>
      </c>
      <c r="F53" s="98">
        <v>3948</v>
      </c>
      <c r="G53" s="90">
        <v>10198</v>
      </c>
      <c r="H53" s="90">
        <v>2569</v>
      </c>
      <c r="I53" s="90">
        <v>1955</v>
      </c>
      <c r="J53" s="90">
        <v>5674</v>
      </c>
      <c r="K53" s="238">
        <v>-19.90586389488135</v>
      </c>
      <c r="L53" s="239">
        <v>-25.301673803036202</v>
      </c>
      <c r="M53" s="239">
        <v>17.698209718670078</v>
      </c>
      <c r="N53" s="239">
        <v>-30.419457173070146</v>
      </c>
      <c r="P53" s="102"/>
      <c r="Q53" s="102"/>
      <c r="R53" s="102"/>
      <c r="S53" s="102"/>
      <c r="T53" s="102"/>
      <c r="U53" s="102"/>
      <c r="V53" s="102"/>
      <c r="W53" s="102"/>
      <c r="X53" s="102"/>
      <c r="Y53" s="102"/>
      <c r="Z53" s="102"/>
      <c r="AA53" s="102"/>
    </row>
    <row r="54" spans="2:27" ht="15" customHeight="1" x14ac:dyDescent="0.3">
      <c r="B54" s="252" t="s">
        <v>58</v>
      </c>
      <c r="C54" s="97">
        <v>9</v>
      </c>
      <c r="D54" s="90">
        <v>7</v>
      </c>
      <c r="E54" s="90">
        <v>0</v>
      </c>
      <c r="F54" s="98">
        <v>2</v>
      </c>
      <c r="G54" s="90">
        <v>2</v>
      </c>
      <c r="H54" s="90">
        <v>0</v>
      </c>
      <c r="I54" s="90">
        <v>1</v>
      </c>
      <c r="J54" s="90">
        <v>1</v>
      </c>
      <c r="K54" s="238">
        <v>350</v>
      </c>
      <c r="L54" s="239" t="s">
        <v>133</v>
      </c>
      <c r="M54" s="239">
        <v>-100</v>
      </c>
      <c r="N54" s="239">
        <v>100</v>
      </c>
      <c r="P54" s="102"/>
      <c r="Q54" s="102"/>
      <c r="R54" s="102"/>
      <c r="S54" s="102"/>
      <c r="T54" s="102"/>
      <c r="U54" s="102"/>
      <c r="V54" s="102"/>
      <c r="W54" s="102"/>
      <c r="X54" s="102"/>
      <c r="Y54" s="102"/>
      <c r="Z54" s="102"/>
      <c r="AA54" s="102"/>
    </row>
    <row r="55" spans="2:27" ht="15" customHeight="1" x14ac:dyDescent="0.3">
      <c r="B55" s="252" t="s">
        <v>59</v>
      </c>
      <c r="C55" s="97">
        <v>278</v>
      </c>
      <c r="D55" s="90">
        <v>96</v>
      </c>
      <c r="E55" s="90">
        <v>105</v>
      </c>
      <c r="F55" s="98">
        <v>77</v>
      </c>
      <c r="G55" s="90">
        <v>509</v>
      </c>
      <c r="H55" s="90">
        <v>400</v>
      </c>
      <c r="I55" s="90">
        <v>53</v>
      </c>
      <c r="J55" s="90">
        <v>56</v>
      </c>
      <c r="K55" s="238">
        <v>-45.383104125736736</v>
      </c>
      <c r="L55" s="239">
        <v>-76</v>
      </c>
      <c r="M55" s="239">
        <v>98.113207547169807</v>
      </c>
      <c r="N55" s="239">
        <v>37.5</v>
      </c>
      <c r="P55" s="102"/>
      <c r="Q55" s="102"/>
      <c r="R55" s="102"/>
      <c r="S55" s="102"/>
      <c r="T55" s="102"/>
      <c r="U55" s="102"/>
      <c r="V55" s="102"/>
      <c r="W55" s="102"/>
      <c r="X55" s="102"/>
      <c r="Y55" s="102"/>
      <c r="Z55" s="102"/>
      <c r="AA55" s="102"/>
    </row>
    <row r="56" spans="2:27" ht="15" customHeight="1" x14ac:dyDescent="0.3">
      <c r="B56" s="252" t="s">
        <v>60</v>
      </c>
      <c r="C56" s="97">
        <v>0</v>
      </c>
      <c r="D56" s="90">
        <v>0</v>
      </c>
      <c r="E56" s="90">
        <v>0</v>
      </c>
      <c r="F56" s="98">
        <v>0</v>
      </c>
      <c r="G56" s="90">
        <v>0</v>
      </c>
      <c r="H56" s="90">
        <v>0</v>
      </c>
      <c r="I56" s="90">
        <v>0</v>
      </c>
      <c r="J56" s="90">
        <v>0</v>
      </c>
      <c r="K56" s="238" t="s">
        <v>133</v>
      </c>
      <c r="L56" s="239" t="s">
        <v>133</v>
      </c>
      <c r="M56" s="239" t="s">
        <v>133</v>
      </c>
      <c r="N56" s="239" t="s">
        <v>133</v>
      </c>
      <c r="P56" s="102"/>
      <c r="Q56" s="102"/>
      <c r="R56" s="102"/>
      <c r="S56" s="102"/>
      <c r="T56" s="102"/>
      <c r="U56" s="102"/>
      <c r="V56" s="102"/>
      <c r="W56" s="102"/>
      <c r="X56" s="102"/>
      <c r="Y56" s="102"/>
      <c r="Z56" s="102"/>
      <c r="AA56" s="102"/>
    </row>
    <row r="57" spans="2:27" ht="15" customHeight="1" x14ac:dyDescent="0.3">
      <c r="B57" s="252" t="s">
        <v>61</v>
      </c>
      <c r="C57" s="97">
        <v>0</v>
      </c>
      <c r="D57" s="90">
        <v>0</v>
      </c>
      <c r="E57" s="90">
        <v>0</v>
      </c>
      <c r="F57" s="98">
        <v>0</v>
      </c>
      <c r="G57" s="90">
        <v>0</v>
      </c>
      <c r="H57" s="90">
        <v>0</v>
      </c>
      <c r="I57" s="90">
        <v>0</v>
      </c>
      <c r="J57" s="90">
        <v>0</v>
      </c>
      <c r="K57" s="238" t="s">
        <v>133</v>
      </c>
      <c r="L57" s="239" t="s">
        <v>133</v>
      </c>
      <c r="M57" s="239" t="s">
        <v>133</v>
      </c>
      <c r="N57" s="239" t="s">
        <v>133</v>
      </c>
      <c r="P57" s="102"/>
      <c r="Q57" s="102"/>
      <c r="R57" s="102"/>
      <c r="S57" s="102"/>
      <c r="T57" s="102"/>
      <c r="U57" s="102"/>
      <c r="V57" s="102"/>
      <c r="W57" s="102"/>
      <c r="X57" s="102"/>
      <c r="Y57" s="102"/>
      <c r="Z57" s="102"/>
      <c r="AA57" s="102"/>
    </row>
    <row r="58" spans="2:27" ht="15" customHeight="1" x14ac:dyDescent="0.3">
      <c r="B58" s="252" t="s">
        <v>62</v>
      </c>
      <c r="C58" s="97">
        <v>0</v>
      </c>
      <c r="D58" s="90">
        <v>0</v>
      </c>
      <c r="E58" s="90">
        <v>0</v>
      </c>
      <c r="F58" s="98">
        <v>0</v>
      </c>
      <c r="G58" s="90">
        <v>0</v>
      </c>
      <c r="H58" s="90">
        <v>0</v>
      </c>
      <c r="I58" s="90">
        <v>0</v>
      </c>
      <c r="J58" s="90">
        <v>0</v>
      </c>
      <c r="K58" s="238" t="s">
        <v>133</v>
      </c>
      <c r="L58" s="239" t="s">
        <v>133</v>
      </c>
      <c r="M58" s="239" t="s">
        <v>133</v>
      </c>
      <c r="N58" s="239" t="s">
        <v>133</v>
      </c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</row>
    <row r="59" spans="2:27" ht="15" customHeight="1" x14ac:dyDescent="0.3">
      <c r="B59" s="252" t="s">
        <v>63</v>
      </c>
      <c r="C59" s="97">
        <v>0</v>
      </c>
      <c r="D59" s="90">
        <v>0</v>
      </c>
      <c r="E59" s="90">
        <v>0</v>
      </c>
      <c r="F59" s="98">
        <v>0</v>
      </c>
      <c r="G59" s="90">
        <v>0</v>
      </c>
      <c r="H59" s="90">
        <v>0</v>
      </c>
      <c r="I59" s="90">
        <v>0</v>
      </c>
      <c r="J59" s="90">
        <v>0</v>
      </c>
      <c r="K59" s="238" t="s">
        <v>133</v>
      </c>
      <c r="L59" s="239" t="s">
        <v>133</v>
      </c>
      <c r="M59" s="239" t="s">
        <v>133</v>
      </c>
      <c r="N59" s="239" t="s">
        <v>133</v>
      </c>
      <c r="P59" s="102"/>
      <c r="Q59" s="102"/>
      <c r="R59" s="102"/>
      <c r="S59" s="102"/>
      <c r="T59" s="102"/>
      <c r="U59" s="102"/>
      <c r="V59" s="102"/>
      <c r="W59" s="102"/>
      <c r="X59" s="102"/>
      <c r="Y59" s="102"/>
      <c r="Z59" s="102"/>
      <c r="AA59" s="102"/>
    </row>
    <row r="60" spans="2:27" ht="15" customHeight="1" x14ac:dyDescent="0.3">
      <c r="B60" s="252" t="s">
        <v>64</v>
      </c>
      <c r="C60" s="97">
        <v>0</v>
      </c>
      <c r="D60" s="90">
        <v>0</v>
      </c>
      <c r="E60" s="90">
        <v>0</v>
      </c>
      <c r="F60" s="98">
        <v>0</v>
      </c>
      <c r="G60" s="90">
        <v>0</v>
      </c>
      <c r="H60" s="90">
        <v>0</v>
      </c>
      <c r="I60" s="90">
        <v>0</v>
      </c>
      <c r="J60" s="90">
        <v>0</v>
      </c>
      <c r="K60" s="238" t="s">
        <v>133</v>
      </c>
      <c r="L60" s="239" t="s">
        <v>133</v>
      </c>
      <c r="M60" s="239" t="s">
        <v>133</v>
      </c>
      <c r="N60" s="239" t="s">
        <v>133</v>
      </c>
      <c r="P60" s="102"/>
      <c r="Q60" s="102"/>
      <c r="R60" s="102"/>
      <c r="S60" s="102"/>
      <c r="T60" s="102"/>
      <c r="U60" s="102"/>
      <c r="V60" s="102"/>
      <c r="W60" s="102"/>
      <c r="X60" s="102"/>
      <c r="Y60" s="102"/>
      <c r="Z60" s="102"/>
      <c r="AA60" s="102"/>
    </row>
    <row r="61" spans="2:27" ht="15" customHeight="1" x14ac:dyDescent="0.3">
      <c r="B61" s="252" t="s">
        <v>39</v>
      </c>
      <c r="C61" s="97">
        <v>852518</v>
      </c>
      <c r="D61" s="90">
        <v>285549</v>
      </c>
      <c r="E61" s="90">
        <v>287121</v>
      </c>
      <c r="F61" s="98">
        <v>279848</v>
      </c>
      <c r="G61" s="90">
        <v>690689</v>
      </c>
      <c r="H61" s="90">
        <v>230008</v>
      </c>
      <c r="I61" s="90">
        <v>231462</v>
      </c>
      <c r="J61" s="90">
        <v>229219</v>
      </c>
      <c r="K61" s="238">
        <v>23.430082135374967</v>
      </c>
      <c r="L61" s="239">
        <v>24.147420959270981</v>
      </c>
      <c r="M61" s="239">
        <v>24.046711771262668</v>
      </c>
      <c r="N61" s="239">
        <v>22.087610538393417</v>
      </c>
      <c r="P61" s="102"/>
      <c r="Q61" s="102"/>
      <c r="R61" s="102"/>
      <c r="S61" s="102"/>
      <c r="T61" s="102"/>
      <c r="U61" s="102"/>
      <c r="V61" s="102"/>
      <c r="W61" s="102"/>
      <c r="X61" s="102"/>
      <c r="Y61" s="102"/>
      <c r="Z61" s="102"/>
      <c r="AA61" s="102"/>
    </row>
    <row r="62" spans="2:27" ht="15" customHeight="1" x14ac:dyDescent="0.3">
      <c r="B62" s="252" t="s">
        <v>55</v>
      </c>
      <c r="C62" s="97">
        <v>9908</v>
      </c>
      <c r="D62" s="90">
        <v>3807</v>
      </c>
      <c r="E62" s="90">
        <v>2869</v>
      </c>
      <c r="F62" s="98">
        <v>3232</v>
      </c>
      <c r="G62" s="90">
        <v>13368</v>
      </c>
      <c r="H62" s="90">
        <v>3360</v>
      </c>
      <c r="I62" s="90">
        <v>5099</v>
      </c>
      <c r="J62" s="90">
        <v>4909</v>
      </c>
      <c r="K62" s="238">
        <v>-25.88270496708558</v>
      </c>
      <c r="L62" s="239">
        <v>13.303571428571429</v>
      </c>
      <c r="M62" s="239">
        <v>-43.734065503039808</v>
      </c>
      <c r="N62" s="239">
        <v>-34.16174373599511</v>
      </c>
      <c r="P62" s="102"/>
      <c r="Q62" s="102"/>
      <c r="R62" s="102"/>
      <c r="S62" s="102"/>
      <c r="T62" s="102"/>
      <c r="U62" s="102"/>
      <c r="V62" s="102"/>
      <c r="W62" s="102"/>
      <c r="X62" s="102"/>
      <c r="Y62" s="102"/>
      <c r="Z62" s="102"/>
      <c r="AA62" s="102"/>
    </row>
    <row r="63" spans="2:27" ht="15" customHeight="1" thickBot="1" x14ac:dyDescent="0.35">
      <c r="B63" s="121" t="s">
        <v>15</v>
      </c>
      <c r="C63" s="99">
        <v>2383</v>
      </c>
      <c r="D63" s="233">
        <v>562</v>
      </c>
      <c r="E63" s="233">
        <v>791</v>
      </c>
      <c r="F63" s="234">
        <v>1030</v>
      </c>
      <c r="G63" s="233">
        <v>1797</v>
      </c>
      <c r="H63" s="233">
        <v>477</v>
      </c>
      <c r="I63" s="233">
        <v>621</v>
      </c>
      <c r="J63" s="233">
        <v>699</v>
      </c>
      <c r="K63" s="241">
        <v>32.609905397885363</v>
      </c>
      <c r="L63" s="242">
        <v>17.819706498951781</v>
      </c>
      <c r="M63" s="242">
        <v>27.375201288244767</v>
      </c>
      <c r="N63" s="242">
        <v>47.353361945636621</v>
      </c>
      <c r="P63" s="102"/>
      <c r="Q63" s="102"/>
      <c r="R63" s="102"/>
      <c r="S63" s="102"/>
      <c r="T63" s="102"/>
      <c r="U63" s="102"/>
      <c r="V63" s="102"/>
      <c r="W63" s="102"/>
      <c r="X63" s="102"/>
      <c r="Y63" s="102"/>
      <c r="Z63" s="102"/>
      <c r="AA63" s="102"/>
    </row>
    <row r="64" spans="2:27" ht="14.1" customHeight="1" thickTop="1" x14ac:dyDescent="0.3">
      <c r="B64" s="79" t="s">
        <v>160</v>
      </c>
      <c r="N64" s="60" t="s">
        <v>118</v>
      </c>
    </row>
    <row r="65" spans="7:14" ht="14.1" customHeight="1" x14ac:dyDescent="0.3">
      <c r="N65" s="60"/>
    </row>
    <row r="67" spans="7:14" x14ac:dyDescent="0.3">
      <c r="G67" s="52"/>
      <c r="H67" s="52"/>
      <c r="I67" s="52"/>
      <c r="J67" s="52"/>
    </row>
    <row r="68" spans="7:14" x14ac:dyDescent="0.3">
      <c r="G68" s="52"/>
      <c r="H68" s="52"/>
      <c r="I68" s="52"/>
      <c r="J68" s="52"/>
    </row>
    <row r="69" spans="7:14" x14ac:dyDescent="0.3">
      <c r="G69" s="52"/>
      <c r="H69" s="52"/>
      <c r="I69" s="52"/>
      <c r="J69" s="52"/>
    </row>
    <row r="70" spans="7:14" x14ac:dyDescent="0.3">
      <c r="G70" s="52"/>
      <c r="H70" s="52"/>
      <c r="I70" s="52"/>
      <c r="J70" s="52"/>
    </row>
    <row r="71" spans="7:14" x14ac:dyDescent="0.3">
      <c r="G71" s="52"/>
      <c r="H71" s="52"/>
      <c r="I71" s="52"/>
      <c r="J71" s="104"/>
    </row>
    <row r="72" spans="7:14" x14ac:dyDescent="0.3">
      <c r="G72" s="52"/>
      <c r="H72" s="52"/>
      <c r="I72" s="52"/>
      <c r="J72" s="104"/>
    </row>
    <row r="73" spans="7:14" x14ac:dyDescent="0.3">
      <c r="G73" s="52"/>
      <c r="H73" s="52"/>
      <c r="I73" s="52"/>
      <c r="J73" s="104"/>
    </row>
    <row r="74" spans="7:14" x14ac:dyDescent="0.3">
      <c r="G74" s="52"/>
      <c r="H74" s="52"/>
      <c r="I74" s="52"/>
      <c r="J74" s="52"/>
    </row>
    <row r="76" spans="7:14" ht="6.75" customHeight="1" x14ac:dyDescent="0.3"/>
  </sheetData>
  <mergeCells count="5">
    <mergeCell ref="M4:N4"/>
    <mergeCell ref="C5:F5"/>
    <mergeCell ref="G5:J5"/>
    <mergeCell ref="K5:N5"/>
    <mergeCell ref="B5:B6"/>
  </mergeCells>
  <conditionalFormatting sqref="Q8:AD8 P8:P27 Q9:AA26 P9:AA63 Q27:AD27 P46:AD46">
    <cfRule type="cellIs" dxfId="5" priority="1" operator="notEqual">
      <formula>0</formula>
    </cfRule>
  </conditionalFormatting>
  <pageMargins left="0.33" right="0.3" top="0.74803149606299213" bottom="0.74803149606299213" header="0.31496062992125984" footer="0.31496062992125984"/>
  <pageSetup paperSize="9" scale="69" orientation="portrait" r:id="rId1"/>
  <headerFooter>
    <oddFooter>&amp;L_x000D_&amp;1#&amp;"Calibri"&amp;10&amp;K008000 PUBLICA - PUBLIC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</vt:i4>
      </vt:variant>
    </vt:vector>
  </HeadingPairs>
  <TitlesOfParts>
    <vt:vector size="19" baseType="lpstr">
      <vt:lpstr>Índice</vt:lpstr>
      <vt:lpstr>Q01</vt:lpstr>
      <vt:lpstr>Q02</vt:lpstr>
      <vt:lpstr>Q03</vt:lpstr>
      <vt:lpstr>Q04</vt:lpstr>
      <vt:lpstr>Q05</vt:lpstr>
      <vt:lpstr>Q06</vt:lpstr>
      <vt:lpstr>Q07</vt:lpstr>
      <vt:lpstr>Q08</vt:lpstr>
      <vt:lpstr>Q09</vt:lpstr>
      <vt:lpstr>Q10</vt:lpstr>
      <vt:lpstr>Q11</vt:lpstr>
      <vt:lpstr>Q12</vt:lpstr>
      <vt:lpstr>Q13</vt:lpstr>
      <vt:lpstr>Q14</vt:lpstr>
      <vt:lpstr>Q15</vt:lpstr>
      <vt:lpstr>Q16</vt:lpstr>
      <vt:lpstr>Q17</vt:lpstr>
      <vt:lpstr>'Q10'!Print_Area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2020-03-12T13:00:34Z</cp:lastPrinted>
  <dcterms:created xsi:type="dcterms:W3CDTF">2012-11-13T14:40:27Z</dcterms:created>
  <dcterms:modified xsi:type="dcterms:W3CDTF">2025-09-05T10:34:30Z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6a09a6a-1f85-432a-b7c9-4dc86b5a8210_Enabled">
    <vt:lpwstr>true</vt:lpwstr>
  </property>
  <property fmtid="{D5CDD505-2E9C-101B-9397-08002B2CF9AE}" pid="3" name="MSIP_Label_86a09a6a-1f85-432a-b7c9-4dc86b5a8210_SetDate">
    <vt:lpwstr>2023-08-28T16:00:56Z</vt:lpwstr>
  </property>
  <property fmtid="{D5CDD505-2E9C-101B-9397-08002B2CF9AE}" pid="4" name="MSIP_Label_86a09a6a-1f85-432a-b7c9-4dc86b5a8210_Method">
    <vt:lpwstr>Standard</vt:lpwstr>
  </property>
  <property fmtid="{D5CDD505-2E9C-101B-9397-08002B2CF9AE}" pid="5" name="MSIP_Label_86a09a6a-1f85-432a-b7c9-4dc86b5a8210_Name">
    <vt:lpwstr>Public</vt:lpwstr>
  </property>
  <property fmtid="{D5CDD505-2E9C-101B-9397-08002B2CF9AE}" pid="6" name="MSIP_Label_86a09a6a-1f85-432a-b7c9-4dc86b5a8210_SiteId">
    <vt:lpwstr>71940a86-52bd-4ed3-89b7-e0a7cd704043</vt:lpwstr>
  </property>
  <property fmtid="{D5CDD505-2E9C-101B-9397-08002B2CF9AE}" pid="7" name="MSIP_Label_86a09a6a-1f85-432a-b7c9-4dc86b5a8210_ActionId">
    <vt:lpwstr>0ebc6338-4caa-4e48-95ba-6977f340847b</vt:lpwstr>
  </property>
  <property fmtid="{D5CDD505-2E9C-101B-9397-08002B2CF9AE}" pid="8" name="MSIP_Label_86a09a6a-1f85-432a-b7c9-4dc86b5a8210_ContentBits">
    <vt:lpwstr>2</vt:lpwstr>
  </property>
</Properties>
</file>