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4\Destaque Transportes 4T 2024\Envio_CD\"/>
    </mc:Choice>
  </mc:AlternateContent>
  <xr:revisionPtr revIDLastSave="0" documentId="13_ncr:1_{6307F59C-08AA-4793-AC47-CA9CF62CA53B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externalReferences>
    <externalReference r:id="rId19"/>
  </externalReference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8" i="37" l="1"/>
  <c r="M28" i="37"/>
  <c r="L28" i="37"/>
  <c r="G28" i="37"/>
  <c r="C28" i="37"/>
  <c r="K28" i="37" s="1"/>
  <c r="N27" i="37"/>
  <c r="M27" i="37"/>
  <c r="L27" i="37"/>
  <c r="G27" i="37"/>
  <c r="C27" i="37"/>
  <c r="K27" i="37" s="1"/>
  <c r="N26" i="37"/>
  <c r="M26" i="37"/>
  <c r="L26" i="37"/>
  <c r="G26" i="37"/>
  <c r="C26" i="37"/>
  <c r="K26" i="37" s="1"/>
  <c r="N25" i="37"/>
  <c r="M25" i="37"/>
  <c r="L25" i="37"/>
  <c r="G25" i="37"/>
  <c r="C25" i="37"/>
  <c r="K25" i="37" s="1"/>
  <c r="J24" i="37"/>
  <c r="N24" i="37" s="1"/>
  <c r="I24" i="37"/>
  <c r="M24" i="37" s="1"/>
  <c r="H24" i="37"/>
  <c r="F24" i="37"/>
  <c r="E24" i="37"/>
  <c r="D24" i="37"/>
  <c r="L24" i="37" s="1"/>
  <c r="C24" i="37"/>
  <c r="N22" i="37"/>
  <c r="M22" i="37"/>
  <c r="L22" i="37"/>
  <c r="G22" i="37"/>
  <c r="C22" i="37"/>
  <c r="K22" i="37" s="1"/>
  <c r="N21" i="37"/>
  <c r="M21" i="37"/>
  <c r="L21" i="37"/>
  <c r="G21" i="37"/>
  <c r="C21" i="37"/>
  <c r="K21" i="37" s="1"/>
  <c r="N20" i="37"/>
  <c r="M20" i="37"/>
  <c r="L20" i="37"/>
  <c r="G20" i="37"/>
  <c r="C20" i="37"/>
  <c r="K20" i="37" s="1"/>
  <c r="N19" i="37"/>
  <c r="M19" i="37"/>
  <c r="L19" i="37"/>
  <c r="G19" i="37"/>
  <c r="C19" i="37"/>
  <c r="K19" i="37" s="1"/>
  <c r="M18" i="37"/>
  <c r="J18" i="37"/>
  <c r="N18" i="37" s="1"/>
  <c r="I18" i="37"/>
  <c r="H18" i="37"/>
  <c r="G18" i="37"/>
  <c r="F18" i="37"/>
  <c r="E18" i="37"/>
  <c r="D18" i="37"/>
  <c r="L18" i="37" s="1"/>
  <c r="C18" i="37"/>
  <c r="K18" i="37" s="1"/>
  <c r="N16" i="37"/>
  <c r="M16" i="37"/>
  <c r="L16" i="37"/>
  <c r="G16" i="37"/>
  <c r="C16" i="37"/>
  <c r="K16" i="37" s="1"/>
  <c r="N15" i="37"/>
  <c r="M15" i="37"/>
  <c r="L15" i="37"/>
  <c r="G15" i="37"/>
  <c r="C15" i="37"/>
  <c r="K15" i="37" s="1"/>
  <c r="N14" i="37"/>
  <c r="M14" i="37"/>
  <c r="L14" i="37"/>
  <c r="G14" i="37"/>
  <c r="C14" i="37"/>
  <c r="K14" i="37" s="1"/>
  <c r="N13" i="37"/>
  <c r="M13" i="37"/>
  <c r="L13" i="37"/>
  <c r="G13" i="37"/>
  <c r="C13" i="37"/>
  <c r="K13" i="37" s="1"/>
  <c r="M12" i="37"/>
  <c r="J12" i="37"/>
  <c r="N12" i="37" s="1"/>
  <c r="I12" i="37"/>
  <c r="H12" i="37"/>
  <c r="G12" i="37"/>
  <c r="F12" i="37"/>
  <c r="E12" i="37"/>
  <c r="D12" i="37"/>
  <c r="L12" i="37" s="1"/>
  <c r="C12" i="37"/>
  <c r="K12" i="37" s="1"/>
  <c r="N6" i="37"/>
  <c r="M6" i="37"/>
  <c r="L6" i="37"/>
  <c r="K6" i="37"/>
  <c r="N48" i="36"/>
  <c r="M48" i="36"/>
  <c r="L48" i="36"/>
  <c r="G48" i="36"/>
  <c r="C48" i="36"/>
  <c r="K48" i="36" s="1"/>
  <c r="N47" i="36"/>
  <c r="M47" i="36"/>
  <c r="L47" i="36"/>
  <c r="G47" i="36"/>
  <c r="C47" i="36"/>
  <c r="K47" i="36" s="1"/>
  <c r="N46" i="36"/>
  <c r="M46" i="36"/>
  <c r="L46" i="36"/>
  <c r="G46" i="36"/>
  <c r="C46" i="36"/>
  <c r="K46" i="36" s="1"/>
  <c r="N45" i="36"/>
  <c r="M45" i="36"/>
  <c r="L45" i="36"/>
  <c r="G45" i="36"/>
  <c r="C45" i="36"/>
  <c r="K45" i="36" s="1"/>
  <c r="N44" i="36"/>
  <c r="M44" i="36"/>
  <c r="L44" i="36"/>
  <c r="G44" i="36"/>
  <c r="C44" i="36"/>
  <c r="K44" i="36" s="1"/>
  <c r="N43" i="36"/>
  <c r="M43" i="36"/>
  <c r="L43" i="36"/>
  <c r="G43" i="36"/>
  <c r="C43" i="36"/>
  <c r="K43" i="36" s="1"/>
  <c r="N42" i="36"/>
  <c r="M42" i="36"/>
  <c r="L42" i="36"/>
  <c r="G42" i="36"/>
  <c r="C42" i="36"/>
  <c r="K42" i="36" s="1"/>
  <c r="N41" i="36"/>
  <c r="M41" i="36"/>
  <c r="L41" i="36"/>
  <c r="G41" i="36"/>
  <c r="C41" i="36"/>
  <c r="K41" i="36" s="1"/>
  <c r="N40" i="36"/>
  <c r="M40" i="36"/>
  <c r="L40" i="36"/>
  <c r="G40" i="36"/>
  <c r="C40" i="36"/>
  <c r="K40" i="36" s="1"/>
  <c r="N39" i="36"/>
  <c r="M39" i="36"/>
  <c r="L39" i="36"/>
  <c r="G39" i="36"/>
  <c r="C39" i="36"/>
  <c r="K39" i="36" s="1"/>
  <c r="N38" i="36"/>
  <c r="M38" i="36"/>
  <c r="L38" i="36"/>
  <c r="G38" i="36"/>
  <c r="C38" i="36"/>
  <c r="K38" i="36" s="1"/>
  <c r="N36" i="36"/>
  <c r="J36" i="36"/>
  <c r="I36" i="36"/>
  <c r="M36" i="36" s="1"/>
  <c r="H36" i="36"/>
  <c r="G36" i="36"/>
  <c r="F36" i="36"/>
  <c r="E36" i="36"/>
  <c r="D36" i="36"/>
  <c r="L36" i="36" s="1"/>
  <c r="C36" i="36"/>
  <c r="K36" i="36" s="1"/>
  <c r="N34" i="36"/>
  <c r="M34" i="36"/>
  <c r="L34" i="36"/>
  <c r="G34" i="36"/>
  <c r="C34" i="36"/>
  <c r="K34" i="36" s="1"/>
  <c r="N33" i="36"/>
  <c r="M33" i="36"/>
  <c r="L33" i="36"/>
  <c r="G33" i="36"/>
  <c r="C33" i="36"/>
  <c r="K33" i="36" s="1"/>
  <c r="N32" i="36"/>
  <c r="M32" i="36"/>
  <c r="L32" i="36"/>
  <c r="G32" i="36"/>
  <c r="C32" i="36"/>
  <c r="K32" i="36" s="1"/>
  <c r="N31" i="36"/>
  <c r="M31" i="36"/>
  <c r="L31" i="36"/>
  <c r="G31" i="36"/>
  <c r="C31" i="36"/>
  <c r="K31" i="36" s="1"/>
  <c r="N30" i="36"/>
  <c r="M30" i="36"/>
  <c r="L30" i="36"/>
  <c r="G30" i="36"/>
  <c r="C30" i="36"/>
  <c r="K30" i="36" s="1"/>
  <c r="N29" i="36"/>
  <c r="M29" i="36"/>
  <c r="L29" i="36"/>
  <c r="G29" i="36"/>
  <c r="C29" i="36"/>
  <c r="K29" i="36" s="1"/>
  <c r="N28" i="36"/>
  <c r="M28" i="36"/>
  <c r="L28" i="36"/>
  <c r="G28" i="36"/>
  <c r="C28" i="36"/>
  <c r="K28" i="36" s="1"/>
  <c r="N27" i="36"/>
  <c r="M27" i="36"/>
  <c r="L27" i="36"/>
  <c r="G27" i="36"/>
  <c r="C27" i="36"/>
  <c r="K27" i="36" s="1"/>
  <c r="N26" i="36"/>
  <c r="M26" i="36"/>
  <c r="L26" i="36"/>
  <c r="G26" i="36"/>
  <c r="C26" i="36"/>
  <c r="K26" i="36" s="1"/>
  <c r="N25" i="36"/>
  <c r="M25" i="36"/>
  <c r="L25" i="36"/>
  <c r="G25" i="36"/>
  <c r="C25" i="36"/>
  <c r="K25" i="36" s="1"/>
  <c r="N24" i="36"/>
  <c r="M24" i="36"/>
  <c r="L24" i="36"/>
  <c r="G24" i="36"/>
  <c r="C24" i="36"/>
  <c r="K24" i="36" s="1"/>
  <c r="N22" i="36"/>
  <c r="J22" i="36"/>
  <c r="I22" i="36"/>
  <c r="M22" i="36" s="1"/>
  <c r="H22" i="36"/>
  <c r="G22" i="36"/>
  <c r="F22" i="36"/>
  <c r="E22" i="36"/>
  <c r="D22" i="36"/>
  <c r="L22" i="36" s="1"/>
  <c r="C22" i="36"/>
  <c r="K22" i="36" s="1"/>
  <c r="N20" i="36"/>
  <c r="J20" i="36"/>
  <c r="I20" i="36"/>
  <c r="M20" i="36" s="1"/>
  <c r="H20" i="36"/>
  <c r="F20" i="36"/>
  <c r="E20" i="36"/>
  <c r="D20" i="36"/>
  <c r="L20" i="36" s="1"/>
  <c r="C20" i="36"/>
  <c r="N19" i="36"/>
  <c r="J19" i="36"/>
  <c r="I19" i="36"/>
  <c r="M19" i="36" s="1"/>
  <c r="H19" i="36"/>
  <c r="F19" i="36"/>
  <c r="E19" i="36"/>
  <c r="D19" i="36"/>
  <c r="L19" i="36" s="1"/>
  <c r="C19" i="36"/>
  <c r="N18" i="36"/>
  <c r="J18" i="36"/>
  <c r="I18" i="36"/>
  <c r="M18" i="36" s="1"/>
  <c r="H18" i="36"/>
  <c r="F18" i="36"/>
  <c r="E18" i="36"/>
  <c r="D18" i="36"/>
  <c r="L18" i="36" s="1"/>
  <c r="C18" i="36"/>
  <c r="N17" i="36"/>
  <c r="J17" i="36"/>
  <c r="I17" i="36"/>
  <c r="M17" i="36" s="1"/>
  <c r="H17" i="36"/>
  <c r="F17" i="36"/>
  <c r="E17" i="36"/>
  <c r="D17" i="36"/>
  <c r="L17" i="36" s="1"/>
  <c r="C17" i="36"/>
  <c r="N16" i="36"/>
  <c r="J16" i="36"/>
  <c r="I16" i="36"/>
  <c r="M16" i="36" s="1"/>
  <c r="H16" i="36"/>
  <c r="F16" i="36"/>
  <c r="E16" i="36"/>
  <c r="D16" i="36"/>
  <c r="L16" i="36" s="1"/>
  <c r="C16" i="36"/>
  <c r="N15" i="36"/>
  <c r="J15" i="36"/>
  <c r="I15" i="36"/>
  <c r="M15" i="36" s="1"/>
  <c r="H15" i="36"/>
  <c r="F15" i="36"/>
  <c r="E15" i="36"/>
  <c r="D15" i="36"/>
  <c r="L15" i="36" s="1"/>
  <c r="C15" i="36"/>
  <c r="N14" i="36"/>
  <c r="J14" i="36"/>
  <c r="I14" i="36"/>
  <c r="M14" i="36" s="1"/>
  <c r="H14" i="36"/>
  <c r="F14" i="36"/>
  <c r="E14" i="36"/>
  <c r="D14" i="36"/>
  <c r="L14" i="36" s="1"/>
  <c r="C14" i="36"/>
  <c r="N13" i="36"/>
  <c r="J13" i="36"/>
  <c r="I13" i="36"/>
  <c r="M13" i="36" s="1"/>
  <c r="H13" i="36"/>
  <c r="F13" i="36"/>
  <c r="E13" i="36"/>
  <c r="D13" i="36"/>
  <c r="L13" i="36" s="1"/>
  <c r="C13" i="36"/>
  <c r="N12" i="36"/>
  <c r="J12" i="36"/>
  <c r="I12" i="36"/>
  <c r="M12" i="36" s="1"/>
  <c r="H12" i="36"/>
  <c r="F12" i="36"/>
  <c r="E12" i="36"/>
  <c r="D12" i="36"/>
  <c r="L12" i="36" s="1"/>
  <c r="C12" i="36"/>
  <c r="N11" i="36"/>
  <c r="J11" i="36"/>
  <c r="I11" i="36"/>
  <c r="M11" i="36" s="1"/>
  <c r="H11" i="36"/>
  <c r="F11" i="36"/>
  <c r="E11" i="36"/>
  <c r="D11" i="36"/>
  <c r="L11" i="36" s="1"/>
  <c r="C11" i="36"/>
  <c r="N10" i="36"/>
  <c r="J10" i="36"/>
  <c r="I10" i="36"/>
  <c r="M10" i="36" s="1"/>
  <c r="H10" i="36"/>
  <c r="F10" i="36"/>
  <c r="E10" i="36"/>
  <c r="D10" i="36"/>
  <c r="L10" i="36" s="1"/>
  <c r="C10" i="36"/>
  <c r="N8" i="36"/>
  <c r="J8" i="36"/>
  <c r="I8" i="36"/>
  <c r="M8" i="36" s="1"/>
  <c r="H8" i="36"/>
  <c r="F8" i="36"/>
  <c r="E8" i="36"/>
  <c r="D8" i="36"/>
  <c r="L8" i="36" s="1"/>
  <c r="C8" i="36"/>
  <c r="N6" i="36"/>
  <c r="M6" i="36"/>
  <c r="L6" i="36"/>
  <c r="K6" i="36"/>
  <c r="N76" i="33"/>
  <c r="M76" i="33"/>
  <c r="L76" i="33"/>
  <c r="G76" i="33"/>
  <c r="C76" i="33"/>
  <c r="K76" i="33" s="1"/>
  <c r="N75" i="33"/>
  <c r="M75" i="33"/>
  <c r="L75" i="33"/>
  <c r="G75" i="33"/>
  <c r="C75" i="33"/>
  <c r="K75" i="33" s="1"/>
  <c r="N74" i="33"/>
  <c r="M74" i="33"/>
  <c r="L74" i="33"/>
  <c r="G74" i="33"/>
  <c r="C74" i="33"/>
  <c r="K74" i="33" s="1"/>
  <c r="M73" i="33"/>
  <c r="L73" i="33"/>
  <c r="G73" i="33"/>
  <c r="C73" i="33"/>
  <c r="K73" i="33" s="1"/>
  <c r="N72" i="33"/>
  <c r="M72" i="33"/>
  <c r="L72" i="33"/>
  <c r="G72" i="33"/>
  <c r="C72" i="33"/>
  <c r="K72" i="33" s="1"/>
  <c r="N71" i="33"/>
  <c r="M71" i="33"/>
  <c r="L71" i="33"/>
  <c r="G71" i="33"/>
  <c r="C71" i="33"/>
  <c r="K71" i="33" s="1"/>
  <c r="N70" i="33"/>
  <c r="M70" i="33"/>
  <c r="L70" i="33"/>
  <c r="G70" i="33"/>
  <c r="C70" i="33"/>
  <c r="K70" i="33" s="1"/>
  <c r="N69" i="33"/>
  <c r="M69" i="33"/>
  <c r="L69" i="33"/>
  <c r="G69" i="33"/>
  <c r="C69" i="33"/>
  <c r="K69" i="33" s="1"/>
  <c r="N68" i="33"/>
  <c r="M68" i="33"/>
  <c r="L68" i="33"/>
  <c r="G68" i="33"/>
  <c r="C68" i="33"/>
  <c r="K68" i="33" s="1"/>
  <c r="N67" i="33"/>
  <c r="M67" i="33"/>
  <c r="L67" i="33"/>
  <c r="G67" i="33"/>
  <c r="C67" i="33"/>
  <c r="K67" i="33" s="1"/>
  <c r="N66" i="33"/>
  <c r="M66" i="33"/>
  <c r="L66" i="33"/>
  <c r="G66" i="33"/>
  <c r="G64" i="33" s="1"/>
  <c r="C66" i="33"/>
  <c r="K66" i="33" s="1"/>
  <c r="J64" i="33"/>
  <c r="I64" i="33"/>
  <c r="M64" i="33" s="1"/>
  <c r="H64" i="33"/>
  <c r="F64" i="33"/>
  <c r="N64" i="33" s="1"/>
  <c r="E64" i="33"/>
  <c r="D64" i="33"/>
  <c r="L64" i="33" s="1"/>
  <c r="C64" i="33"/>
  <c r="N62" i="33"/>
  <c r="M62" i="33"/>
  <c r="L62" i="33"/>
  <c r="G62" i="33"/>
  <c r="C62" i="33"/>
  <c r="K62" i="33" s="1"/>
  <c r="G61" i="33"/>
  <c r="C61" i="33"/>
  <c r="G60" i="33"/>
  <c r="C60" i="33"/>
  <c r="G59" i="33"/>
  <c r="C59" i="33"/>
  <c r="G58" i="33"/>
  <c r="C58" i="33"/>
  <c r="N57" i="33"/>
  <c r="M57" i="33"/>
  <c r="L57" i="33"/>
  <c r="G57" i="33"/>
  <c r="C57" i="33"/>
  <c r="K57" i="33" s="1"/>
  <c r="N56" i="33"/>
  <c r="M56" i="33"/>
  <c r="L56" i="33"/>
  <c r="G56" i="33"/>
  <c r="C56" i="33"/>
  <c r="K56" i="33" s="1"/>
  <c r="N55" i="33"/>
  <c r="M55" i="33"/>
  <c r="L55" i="33"/>
  <c r="G55" i="33"/>
  <c r="C55" i="33"/>
  <c r="K55" i="33" s="1"/>
  <c r="N54" i="33"/>
  <c r="M54" i="33"/>
  <c r="L54" i="33"/>
  <c r="G54" i="33"/>
  <c r="C54" i="33"/>
  <c r="K54" i="33" s="1"/>
  <c r="N53" i="33"/>
  <c r="M53" i="33"/>
  <c r="L53" i="33"/>
  <c r="G53" i="33"/>
  <c r="C53" i="33"/>
  <c r="K53" i="33" s="1"/>
  <c r="N52" i="33"/>
  <c r="M52" i="33"/>
  <c r="L52" i="33"/>
  <c r="G52" i="33"/>
  <c r="G50" i="33" s="1"/>
  <c r="C52" i="33"/>
  <c r="K52" i="33" s="1"/>
  <c r="J50" i="33"/>
  <c r="I50" i="33"/>
  <c r="M50" i="33" s="1"/>
  <c r="H50" i="33"/>
  <c r="F50" i="33"/>
  <c r="N50" i="33" s="1"/>
  <c r="E50" i="33"/>
  <c r="D50" i="33"/>
  <c r="L50" i="33" s="1"/>
  <c r="C50" i="33"/>
  <c r="J48" i="33"/>
  <c r="I48" i="33"/>
  <c r="M48" i="33" s="1"/>
  <c r="H48" i="33"/>
  <c r="F48" i="33"/>
  <c r="N48" i="33" s="1"/>
  <c r="E48" i="33"/>
  <c r="D48" i="33"/>
  <c r="L48" i="33" s="1"/>
  <c r="C48" i="33"/>
  <c r="J47" i="33"/>
  <c r="I47" i="33"/>
  <c r="M47" i="33" s="1"/>
  <c r="H47" i="33"/>
  <c r="F47" i="33"/>
  <c r="N47" i="33" s="1"/>
  <c r="E47" i="33"/>
  <c r="D47" i="33"/>
  <c r="L47" i="33" s="1"/>
  <c r="C47" i="33"/>
  <c r="J46" i="33"/>
  <c r="I46" i="33"/>
  <c r="M46" i="33" s="1"/>
  <c r="H46" i="33"/>
  <c r="F46" i="33"/>
  <c r="N46" i="33" s="1"/>
  <c r="E46" i="33"/>
  <c r="D46" i="33"/>
  <c r="L46" i="33" s="1"/>
  <c r="C46" i="33"/>
  <c r="J45" i="33"/>
  <c r="I45" i="33"/>
  <c r="M45" i="33" s="1"/>
  <c r="H45" i="33"/>
  <c r="F45" i="33"/>
  <c r="E45" i="33"/>
  <c r="D45" i="33"/>
  <c r="L45" i="33" s="1"/>
  <c r="C45" i="33"/>
  <c r="J44" i="33"/>
  <c r="I44" i="33"/>
  <c r="M44" i="33" s="1"/>
  <c r="H44" i="33"/>
  <c r="F44" i="33"/>
  <c r="N44" i="33" s="1"/>
  <c r="E44" i="33"/>
  <c r="D44" i="33"/>
  <c r="L44" i="33" s="1"/>
  <c r="C44" i="33"/>
  <c r="J43" i="33"/>
  <c r="I43" i="33"/>
  <c r="M43" i="33" s="1"/>
  <c r="H43" i="33"/>
  <c r="F43" i="33"/>
  <c r="N43" i="33" s="1"/>
  <c r="E43" i="33"/>
  <c r="D43" i="33"/>
  <c r="D36" i="33" s="1"/>
  <c r="C43" i="33"/>
  <c r="J42" i="33"/>
  <c r="I42" i="33"/>
  <c r="M42" i="33" s="1"/>
  <c r="H42" i="33"/>
  <c r="F42" i="33"/>
  <c r="N42" i="33" s="1"/>
  <c r="E42" i="33"/>
  <c r="D42" i="33"/>
  <c r="L42" i="33" s="1"/>
  <c r="C42" i="33"/>
  <c r="J41" i="33"/>
  <c r="I41" i="33"/>
  <c r="M41" i="33" s="1"/>
  <c r="H41" i="33"/>
  <c r="F41" i="33"/>
  <c r="N41" i="33" s="1"/>
  <c r="E41" i="33"/>
  <c r="D41" i="33"/>
  <c r="L41" i="33" s="1"/>
  <c r="C41" i="33"/>
  <c r="J40" i="33"/>
  <c r="I40" i="33"/>
  <c r="M40" i="33" s="1"/>
  <c r="H40" i="33"/>
  <c r="F40" i="33"/>
  <c r="N40" i="33" s="1"/>
  <c r="E40" i="33"/>
  <c r="D40" i="33"/>
  <c r="L40" i="33" s="1"/>
  <c r="C40" i="33"/>
  <c r="J39" i="33"/>
  <c r="I39" i="33"/>
  <c r="M39" i="33" s="1"/>
  <c r="H39" i="33"/>
  <c r="F39" i="33"/>
  <c r="N39" i="33" s="1"/>
  <c r="E39" i="33"/>
  <c r="D39" i="33"/>
  <c r="L39" i="33" s="1"/>
  <c r="C39" i="33"/>
  <c r="J38" i="33"/>
  <c r="I38" i="33"/>
  <c r="M38" i="33" s="1"/>
  <c r="H38" i="33"/>
  <c r="F38" i="33"/>
  <c r="N38" i="33" s="1"/>
  <c r="E38" i="33"/>
  <c r="D38" i="33"/>
  <c r="L38" i="33" s="1"/>
  <c r="C38" i="33"/>
  <c r="J36" i="33"/>
  <c r="H36" i="33"/>
  <c r="F36" i="33"/>
  <c r="N36" i="33" s="1"/>
  <c r="E36" i="33"/>
  <c r="N34" i="33"/>
  <c r="M34" i="33"/>
  <c r="L34" i="33"/>
  <c r="G34" i="33"/>
  <c r="C34" i="33"/>
  <c r="K34" i="33" s="1"/>
  <c r="N33" i="33"/>
  <c r="M33" i="33"/>
  <c r="L33" i="33"/>
  <c r="G33" i="33"/>
  <c r="C33" i="33"/>
  <c r="K33" i="33" s="1"/>
  <c r="N32" i="33"/>
  <c r="M32" i="33"/>
  <c r="L32" i="33"/>
  <c r="G32" i="33"/>
  <c r="C32" i="33"/>
  <c r="K32" i="33" s="1"/>
  <c r="N31" i="33"/>
  <c r="M31" i="33"/>
  <c r="L31" i="33"/>
  <c r="G31" i="33"/>
  <c r="C31" i="33"/>
  <c r="K31" i="33" s="1"/>
  <c r="N30" i="33"/>
  <c r="M30" i="33"/>
  <c r="L30" i="33"/>
  <c r="G30" i="33"/>
  <c r="C30" i="33"/>
  <c r="K30" i="33" s="1"/>
  <c r="N29" i="33"/>
  <c r="M29" i="33"/>
  <c r="L29" i="33"/>
  <c r="G29" i="33"/>
  <c r="C29" i="33"/>
  <c r="K29" i="33" s="1"/>
  <c r="N28" i="33"/>
  <c r="M28" i="33"/>
  <c r="L28" i="33"/>
  <c r="G28" i="33"/>
  <c r="C28" i="33"/>
  <c r="K28" i="33" s="1"/>
  <c r="N27" i="33"/>
  <c r="M27" i="33"/>
  <c r="L27" i="33"/>
  <c r="G27" i="33"/>
  <c r="C27" i="33"/>
  <c r="K27" i="33" s="1"/>
  <c r="L26" i="33"/>
  <c r="G26" i="33"/>
  <c r="C26" i="33"/>
  <c r="K26" i="33" s="1"/>
  <c r="N25" i="33"/>
  <c r="M25" i="33"/>
  <c r="L25" i="33"/>
  <c r="G25" i="33"/>
  <c r="C25" i="33"/>
  <c r="K25" i="33" s="1"/>
  <c r="N24" i="33"/>
  <c r="M24" i="33"/>
  <c r="L24" i="33"/>
  <c r="G24" i="33"/>
  <c r="G22" i="33" s="1"/>
  <c r="C24" i="33"/>
  <c r="K24" i="33" s="1"/>
  <c r="J22" i="33"/>
  <c r="I22" i="33"/>
  <c r="M22" i="33" s="1"/>
  <c r="H22" i="33"/>
  <c r="F22" i="33"/>
  <c r="N22" i="33" s="1"/>
  <c r="E22" i="33"/>
  <c r="D22" i="33"/>
  <c r="L22" i="33" s="1"/>
  <c r="C22" i="33"/>
  <c r="J20" i="33"/>
  <c r="I20" i="33"/>
  <c r="M20" i="33" s="1"/>
  <c r="H20" i="33"/>
  <c r="F20" i="33"/>
  <c r="N20" i="33" s="1"/>
  <c r="E20" i="33"/>
  <c r="D20" i="33"/>
  <c r="L20" i="33" s="1"/>
  <c r="C20" i="33"/>
  <c r="J19" i="33"/>
  <c r="I19" i="33"/>
  <c r="M19" i="33" s="1"/>
  <c r="H19" i="33"/>
  <c r="F19" i="33"/>
  <c r="N19" i="33" s="1"/>
  <c r="E19" i="33"/>
  <c r="D19" i="33"/>
  <c r="L19" i="33" s="1"/>
  <c r="C19" i="33"/>
  <c r="J18" i="33"/>
  <c r="I18" i="33"/>
  <c r="M18" i="33" s="1"/>
  <c r="H18" i="33"/>
  <c r="F18" i="33"/>
  <c r="N18" i="33" s="1"/>
  <c r="E18" i="33"/>
  <c r="D18" i="33"/>
  <c r="L18" i="33" s="1"/>
  <c r="C18" i="33"/>
  <c r="J17" i="33"/>
  <c r="I17" i="33"/>
  <c r="M17" i="33" s="1"/>
  <c r="H17" i="33"/>
  <c r="F17" i="33"/>
  <c r="N17" i="33" s="1"/>
  <c r="E17" i="33"/>
  <c r="D17" i="33"/>
  <c r="L17" i="33" s="1"/>
  <c r="C17" i="33"/>
  <c r="J16" i="33"/>
  <c r="I16" i="33"/>
  <c r="G16" i="33" s="1"/>
  <c r="H16" i="33"/>
  <c r="F16" i="33"/>
  <c r="N16" i="33" s="1"/>
  <c r="E16" i="33"/>
  <c r="D16" i="33"/>
  <c r="L16" i="33" s="1"/>
  <c r="C16" i="33"/>
  <c r="K16" i="33" s="1"/>
  <c r="J15" i="33"/>
  <c r="I15" i="33"/>
  <c r="G15" i="33" s="1"/>
  <c r="H15" i="33"/>
  <c r="F15" i="33"/>
  <c r="N15" i="33" s="1"/>
  <c r="E15" i="33"/>
  <c r="D15" i="33"/>
  <c r="L15" i="33" s="1"/>
  <c r="C15" i="33"/>
  <c r="K15" i="33" s="1"/>
  <c r="J14" i="33"/>
  <c r="I14" i="33"/>
  <c r="M14" i="33" s="1"/>
  <c r="H14" i="33"/>
  <c r="F14" i="33"/>
  <c r="N14" i="33" s="1"/>
  <c r="E14" i="33"/>
  <c r="D14" i="33"/>
  <c r="L14" i="33" s="1"/>
  <c r="C14" i="33"/>
  <c r="J13" i="33"/>
  <c r="I13" i="33"/>
  <c r="M13" i="33" s="1"/>
  <c r="H13" i="33"/>
  <c r="F13" i="33"/>
  <c r="N13" i="33" s="1"/>
  <c r="E13" i="33"/>
  <c r="D13" i="33"/>
  <c r="L13" i="33" s="1"/>
  <c r="C13" i="33"/>
  <c r="J12" i="33"/>
  <c r="I12" i="33"/>
  <c r="M12" i="33" s="1"/>
  <c r="H12" i="33"/>
  <c r="F12" i="33"/>
  <c r="N12" i="33" s="1"/>
  <c r="E12" i="33"/>
  <c r="D12" i="33"/>
  <c r="L12" i="33" s="1"/>
  <c r="C12" i="33"/>
  <c r="J11" i="33"/>
  <c r="I11" i="33"/>
  <c r="M11" i="33" s="1"/>
  <c r="H11" i="33"/>
  <c r="F11" i="33"/>
  <c r="N11" i="33" s="1"/>
  <c r="E11" i="33"/>
  <c r="D11" i="33"/>
  <c r="L11" i="33" s="1"/>
  <c r="C11" i="33"/>
  <c r="J10" i="33"/>
  <c r="I10" i="33"/>
  <c r="M10" i="33" s="1"/>
  <c r="H10" i="33"/>
  <c r="F10" i="33"/>
  <c r="N10" i="33" s="1"/>
  <c r="E10" i="33"/>
  <c r="D10" i="33"/>
  <c r="L10" i="33" s="1"/>
  <c r="C10" i="33"/>
  <c r="J8" i="33"/>
  <c r="I8" i="33"/>
  <c r="M8" i="33" s="1"/>
  <c r="H8" i="33"/>
  <c r="E8" i="33"/>
  <c r="D8" i="33"/>
  <c r="L8" i="33" s="1"/>
  <c r="N6" i="33"/>
  <c r="M6" i="33"/>
  <c r="L6" i="33"/>
  <c r="K6" i="33"/>
  <c r="O34" i="35"/>
  <c r="N34" i="35"/>
  <c r="M34" i="35"/>
  <c r="L34" i="35"/>
  <c r="H34" i="35"/>
  <c r="D34" i="35"/>
  <c r="O33" i="35"/>
  <c r="N33" i="35"/>
  <c r="M33" i="35"/>
  <c r="L33" i="35"/>
  <c r="H33" i="35"/>
  <c r="D33" i="35"/>
  <c r="O32" i="35"/>
  <c r="N32" i="35"/>
  <c r="M32" i="35"/>
  <c r="L32" i="35"/>
  <c r="H32" i="35"/>
  <c r="D32" i="35"/>
  <c r="O31" i="35"/>
  <c r="N31" i="35"/>
  <c r="M31" i="35"/>
  <c r="L31" i="35"/>
  <c r="H31" i="35"/>
  <c r="D31" i="35"/>
  <c r="O30" i="35"/>
  <c r="N30" i="35"/>
  <c r="M30" i="35"/>
  <c r="L30" i="35"/>
  <c r="H30" i="35"/>
  <c r="D30" i="35"/>
  <c r="O29" i="35"/>
  <c r="N29" i="35"/>
  <c r="M29" i="35"/>
  <c r="L29" i="35"/>
  <c r="H29" i="35"/>
  <c r="D29" i="35"/>
  <c r="O28" i="35"/>
  <c r="N28" i="35"/>
  <c r="M28" i="35"/>
  <c r="L28" i="35"/>
  <c r="H28" i="35"/>
  <c r="D28" i="35"/>
  <c r="O27" i="35"/>
  <c r="N27" i="35"/>
  <c r="M27" i="35"/>
  <c r="L27" i="35"/>
  <c r="H27" i="35"/>
  <c r="D27" i="35"/>
  <c r="O26" i="35"/>
  <c r="N26" i="35"/>
  <c r="M26" i="35"/>
  <c r="L26" i="35"/>
  <c r="H26" i="35"/>
  <c r="D26" i="35"/>
  <c r="O25" i="35"/>
  <c r="N25" i="35"/>
  <c r="M25" i="35"/>
  <c r="L25" i="35"/>
  <c r="H25" i="35"/>
  <c r="D25" i="35"/>
  <c r="O24" i="35"/>
  <c r="N24" i="35"/>
  <c r="M24" i="35"/>
  <c r="L24" i="35"/>
  <c r="H24" i="35"/>
  <c r="D24" i="35"/>
  <c r="M22" i="35"/>
  <c r="L22" i="35"/>
  <c r="K22" i="35"/>
  <c r="J22" i="35"/>
  <c r="I22" i="35"/>
  <c r="H22" i="35"/>
  <c r="G22" i="35"/>
  <c r="O22" i="35" s="1"/>
  <c r="F22" i="35"/>
  <c r="N22" i="35" s="1"/>
  <c r="E22" i="35"/>
  <c r="D22" i="35"/>
  <c r="O20" i="35"/>
  <c r="N20" i="35"/>
  <c r="M20" i="35"/>
  <c r="L20" i="35"/>
  <c r="H20" i="35"/>
  <c r="D20" i="35"/>
  <c r="O19" i="35"/>
  <c r="N19" i="35"/>
  <c r="M19" i="35"/>
  <c r="L19" i="35"/>
  <c r="H19" i="35"/>
  <c r="D19" i="35"/>
  <c r="O18" i="35"/>
  <c r="N18" i="35"/>
  <c r="M18" i="35"/>
  <c r="L18" i="35"/>
  <c r="H18" i="35"/>
  <c r="D18" i="35"/>
  <c r="O17" i="35"/>
  <c r="N17" i="35"/>
  <c r="M17" i="35"/>
  <c r="L17" i="35"/>
  <c r="H17" i="35"/>
  <c r="D17" i="35"/>
  <c r="O16" i="35"/>
  <c r="N16" i="35"/>
  <c r="M16" i="35"/>
  <c r="L16" i="35"/>
  <c r="H16" i="35"/>
  <c r="D16" i="35"/>
  <c r="O15" i="35"/>
  <c r="N15" i="35"/>
  <c r="M15" i="35"/>
  <c r="L15" i="35"/>
  <c r="H15" i="35"/>
  <c r="D15" i="35"/>
  <c r="O14" i="35"/>
  <c r="N14" i="35"/>
  <c r="M14" i="35"/>
  <c r="L14" i="35"/>
  <c r="H14" i="35"/>
  <c r="D14" i="35"/>
  <c r="O13" i="35"/>
  <c r="N13" i="35"/>
  <c r="M13" i="35"/>
  <c r="L13" i="35"/>
  <c r="H13" i="35"/>
  <c r="D13" i="35"/>
  <c r="O12" i="35"/>
  <c r="N12" i="35"/>
  <c r="M12" i="35"/>
  <c r="L12" i="35"/>
  <c r="H12" i="35"/>
  <c r="D12" i="35"/>
  <c r="O11" i="35"/>
  <c r="N11" i="35"/>
  <c r="M11" i="35"/>
  <c r="L11" i="35"/>
  <c r="H11" i="35"/>
  <c r="D11" i="35"/>
  <c r="O10" i="35"/>
  <c r="N10" i="35"/>
  <c r="M10" i="35"/>
  <c r="L10" i="35"/>
  <c r="H10" i="35"/>
  <c r="D10" i="35"/>
  <c r="M8" i="35"/>
  <c r="L8" i="35"/>
  <c r="K8" i="35"/>
  <c r="J8" i="35"/>
  <c r="I8" i="35"/>
  <c r="H8" i="35"/>
  <c r="G8" i="35"/>
  <c r="O8" i="35" s="1"/>
  <c r="F8" i="35"/>
  <c r="N8" i="35" s="1"/>
  <c r="E8" i="35"/>
  <c r="D8" i="35"/>
  <c r="O6" i="35"/>
  <c r="N6" i="35"/>
  <c r="M6" i="35"/>
  <c r="L6" i="35"/>
  <c r="J19" i="39"/>
  <c r="I19" i="39"/>
  <c r="H19" i="39"/>
  <c r="J14" i="39"/>
  <c r="I14" i="39"/>
  <c r="H14" i="39"/>
  <c r="J13" i="39"/>
  <c r="I13" i="39"/>
  <c r="H13" i="39"/>
  <c r="J12" i="39"/>
  <c r="I12" i="39"/>
  <c r="H12" i="39"/>
  <c r="G24" i="37" l="1"/>
  <c r="K24" i="37" s="1"/>
  <c r="K10" i="36"/>
  <c r="K17" i="36"/>
  <c r="K16" i="36"/>
  <c r="K18" i="36"/>
  <c r="G10" i="36"/>
  <c r="G11" i="36"/>
  <c r="K11" i="36" s="1"/>
  <c r="G12" i="36"/>
  <c r="K12" i="36" s="1"/>
  <c r="G13" i="36"/>
  <c r="K13" i="36" s="1"/>
  <c r="G14" i="36"/>
  <c r="K14" i="36" s="1"/>
  <c r="G15" i="36"/>
  <c r="K15" i="36" s="1"/>
  <c r="G16" i="36"/>
  <c r="G17" i="36"/>
  <c r="G18" i="36"/>
  <c r="G19" i="36"/>
  <c r="K19" i="36" s="1"/>
  <c r="G20" i="36"/>
  <c r="K20" i="36" s="1"/>
  <c r="K50" i="33"/>
  <c r="K41" i="33"/>
  <c r="K22" i="33"/>
  <c r="C36" i="33"/>
  <c r="L36" i="33"/>
  <c r="K10" i="33"/>
  <c r="K64" i="33"/>
  <c r="K40" i="33"/>
  <c r="I36" i="33"/>
  <c r="M36" i="33" s="1"/>
  <c r="L43" i="33"/>
  <c r="F8" i="33"/>
  <c r="G11" i="33"/>
  <c r="K11" i="33" s="1"/>
  <c r="G12" i="33"/>
  <c r="K12" i="33" s="1"/>
  <c r="G13" i="33"/>
  <c r="K13" i="33" s="1"/>
  <c r="G14" i="33"/>
  <c r="K14" i="33" s="1"/>
  <c r="M15" i="33"/>
  <c r="M16" i="33"/>
  <c r="G17" i="33"/>
  <c r="K17" i="33" s="1"/>
  <c r="G18" i="33"/>
  <c r="K18" i="33" s="1"/>
  <c r="G19" i="33"/>
  <c r="K19" i="33" s="1"/>
  <c r="G38" i="33"/>
  <c r="G39" i="33"/>
  <c r="K39" i="33" s="1"/>
  <c r="G40" i="33"/>
  <c r="G41" i="33"/>
  <c r="G42" i="33"/>
  <c r="K42" i="33" s="1"/>
  <c r="G43" i="33"/>
  <c r="K43" i="33" s="1"/>
  <c r="G44" i="33"/>
  <c r="K44" i="33" s="1"/>
  <c r="G45" i="33"/>
  <c r="K45" i="33" s="1"/>
  <c r="G46" i="33"/>
  <c r="K46" i="33" s="1"/>
  <c r="G47" i="33"/>
  <c r="K47" i="33" s="1"/>
  <c r="G48" i="33"/>
  <c r="K48" i="33" s="1"/>
  <c r="G10" i="33"/>
  <c r="G20" i="33"/>
  <c r="K20" i="33" s="1"/>
  <c r="G21" i="38"/>
  <c r="G13" i="38"/>
  <c r="G10" i="38" s="1"/>
  <c r="G14" i="38"/>
  <c r="G15" i="38"/>
  <c r="G16" i="38"/>
  <c r="G12" i="38"/>
  <c r="G8" i="36" l="1"/>
  <c r="K8" i="36" s="1"/>
  <c r="N8" i="33"/>
  <c r="C8" i="33"/>
  <c r="K8" i="33" s="1"/>
  <c r="G36" i="33"/>
  <c r="K36" i="33"/>
  <c r="G8" i="33"/>
  <c r="K38" i="33"/>
  <c r="F6" i="39"/>
  <c r="E6" i="39"/>
  <c r="D6" i="39"/>
  <c r="F6" i="38"/>
  <c r="E6" i="38"/>
  <c r="D6" i="38"/>
  <c r="C12" i="38"/>
  <c r="C13" i="38"/>
  <c r="C14" i="38"/>
  <c r="C15" i="38"/>
  <c r="C16" i="38"/>
  <c r="J6" i="38" l="1"/>
  <c r="I6" i="38"/>
  <c r="H6" i="38"/>
  <c r="G19" i="39"/>
  <c r="H23" i="39"/>
  <c r="I23" i="39"/>
  <c r="J23" i="39"/>
  <c r="G12" i="39"/>
  <c r="G13" i="39"/>
  <c r="G14" i="39"/>
  <c r="G18" i="39"/>
  <c r="G25" i="39"/>
  <c r="G26" i="39"/>
  <c r="G27" i="39"/>
  <c r="O6" i="31"/>
  <c r="N6" i="31"/>
  <c r="M6" i="31"/>
  <c r="N6" i="30" l="1"/>
  <c r="O6" i="30"/>
  <c r="M6" i="30"/>
  <c r="G46" i="39"/>
  <c r="G45" i="39"/>
  <c r="J43" i="39"/>
  <c r="I43" i="39"/>
  <c r="H43" i="39"/>
  <c r="G41" i="39"/>
  <c r="G40" i="39"/>
  <c r="G39" i="39"/>
  <c r="J37" i="39"/>
  <c r="J10" i="39" s="1"/>
  <c r="I37" i="39"/>
  <c r="H37" i="39"/>
  <c r="H35" i="39" s="1"/>
  <c r="I35" i="39"/>
  <c r="G32" i="39"/>
  <c r="G31" i="39"/>
  <c r="J29" i="39"/>
  <c r="I29" i="39"/>
  <c r="I16" i="39" s="1"/>
  <c r="H29" i="39"/>
  <c r="H16" i="39" s="1"/>
  <c r="G23" i="39"/>
  <c r="I10" i="39"/>
  <c r="H10" i="39"/>
  <c r="J16" i="39" l="1"/>
  <c r="G29" i="39"/>
  <c r="G43" i="39"/>
  <c r="J35" i="39"/>
  <c r="G37" i="39"/>
  <c r="G21" i="39"/>
  <c r="J21" i="39"/>
  <c r="I21" i="39"/>
  <c r="I8" i="39" s="1"/>
  <c r="H21" i="39"/>
  <c r="H8" i="39" s="1"/>
  <c r="G10" i="39"/>
  <c r="G35" i="39"/>
  <c r="G16" i="39"/>
  <c r="J8" i="39" l="1"/>
  <c r="G8" i="39" s="1"/>
  <c r="L45" i="39" l="1"/>
  <c r="M45" i="39"/>
  <c r="N45" i="39"/>
  <c r="K45" i="39"/>
  <c r="L31" i="39"/>
  <c r="M31" i="39"/>
  <c r="N31" i="39"/>
  <c r="K31" i="39"/>
  <c r="L18" i="39"/>
  <c r="M18" i="39"/>
  <c r="N18" i="39"/>
  <c r="K18" i="39"/>
  <c r="L20" i="38"/>
  <c r="M20" i="38"/>
  <c r="N20" i="38"/>
  <c r="E19" i="30"/>
  <c r="F19" i="30"/>
  <c r="H8" i="37" l="1"/>
  <c r="J8" i="37"/>
  <c r="D8" i="37"/>
  <c r="E8" i="37"/>
  <c r="I8" i="37"/>
  <c r="D12" i="39"/>
  <c r="E12" i="39"/>
  <c r="F12" i="39"/>
  <c r="D13" i="39"/>
  <c r="E13" i="39"/>
  <c r="F13" i="39"/>
  <c r="D14" i="39"/>
  <c r="E14" i="39"/>
  <c r="F14" i="39"/>
  <c r="D19" i="39"/>
  <c r="E19" i="39"/>
  <c r="F19" i="39"/>
  <c r="L8" i="37" l="1"/>
  <c r="M8" i="37"/>
  <c r="F8" i="37"/>
  <c r="N8" i="37" s="1"/>
  <c r="G8" i="37"/>
  <c r="C8" i="37" l="1"/>
  <c r="K8" i="37" s="1"/>
  <c r="L32" i="39"/>
  <c r="G20" i="38" l="1"/>
  <c r="L46" i="39" l="1"/>
  <c r="M46" i="39"/>
  <c r="N46" i="39"/>
  <c r="M32" i="39"/>
  <c r="N32" i="39"/>
  <c r="L21" i="38" l="1"/>
  <c r="M21" i="38" l="1"/>
  <c r="N21" i="38"/>
  <c r="N15" i="30"/>
  <c r="O15" i="30"/>
  <c r="N11" i="30"/>
  <c r="O11" i="30"/>
  <c r="C46" i="39" l="1"/>
  <c r="C45" i="39"/>
  <c r="F43" i="39"/>
  <c r="E43" i="39"/>
  <c r="D43" i="39"/>
  <c r="N41" i="39"/>
  <c r="M41" i="39"/>
  <c r="L41" i="39"/>
  <c r="C41" i="39"/>
  <c r="N40" i="39"/>
  <c r="M40" i="39"/>
  <c r="L40" i="39"/>
  <c r="C40" i="39"/>
  <c r="N39" i="39"/>
  <c r="M39" i="39"/>
  <c r="L39" i="39"/>
  <c r="C39" i="39"/>
  <c r="F37" i="39"/>
  <c r="E37" i="39"/>
  <c r="D37" i="39"/>
  <c r="C32" i="39"/>
  <c r="C31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F23" i="39"/>
  <c r="E23" i="39"/>
  <c r="D23" i="39"/>
  <c r="F18" i="39"/>
  <c r="E18" i="39"/>
  <c r="D18" i="39"/>
  <c r="N6" i="39"/>
  <c r="M6" i="39"/>
  <c r="L6" i="39"/>
  <c r="K6" i="39"/>
  <c r="C21" i="38"/>
  <c r="C20" i="38"/>
  <c r="K20" i="38" s="1"/>
  <c r="J18" i="38"/>
  <c r="I18" i="38"/>
  <c r="H18" i="38"/>
  <c r="F18" i="38"/>
  <c r="E18" i="38"/>
  <c r="D18" i="38"/>
  <c r="N16" i="38"/>
  <c r="M16" i="38"/>
  <c r="L16" i="38"/>
  <c r="N15" i="38"/>
  <c r="M15" i="38"/>
  <c r="L15" i="38"/>
  <c r="N14" i="38"/>
  <c r="M14" i="38"/>
  <c r="L14" i="38"/>
  <c r="N13" i="38"/>
  <c r="M13" i="38"/>
  <c r="L13" i="38"/>
  <c r="N12" i="38"/>
  <c r="M12" i="38"/>
  <c r="L12" i="38"/>
  <c r="J10" i="38"/>
  <c r="I10" i="38"/>
  <c r="H10" i="38"/>
  <c r="F10" i="38"/>
  <c r="E10" i="38"/>
  <c r="D10" i="38"/>
  <c r="N6" i="38"/>
  <c r="M6" i="38"/>
  <c r="L6" i="38"/>
  <c r="K6" i="38"/>
  <c r="F21" i="39" l="1"/>
  <c r="M43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M23" i="39"/>
  <c r="K26" i="39"/>
  <c r="M13" i="39"/>
  <c r="K41" i="39"/>
  <c r="C19" i="39"/>
  <c r="E16" i="39"/>
  <c r="E35" i="39"/>
  <c r="D35" i="39"/>
  <c r="F35" i="39"/>
  <c r="C14" i="39"/>
  <c r="H8" i="38"/>
  <c r="N10" i="38"/>
  <c r="J8" i="38"/>
  <c r="K13" i="38"/>
  <c r="K14" i="38"/>
  <c r="E8" i="38"/>
  <c r="I8" i="38"/>
  <c r="G18" i="38"/>
  <c r="K16" i="38"/>
  <c r="M12" i="39"/>
  <c r="L13" i="39"/>
  <c r="L23" i="39"/>
  <c r="K25" i="39"/>
  <c r="C37" i="39"/>
  <c r="K40" i="39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C29" i="39"/>
  <c r="N37" i="39"/>
  <c r="L37" i="39"/>
  <c r="M10" i="38"/>
  <c r="K12" i="38"/>
  <c r="C13" i="39"/>
  <c r="E21" i="39"/>
  <c r="E8" i="39" s="1"/>
  <c r="C23" i="39"/>
  <c r="K27" i="39"/>
  <c r="F8" i="39" l="1"/>
  <c r="D8" i="39"/>
  <c r="K18" i="38"/>
  <c r="L35" i="39"/>
  <c r="L16" i="39"/>
  <c r="M8" i="38"/>
  <c r="M16" i="39"/>
  <c r="N16" i="39"/>
  <c r="L10" i="39"/>
  <c r="K19" i="39"/>
  <c r="K29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N21" i="39"/>
  <c r="K10" i="38"/>
  <c r="C8" i="38"/>
  <c r="C16" i="39"/>
  <c r="L21" i="39"/>
  <c r="N10" i="39"/>
  <c r="C10" i="39"/>
  <c r="M15" i="30"/>
  <c r="M11" i="30"/>
  <c r="C8" i="39" l="1"/>
  <c r="N8" i="39"/>
  <c r="L8" i="39"/>
  <c r="K16" i="39"/>
  <c r="K21" i="39"/>
  <c r="K10" i="39"/>
  <c r="K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<sst xmlns="http://schemas.openxmlformats.org/spreadsheetml/2006/main" count="684" uniqueCount="211">
  <si>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</si>
  <si>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</si>
  <si>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</si>
  <si>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</si>
  <si>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</si>
  <si>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</si>
  <si>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</si>
  <si>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</si>
  <si>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</si>
  <si>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</si>
  <si>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</si>
  <si>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</si>
  <si>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</si>
  <si>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</si>
  <si>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</si>
  <si>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</si>
  <si>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</si>
  <si>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</si>
  <si>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</si>
  <si>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</si>
  <si>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</si>
  <si>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</si>
  <si>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</si>
  <si>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</si>
  <si>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</si>
  <si>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</si>
  <si>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</si>
  <si>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</si>
  <si>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</si>
  <si>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</si>
  <si>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</si>
  <si>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</si>
  <si>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</si>
  <si>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</si>
  <si>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</si>
  <si>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</si>
  <si>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</si>
  <si>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</si>
  <si>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</si>
  <si>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</si>
  <si>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</si>
  <si>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</si>
  <si>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</si>
  <si>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</si>
  <si>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</si>
  <si>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</si>
  <si>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</si>
  <si>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</si>
  <si>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</si>
  <si>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</si>
  <si>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</si>
  <si>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</si>
  <si>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</si>
  <si>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</si>
  <si>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</si>
  <si>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</si>
  <si>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</si>
  <si>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</si>
  <si>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</si>
  <si>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</si>
  <si>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</si>
  <si>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</si>
  <si>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</si>
  <si>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</si>
  <si>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</si>
  <si>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</si>
  <si>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</si>
  <si>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</si>
  <si>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</si>
  <si>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</si>
  <si>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</si>
  <si>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</si>
  <si>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</si>
  <si>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</si>
  <si>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</si>
  <si>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</si>
  <si>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</si>
  <si>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</si>
  <si>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</si>
  <si>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</si>
  <si>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</si>
  <si>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</si>
  <si>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</si>
  <si>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</si>
  <si>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</si>
  <si>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</si>
  <si>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</si>
  <si>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</si>
  <si>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</si>
  <si>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</si>
  <si>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</si>
  <si>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</si>
  <si>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</si>
  <si>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</si>
  <si>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</si>
  <si>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</si>
  <si>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</si>
  <si>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</si>
  <si>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</si>
  <si>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</si>
  <si>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</si>
  <si>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</si>
  <si>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</si>
  <si>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</si>
  <si>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</si>
  <si>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</si>
  <si>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</si>
  <si>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</si>
  <si>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</si>
  <si>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</si>
  <si>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</si>
  <si>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</si>
  <si>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</si>
  <si>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</si>
  <si>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</si>
  <si>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</si>
  <si>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</si>
  <si>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</si>
  <si>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</si>
  <si>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</si>
  <si>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</si>
  <si>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</si>
  <si>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</si>
  <si>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</si>
  <si>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</si>
  <si>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</si>
  <si>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</si>
  <si>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</si>
  <si>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</si>
  <si>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</si>
  <si>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</si>
  <si>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</si>
  <si>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</si>
  <si>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</si>
  <si>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</si>
  <si>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</si>
  <si>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</si>
  <si>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</si>
  <si>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</si>
  <si>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</si>
  <si>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</si>
  <si>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</si>
  <si>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</si>
  <si>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</si>
  <si>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</si>
  <si>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</si>
  <si>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</si>
  <si>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</si>
  <si>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</si>
  <si>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</si>
  <si>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</si>
  <si>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</si>
  <si>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</si>
  <si>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</si>
  <si>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</si>
  <si>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</si>
  <si>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</si>
  <si>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</si>
  <si>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</si>
  <si>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</si>
  <si>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</si>
  <si>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</si>
  <si>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</si>
  <si>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</si>
  <si>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</si>
  <si>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</si>
  <si>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</si>
  <si>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</si>
  <si>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</si>
  <si>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</si>
  <si>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</si>
  <si>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</si>
  <si>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</si>
  <si>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</si>
  <si>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</si>
  <si>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</si>
  <si>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</si>
  <si>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</si>
  <si>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</si>
  <si>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</si>
  <si>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</si>
  <si>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</si>
  <si>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</si>
  <si>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Rv: valores revistos</t>
  </si>
  <si>
    <t>Taxa de variação homóloga (%)  
ou dif. p.p.</t>
  </si>
  <si>
    <t>3º T 2024</t>
  </si>
  <si>
    <r>
      <t>4ºT 2024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</si>
  <si>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4ºT 2023</t>
  </si>
  <si>
    <t>Out.24</t>
  </si>
  <si>
    <t>Nov.24</t>
  </si>
  <si>
    <t>Dez.24</t>
  </si>
  <si>
    <t>Out.23</t>
  </si>
  <si>
    <t>Nov.23</t>
  </si>
  <si>
    <t>Dez.23</t>
  </si>
  <si>
    <t>ATIVIDADE DOS TRANSPORTES, 4ºT 2024</t>
  </si>
  <si>
    <r>
      <t xml:space="preserve">4ºT 2024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</si>
  <si>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>4ºT 2024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</si>
  <si>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t xml:space="preserve">4ºT 2023 </t>
  </si>
  <si>
    <t>out.24</t>
  </si>
  <si>
    <t>nov.24</t>
  </si>
  <si>
    <t>dez.24</t>
  </si>
  <si>
    <t>out.23</t>
  </si>
  <si>
    <t>nov.23</t>
  </si>
  <si>
    <t>dez.23</t>
  </si>
  <si>
    <r>
      <t xml:space="preserve">3º T 2024 </t>
    </r>
    <r>
      <rPr>
        <vertAlign val="subscript"/>
        <sz val="9"/>
        <color theme="0"/>
        <rFont val="Arial"/>
        <family val="2"/>
      </rPr>
      <t>(Po)</t>
    </r>
  </si>
  <si>
    <r>
      <t xml:space="preserve">4º T 2024 </t>
    </r>
    <r>
      <rPr>
        <vertAlign val="subscript"/>
        <sz val="9"/>
        <color theme="0"/>
        <rFont val="Arial"/>
        <family val="2"/>
      </rPr>
      <t>(Pe)</t>
    </r>
  </si>
  <si>
    <t>4º T 2024</t>
  </si>
  <si>
    <r>
      <t xml:space="preserve">4º T 2024 </t>
    </r>
    <r>
      <rPr>
        <vertAlign val="subscript"/>
        <sz val="9"/>
        <color theme="0"/>
        <rFont val="Calibri"/>
        <family val="2"/>
        <scheme val="minor"/>
      </rPr>
      <t>(Pe)</t>
    </r>
  </si>
  <si>
    <t>4º T 2023</t>
  </si>
  <si>
    <r>
      <t xml:space="preserve">4º T 2024 </t>
    </r>
    <r>
      <rPr>
        <vertAlign val="subscript"/>
        <sz val="10"/>
        <color theme="0"/>
        <rFont val="Arial"/>
        <family val="2"/>
      </rPr>
      <t>(Pe)</t>
    </r>
  </si>
  <si>
    <r>
      <t>4º T 2024</t>
    </r>
    <r>
      <rPr>
        <vertAlign val="subscript"/>
        <sz val="10"/>
        <color theme="0"/>
        <rFont val="Arial"/>
        <family val="2"/>
      </rPr>
      <t xml:space="preserve"> 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</si>
</sst>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  <numFmt numFmtId="181" formatCode="#\ ##0\ \ \┴"/>
    <numFmt numFmtId="182" formatCode="0.0\ \┴"/>
    <numFmt numFmtId="183" formatCode="0.0%\ \┴"/>
  </numFmts>
  <fonts count="7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theme="7"/>
      </left>
      <right/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47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31" fillId="0" borderId="2" xfId="41" applyFont="1" applyBorder="1" applyAlignment="1">
      <alignment horizontal="left"/>
    </xf>
    <xf numFmtId="0" fontId="22" fillId="0" borderId="3" xfId="41" applyFont="1" applyBorder="1" applyAlignment="1">
      <alignment horizontal="center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4" xfId="6" applyFont="1" applyBorder="1" applyAlignment="1">
      <alignment vertical="center"/>
    </xf>
    <xf numFmtId="165" fontId="3" fillId="0" borderId="24" xfId="7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40" fillId="0" borderId="26" xfId="0" applyFont="1" applyBorder="1" applyAlignment="1">
      <alignment horizontal="center" vertical="center"/>
    </xf>
    <xf numFmtId="1" fontId="4" fillId="0" borderId="28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" fontId="4" fillId="0" borderId="29" xfId="7" applyNumberFormat="1" applyFont="1" applyBorder="1" applyAlignment="1">
      <alignment horizontal="center" vertical="center"/>
    </xf>
    <xf numFmtId="1" fontId="4" fillId="0" borderId="28" xfId="8" applyNumberFormat="1" applyFont="1" applyBorder="1" applyAlignment="1">
      <alignment horizontal="center" vertical="center"/>
    </xf>
    <xf numFmtId="0" fontId="34" fillId="0" borderId="25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32" fillId="0" borderId="25" xfId="0" applyFont="1" applyBorder="1" applyAlignment="1">
      <alignment horizontal="left" vertical="center" indent="1"/>
    </xf>
    <xf numFmtId="0" fontId="6" fillId="0" borderId="25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4" xfId="6" applyFont="1" applyBorder="1" applyAlignment="1">
      <alignment vertical="center"/>
    </xf>
    <xf numFmtId="165" fontId="37" fillId="0" borderId="24" xfId="8" applyNumberFormat="1" applyFont="1" applyBorder="1" applyAlignment="1">
      <alignment horizontal="right" vertical="center"/>
    </xf>
    <xf numFmtId="165" fontId="35" fillId="0" borderId="28" xfId="8" applyNumberFormat="1" applyFont="1" applyBorder="1" applyAlignment="1">
      <alignment horizontal="right" vertical="center"/>
    </xf>
    <xf numFmtId="165" fontId="37" fillId="0" borderId="28" xfId="8" applyNumberFormat="1" applyFont="1" applyBorder="1" applyAlignment="1">
      <alignment horizontal="right" vertical="center"/>
    </xf>
    <xf numFmtId="165" fontId="37" fillId="0" borderId="27" xfId="8" applyNumberFormat="1" applyFont="1" applyBorder="1" applyAlignment="1">
      <alignment horizontal="right" vertical="center"/>
    </xf>
    <xf numFmtId="0" fontId="40" fillId="0" borderId="25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5" fillId="3" borderId="0" xfId="12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4" xfId="6" applyFont="1" applyBorder="1" applyAlignment="1">
      <alignment vertical="center"/>
    </xf>
    <xf numFmtId="0" fontId="22" fillId="0" borderId="30" xfId="6" applyFont="1" applyBorder="1" applyAlignment="1">
      <alignment vertical="center" wrapText="1"/>
    </xf>
    <xf numFmtId="0" fontId="62" fillId="2" borderId="10" xfId="0" applyFont="1" applyFill="1" applyBorder="1" applyAlignment="1">
      <alignment horizontal="center" vertical="center" wrapText="1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28" xfId="6" applyNumberFormat="1" applyFont="1" applyBorder="1" applyAlignment="1">
      <alignment horizontal="right" vertical="center"/>
    </xf>
    <xf numFmtId="166" fontId="31" fillId="0" borderId="31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166" fontId="37" fillId="0" borderId="28" xfId="8" applyNumberFormat="1" applyFont="1" applyBorder="1" applyAlignment="1">
      <alignment horizontal="right" vertical="center"/>
    </xf>
    <xf numFmtId="166" fontId="37" fillId="0" borderId="31" xfId="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166" fontId="22" fillId="0" borderId="28" xfId="6" applyNumberFormat="1" applyFont="1" applyBorder="1" applyAlignment="1">
      <alignment horizontal="right" vertical="center"/>
    </xf>
    <xf numFmtId="166" fontId="22" fillId="0" borderId="31" xfId="6" applyNumberFormat="1" applyFont="1" applyBorder="1" applyAlignment="1">
      <alignment horizontal="right" vertical="center"/>
    </xf>
    <xf numFmtId="166" fontId="22" fillId="0" borderId="2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7" fontId="22" fillId="0" borderId="36" xfId="28" applyNumberFormat="1" applyFont="1" applyBorder="1" applyAlignment="1">
      <alignment horizontal="right" vertical="center"/>
    </xf>
    <xf numFmtId="0" fontId="37" fillId="0" borderId="30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2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28" xfId="8" applyNumberFormat="1" applyFont="1" applyBorder="1" applyAlignment="1">
      <alignment horizontal="right" vertical="center"/>
    </xf>
    <xf numFmtId="166" fontId="35" fillId="0" borderId="29" xfId="8" applyNumberFormat="1" applyFont="1" applyBorder="1" applyAlignment="1">
      <alignment horizontal="right" vertical="center"/>
    </xf>
    <xf numFmtId="166" fontId="37" fillId="0" borderId="29" xfId="8" applyNumberFormat="1" applyFont="1" applyBorder="1" applyAlignment="1">
      <alignment horizontal="right" vertical="center"/>
    </xf>
    <xf numFmtId="166" fontId="22" fillId="0" borderId="29" xfId="6" applyNumberFormat="1" applyFont="1" applyBorder="1" applyAlignment="1">
      <alignment horizontal="right" vertical="center"/>
    </xf>
    <xf numFmtId="166" fontId="22" fillId="0" borderId="30" xfId="6" applyNumberFormat="1" applyFont="1" applyBorder="1" applyAlignment="1">
      <alignment horizontal="right" vertical="center"/>
    </xf>
    <xf numFmtId="0" fontId="22" fillId="0" borderId="3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38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3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5" fontId="29" fillId="0" borderId="3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3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167" fontId="16" fillId="0" borderId="0" xfId="28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39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40" fillId="0" borderId="24" xfId="0" applyFont="1" applyBorder="1" applyAlignment="1">
      <alignment horizontal="center" vertical="center"/>
    </xf>
    <xf numFmtId="166" fontId="4" fillId="0" borderId="24" xfId="6" applyNumberFormat="1" applyFont="1" applyBorder="1" applyAlignment="1">
      <alignment vertical="center"/>
    </xf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0" fontId="28" fillId="0" borderId="3" xfId="0" applyFont="1" applyBorder="1" applyAlignment="1">
      <alignment horizontal="center"/>
    </xf>
    <xf numFmtId="166" fontId="16" fillId="0" borderId="40" xfId="0" applyNumberFormat="1" applyFont="1" applyBorder="1" applyAlignment="1">
      <alignment horizontal="right"/>
    </xf>
    <xf numFmtId="169" fontId="16" fillId="0" borderId="0" xfId="0" quotePrefix="1" applyNumberFormat="1" applyFont="1" applyAlignment="1">
      <alignment horizontal="right"/>
    </xf>
    <xf numFmtId="181" fontId="35" fillId="0" borderId="29" xfId="0" applyNumberFormat="1" applyFont="1" applyBorder="1" applyAlignment="1">
      <alignment horizontal="right" vertical="center"/>
    </xf>
    <xf numFmtId="181" fontId="37" fillId="0" borderId="29" xfId="0" applyNumberFormat="1" applyFont="1" applyBorder="1" applyAlignment="1">
      <alignment horizontal="right" vertical="center"/>
    </xf>
    <xf numFmtId="181" fontId="37" fillId="0" borderId="30" xfId="0" applyNumberFormat="1" applyFont="1" applyBorder="1" applyAlignment="1">
      <alignment horizontal="right" vertical="center"/>
    </xf>
    <xf numFmtId="181" fontId="35" fillId="0" borderId="28" xfId="0" applyNumberFormat="1" applyFont="1" applyBorder="1" applyAlignment="1">
      <alignment horizontal="right" vertical="center"/>
    </xf>
    <xf numFmtId="181" fontId="37" fillId="0" borderId="28" xfId="0" applyNumberFormat="1" applyFont="1" applyBorder="1" applyAlignment="1">
      <alignment horizontal="right" vertical="center"/>
    </xf>
    <xf numFmtId="181" fontId="37" fillId="0" borderId="27" xfId="0" applyNumberFormat="1" applyFont="1" applyBorder="1" applyAlignment="1">
      <alignment horizontal="right" vertical="center"/>
    </xf>
    <xf numFmtId="167" fontId="22" fillId="0" borderId="29" xfId="28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7" fillId="0" borderId="31" xfId="0" applyNumberFormat="1" applyFont="1" applyBorder="1" applyAlignment="1">
      <alignment horizontal="right" vertical="center"/>
    </xf>
    <xf numFmtId="181" fontId="37" fillId="0" borderId="33" xfId="0" applyNumberFormat="1" applyFont="1" applyBorder="1" applyAlignment="1">
      <alignment horizontal="right" vertical="center"/>
    </xf>
    <xf numFmtId="183" fontId="31" fillId="0" borderId="29" xfId="28" applyNumberFormat="1" applyFont="1" applyBorder="1" applyAlignment="1">
      <alignment horizontal="right" vertical="center"/>
    </xf>
    <xf numFmtId="183" fontId="22" fillId="0" borderId="32" xfId="28" applyNumberFormat="1" applyFont="1" applyBorder="1" applyAlignment="1">
      <alignment horizontal="right" vertical="center"/>
    </xf>
    <xf numFmtId="183" fontId="22" fillId="0" borderId="34" xfId="28" applyNumberFormat="1" applyFont="1" applyBorder="1" applyAlignment="1">
      <alignment horizontal="right" vertical="center"/>
    </xf>
    <xf numFmtId="169" fontId="16" fillId="0" borderId="2" xfId="0" applyNumberFormat="1" applyFont="1" applyBorder="1" applyAlignment="1">
      <alignment horizontal="right"/>
    </xf>
    <xf numFmtId="166" fontId="16" fillId="0" borderId="0" xfId="0" applyNumberFormat="1" applyFont="1"/>
    <xf numFmtId="166" fontId="16" fillId="0" borderId="2" xfId="0" applyNumberFormat="1" applyFont="1" applyBorder="1"/>
    <xf numFmtId="166" fontId="16" fillId="0" borderId="2" xfId="0" applyNumberFormat="1" applyFont="1" applyBorder="1" applyAlignment="1">
      <alignment horizontal="right"/>
    </xf>
    <xf numFmtId="0" fontId="22" fillId="0" borderId="41" xfId="0" applyFont="1" applyBorder="1" applyAlignment="1">
      <alignment horizontal="center"/>
    </xf>
    <xf numFmtId="17" fontId="22" fillId="0" borderId="42" xfId="0" applyNumberFormat="1" applyFont="1" applyBorder="1" applyAlignment="1">
      <alignment horizontal="center"/>
    </xf>
    <xf numFmtId="0" fontId="26" fillId="2" borderId="39" xfId="0" applyFont="1" applyFill="1" applyBorder="1" applyAlignment="1">
      <alignment horizontal="center" vertical="center"/>
    </xf>
    <xf numFmtId="0" fontId="22" fillId="0" borderId="45" xfId="0" applyFont="1" applyBorder="1" applyAlignment="1">
      <alignment horizontal="center"/>
    </xf>
    <xf numFmtId="17" fontId="22" fillId="0" borderId="15" xfId="0" applyNumberFormat="1" applyFont="1" applyBorder="1" applyAlignment="1">
      <alignment horizontal="center"/>
    </xf>
    <xf numFmtId="17" fontId="22" fillId="0" borderId="46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45" xfId="43" applyFont="1" applyBorder="1" applyAlignment="1">
      <alignment horizontal="center"/>
    </xf>
    <xf numFmtId="17" fontId="22" fillId="0" borderId="15" xfId="43" applyNumberFormat="1" applyFont="1" applyBorder="1" applyAlignment="1">
      <alignment horizontal="center"/>
    </xf>
    <xf numFmtId="17" fontId="22" fillId="0" borderId="46" xfId="43" applyNumberFormat="1" applyFont="1" applyBorder="1" applyAlignment="1">
      <alignment horizontal="center"/>
    </xf>
    <xf numFmtId="0" fontId="22" fillId="0" borderId="15" xfId="43" applyFont="1" applyBorder="1" applyAlignment="1">
      <alignment horizontal="center"/>
    </xf>
    <xf numFmtId="166" fontId="35" fillId="0" borderId="29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166" fontId="37" fillId="0" borderId="24" xfId="0" applyNumberFormat="1" applyFont="1" applyBorder="1" applyAlignment="1">
      <alignment horizontal="right" vertical="center"/>
    </xf>
    <xf numFmtId="166" fontId="37" fillId="0" borderId="30" xfId="0" applyNumberFormat="1" applyFont="1" applyBorder="1" applyAlignment="1">
      <alignment horizontal="right" vertical="center"/>
    </xf>
    <xf numFmtId="181" fontId="35" fillId="0" borderId="0" xfId="0" applyNumberFormat="1" applyFont="1" applyAlignment="1">
      <alignment horizontal="right" vertical="center"/>
    </xf>
    <xf numFmtId="182" fontId="35" fillId="0" borderId="0" xfId="8" applyNumberFormat="1" applyFont="1" applyAlignment="1">
      <alignment vertical="center"/>
    </xf>
    <xf numFmtId="181" fontId="37" fillId="0" borderId="0" xfId="0" applyNumberFormat="1" applyFont="1" applyAlignment="1">
      <alignment horizontal="right" vertical="center"/>
    </xf>
    <xf numFmtId="182" fontId="37" fillId="0" borderId="0" xfId="8" applyNumberFormat="1" applyFont="1" applyAlignment="1">
      <alignment vertical="center"/>
    </xf>
    <xf numFmtId="0" fontId="37" fillId="0" borderId="28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165" fontId="37" fillId="0" borderId="0" xfId="8" applyNumberFormat="1" applyFont="1" applyAlignment="1">
      <alignment vertical="center"/>
    </xf>
    <xf numFmtId="0" fontId="54" fillId="2" borderId="18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54" fillId="2" borderId="43" xfId="0" applyFont="1" applyFill="1" applyBorder="1" applyAlignment="1">
      <alignment horizontal="center" vertical="center" wrapText="1"/>
    </xf>
    <xf numFmtId="0" fontId="54" fillId="2" borderId="44" xfId="0" applyFont="1" applyFill="1" applyBorder="1" applyAlignment="1">
      <alignment horizontal="center" vertical="center" wrapText="1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37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9B8357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E_SE\DIVULGACAO\DESTAQUES\TRANSPORTES\2024\Destaque%20Transportes%204T%202024\Fluviais\Transportes_2024_Quadros_Fluvial_em_trab.xlsx" TargetMode="External"/><Relationship Id="rId1" Type="http://schemas.openxmlformats.org/officeDocument/2006/relationships/externalLinkPath" Target="/lsb/DEE_SE/DIVULGACAO/DESTAQUES/TRANSPORTES/2024/Destaque%20Transportes%204T%202024/Fluviais/Transportes_2024_Quadros_Fluvial_em_tra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iculos"/>
      <sheetName val="Passageiros"/>
      <sheetName val="Q05"/>
      <sheetName val="Q06"/>
    </sheetNames>
    <sheetDataSet>
      <sheetData sheetId="0"/>
      <sheetData sheetId="1">
        <row r="2">
          <cell r="A2" t="str">
            <v>Outubro de 2024</v>
          </cell>
        </row>
        <row r="10">
          <cell r="A10" t="str">
            <v>Novembro de 2024</v>
          </cell>
        </row>
        <row r="18">
          <cell r="A18" t="str">
            <v>Dezembro de 2024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8" sqref="B8"/>
    </sheetView>
  </sheetViews>
  <sheetFormatPr defaultColWidth="9.33203125" defaultRowHeight="14.4" x14ac:dyDescent="0.3"/>
  <cols>
    <col min="1" max="1" width="2.44140625" customWidth="1"/>
    <col min="2" max="2" width="137" customWidth="1"/>
  </cols>
  <sheetData>
    <row r="1" spans="1:2" x14ac:dyDescent="0.3">
      <c r="A1" t="s">
        <v>113</v>
      </c>
    </row>
    <row r="7" spans="1:2" x14ac:dyDescent="0.3">
      <c r="A7" t="s">
        <v>113</v>
      </c>
    </row>
    <row r="8" spans="1:2" x14ac:dyDescent="0.3">
      <c r="B8" s="273" t="s">
        <v>194</v>
      </c>
    </row>
    <row r="9" spans="1:2" x14ac:dyDescent="0.3">
      <c r="B9" t="s">
        <v>113</v>
      </c>
    </row>
    <row r="10" spans="1:2" x14ac:dyDescent="0.3">
      <c r="B10" s="274" t="s">
        <v>112</v>
      </c>
    </row>
    <row r="11" spans="1:2" x14ac:dyDescent="0.3">
      <c r="B11" t="s">
        <v>113</v>
      </c>
    </row>
    <row r="12" spans="1:2" s="199" customFormat="1" x14ac:dyDescent="0.3">
      <c r="B12" s="275" t="str">
        <f>'Q01'!B2</f>
        <v>Quadro 01 - Transporte marítimo - Embarcações entradas (número e dimensão) nos portos nacionais</v>
      </c>
    </row>
    <row r="13" spans="1:2" s="199" customFormat="1" x14ac:dyDescent="0.3">
      <c r="B13" s="275" t="str">
        <f>'Q02'!B2</f>
        <v>Quadro 02 - Transporte marítimo - Movimento de mercadorias nos portos nacionais por tipo de tráfego</v>
      </c>
    </row>
    <row r="14" spans="1:2" s="199" customFormat="1" x14ac:dyDescent="0.3">
      <c r="B14" s="275" t="str">
        <f>'Q03'!B2</f>
        <v>Quadro 03 - Transporte marítimo - Movimento de mercadorias carregadas e descarregadas nos portos nacionais</v>
      </c>
    </row>
    <row r="15" spans="1:2" s="199" customFormat="1" x14ac:dyDescent="0.3">
      <c r="B15" s="275" t="str">
        <f>'Q04'!B2</f>
        <v>Quadro 04 - Transporte marítimo - Movimento de mercadorias por tipo de carga nos principais portos nacionais</v>
      </c>
    </row>
    <row r="16" spans="1:2" s="199" customFormat="1" x14ac:dyDescent="0.3">
      <c r="B16" s="275"/>
    </row>
    <row r="17" spans="2:2" s="199" customFormat="1" x14ac:dyDescent="0.3">
      <c r="B17" s="275" t="str">
        <f>'Q05'!B2</f>
        <v>Quadro 05 - Transporte fluvial - Movimento de passageiros em vias navegáveis interiores, por travessia fluvial</v>
      </c>
    </row>
    <row r="18" spans="2:2" s="199" customFormat="1" x14ac:dyDescent="0.3">
      <c r="B18" s="275" t="str">
        <f>'Q06'!B2</f>
        <v>Quadro 06 - Transporte fluvial - Movimento de veículos em vias navegáveis interiores, por travessia fluvial</v>
      </c>
    </row>
    <row r="19" spans="2:2" s="199" customFormat="1" x14ac:dyDescent="0.3">
      <c r="B19" s="275"/>
    </row>
    <row r="20" spans="2:2" s="199" customFormat="1" x14ac:dyDescent="0.3">
      <c r="B20" s="275" t="str">
        <f>'Q07'!B2</f>
        <v xml:space="preserve">Quadro 07 - Transporte aéreo - Aeronaves aterradas nas infraestruturas aeroportuárias nacionais, em voos comerciais </v>
      </c>
    </row>
    <row r="21" spans="2:2" s="199" customFormat="1" x14ac:dyDescent="0.3">
      <c r="B21" s="275" t="str">
        <f>'Q08'!B2</f>
        <v>Quadro 08 - Transporte aéreo - Passageiros  movimentados nas infraestruturas aeroportuárias nacionais, em voos comerciais</v>
      </c>
    </row>
    <row r="22" spans="2:2" s="199" customFormat="1" x14ac:dyDescent="0.3">
      <c r="B22" s="275" t="str">
        <f>'Q09'!B2</f>
        <v>Quadro 09 - Transporte aéreo - Movimento de passageiros, carga e correio nas infraestruturas aeroportuárias nacionais, em tráfego comercial, por sentido</v>
      </c>
    </row>
    <row r="23" spans="2:2" s="199" customFormat="1" x14ac:dyDescent="0.3">
      <c r="B23" s="275"/>
    </row>
    <row r="24" spans="2:2" s="199" customFormat="1" x14ac:dyDescent="0.3">
      <c r="B24" s="275" t="str">
        <f>'Q10'!B2</f>
        <v>Quadro 10 - Transporte ferroviário - Movimento de passageiros e mercadorias em transporte ferroviário pesado</v>
      </c>
    </row>
    <row r="25" spans="2:2" s="199" customFormat="1" x14ac:dyDescent="0.3">
      <c r="B25" s="275" t="str">
        <f>'Q11'!B2</f>
        <v>Quadro 11 - Transporte ferroviário - Movimento de passageiros nos sistemas ferroviários ligeiros</v>
      </c>
    </row>
    <row r="26" spans="2:2" s="199" customFormat="1" x14ac:dyDescent="0.3">
      <c r="B26" s="275"/>
    </row>
    <row r="27" spans="2:2" s="199" customFormat="1" x14ac:dyDescent="0.3">
      <c r="B27" s="275" t="str">
        <f>'Q12'!B2</f>
        <v>Quadro 12 - Transporte rodoviário - Principais indicadores da atividade do transporte rodoviário de mercadorias</v>
      </c>
    </row>
    <row r="28" spans="2:2" s="199" customFormat="1" x14ac:dyDescent="0.3">
      <c r="B28" s="275" t="str">
        <f>'Q13'!B2</f>
        <v>Quadro 13 - Transporte rodoviário - Mercadorias transportadas por tipo de transporte e de viagem</v>
      </c>
    </row>
    <row r="29" spans="2:2" s="199" customFormat="1" x14ac:dyDescent="0.3">
      <c r="B29" s="275" t="str">
        <f>'Q14'!B2</f>
        <v>Quadro 14 - Transporte rodoviário - Transporte nacional de mercadorias, segundo os principais grupos de mercadorias (NST)</v>
      </c>
    </row>
    <row r="30" spans="2:2" s="199" customFormat="1" x14ac:dyDescent="0.3">
      <c r="B30" s="275" t="str">
        <f>'Q15'!B2</f>
        <v>Quadro 15 - Transporte rodoviário - Transporte internacional (a) de mercadorias por Origem/Destino</v>
      </c>
    </row>
    <row r="31" spans="2:2" s="199" customFormat="1" x14ac:dyDescent="0.3">
      <c r="B31" s="276"/>
    </row>
    <row r="32" spans="2:2" s="199" customFormat="1" x14ac:dyDescent="0.3">
      <c r="B32" s="275" t="str">
        <f>'Q16'!B2</f>
        <v>Quadro 16 - Transporte por conduta - Transporte de gás por gasoluto, segundo o sentido e a via</v>
      </c>
    </row>
    <row r="33" spans="2:2" s="199" customFormat="1" x14ac:dyDescent="0.3">
      <c r="B33" s="275" t="str">
        <f>'Q17'!B2</f>
        <v>Quadro 17 - Transporte por conduta - Transporte nacional de mercadorias no oleoduto multiproduto Aveiras-Sines, segundo a mercadoria</v>
      </c>
    </row>
    <row r="34" spans="2:2" x14ac:dyDescent="0.3">
      <c r="B34" s="276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Normal="100" workbookViewId="0">
      <selection activeCell="B5" sqref="B5:B6"/>
    </sheetView>
  </sheetViews>
  <sheetFormatPr defaultColWidth="9.33203125" defaultRowHeight="12" x14ac:dyDescent="0.3"/>
  <cols>
    <col min="1" max="1" width="1.44140625" style="77" customWidth="1"/>
    <col min="2" max="2" width="33.44140625" style="77" customWidth="1"/>
    <col min="3" max="3" width="8.5546875" style="77" customWidth="1"/>
    <col min="4" max="4" width="10.5546875" style="78" customWidth="1"/>
    <col min="5" max="7" width="10.44140625" style="78" customWidth="1"/>
    <col min="8" max="8" width="10.5546875" style="78" customWidth="1"/>
    <col min="9" max="11" width="10.44140625" style="78" customWidth="1"/>
    <col min="12" max="15" width="7.5546875" style="77" customWidth="1"/>
    <col min="16" max="16" width="2" style="77" customWidth="1"/>
    <col min="17" max="46" width="5.5546875" style="79" customWidth="1"/>
    <col min="47" max="16384" width="9.33203125" style="77"/>
  </cols>
  <sheetData>
    <row r="1" spans="2:46" ht="6.75" customHeight="1" x14ac:dyDescent="0.3"/>
    <row r="2" spans="2:46" ht="14.1" customHeight="1" x14ac:dyDescent="0.3">
      <c r="B2" s="83" t="s">
        <v>127</v>
      </c>
      <c r="C2" s="80"/>
    </row>
    <row r="3" spans="2:46" ht="8.25" customHeight="1" x14ac:dyDescent="0.3"/>
    <row r="4" spans="2:46" ht="8.25" customHeight="1" x14ac:dyDescent="0.3">
      <c r="J4" s="443"/>
      <c r="K4" s="443"/>
    </row>
    <row r="5" spans="2:46" ht="20.100000000000001" customHeight="1" thickBot="1" x14ac:dyDescent="0.35">
      <c r="B5" s="440"/>
      <c r="C5" s="440" t="s">
        <v>3</v>
      </c>
      <c r="D5" s="437" t="s">
        <v>195</v>
      </c>
      <c r="E5" s="438"/>
      <c r="F5" s="438"/>
      <c r="G5" s="439"/>
      <c r="H5" s="437" t="s">
        <v>187</v>
      </c>
      <c r="I5" s="438"/>
      <c r="J5" s="438"/>
      <c r="K5" s="439"/>
      <c r="L5" s="437" t="s">
        <v>49</v>
      </c>
      <c r="M5" s="438"/>
      <c r="N5" s="438"/>
      <c r="O5" s="439"/>
    </row>
    <row r="6" spans="2:46" ht="20.100000000000001" customHeight="1" x14ac:dyDescent="0.3">
      <c r="B6" s="440"/>
      <c r="C6" s="440"/>
      <c r="D6" s="75" t="s">
        <v>0</v>
      </c>
      <c r="E6" s="76" t="s">
        <v>188</v>
      </c>
      <c r="F6" s="75" t="s">
        <v>189</v>
      </c>
      <c r="G6" s="76" t="s">
        <v>190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">
        <v>188</v>
      </c>
      <c r="N6" s="75" t="s">
        <v>189</v>
      </c>
      <c r="O6" s="76" t="s">
        <v>190</v>
      </c>
    </row>
    <row r="7" spans="2:46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3">
      <c r="B8" s="83" t="s">
        <v>42</v>
      </c>
      <c r="C8" s="93" t="s">
        <v>16</v>
      </c>
      <c r="D8" s="88">
        <v>15976994</v>
      </c>
      <c r="E8" s="88">
        <v>6545501</v>
      </c>
      <c r="F8" s="88">
        <v>4748863</v>
      </c>
      <c r="G8" s="88">
        <v>4682630</v>
      </c>
      <c r="H8" s="95">
        <v>15342392</v>
      </c>
      <c r="I8" s="88">
        <v>6362641</v>
      </c>
      <c r="J8" s="88">
        <v>4472649</v>
      </c>
      <c r="K8" s="88">
        <v>4507102</v>
      </c>
      <c r="L8" s="119">
        <v>4.0999999999999996</v>
      </c>
      <c r="M8" s="116">
        <v>2.9</v>
      </c>
      <c r="N8" s="116">
        <v>6.2</v>
      </c>
      <c r="O8" s="116">
        <v>3.9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3">
      <c r="B9" s="296" t="s">
        <v>44</v>
      </c>
      <c r="C9" s="93" t="s">
        <v>16</v>
      </c>
      <c r="D9" s="90">
        <v>7907038</v>
      </c>
      <c r="E9" s="90">
        <v>3214194</v>
      </c>
      <c r="F9" s="90">
        <v>2274932</v>
      </c>
      <c r="G9" s="90">
        <v>2417912</v>
      </c>
      <c r="H9" s="97">
        <v>7612674</v>
      </c>
      <c r="I9" s="90">
        <v>3136276</v>
      </c>
      <c r="J9" s="90">
        <v>2124366</v>
      </c>
      <c r="K9" s="90">
        <v>2352032</v>
      </c>
      <c r="L9" s="120">
        <v>3.9</v>
      </c>
      <c r="M9" s="117">
        <v>2.5</v>
      </c>
      <c r="N9" s="117">
        <v>7.1</v>
      </c>
      <c r="O9" s="117">
        <v>2.8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3">
      <c r="B10" s="296" t="s">
        <v>52</v>
      </c>
      <c r="C10" s="93" t="s">
        <v>16</v>
      </c>
      <c r="D10" s="90">
        <v>8028998</v>
      </c>
      <c r="E10" s="90">
        <v>3317198</v>
      </c>
      <c r="F10" s="90">
        <v>2461300</v>
      </c>
      <c r="G10" s="90">
        <v>2250500</v>
      </c>
      <c r="H10" s="97">
        <v>7685849</v>
      </c>
      <c r="I10" s="90">
        <v>3211580</v>
      </c>
      <c r="J10" s="90">
        <v>2333989</v>
      </c>
      <c r="K10" s="90">
        <v>2140280</v>
      </c>
      <c r="L10" s="120">
        <v>4.5</v>
      </c>
      <c r="M10" s="117">
        <v>3.3</v>
      </c>
      <c r="N10" s="117">
        <v>5.5</v>
      </c>
      <c r="O10" s="117">
        <v>5.0999999999999996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3">
      <c r="B11" s="296" t="s">
        <v>41</v>
      </c>
      <c r="C11" s="93" t="s">
        <v>16</v>
      </c>
      <c r="D11" s="90">
        <v>40958</v>
      </c>
      <c r="E11" s="90">
        <v>14109</v>
      </c>
      <c r="F11" s="90">
        <v>12631</v>
      </c>
      <c r="G11" s="90">
        <v>14218</v>
      </c>
      <c r="H11" s="97">
        <v>43869</v>
      </c>
      <c r="I11" s="90">
        <v>14785</v>
      </c>
      <c r="J11" s="90">
        <v>14294</v>
      </c>
      <c r="K11" s="90">
        <v>14790</v>
      </c>
      <c r="L11" s="120">
        <v>-6.6</v>
      </c>
      <c r="M11" s="117">
        <v>-4.5999999999999996</v>
      </c>
      <c r="N11" s="117">
        <v>-11.6</v>
      </c>
      <c r="O11" s="117">
        <v>-3.9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" customHeight="1" x14ac:dyDescent="0.3">
      <c r="B12" s="296"/>
      <c r="C12" s="93"/>
      <c r="D12" s="287"/>
      <c r="E12" s="287"/>
      <c r="F12" s="287"/>
      <c r="G12" s="287"/>
      <c r="H12" s="288"/>
      <c r="I12" s="287"/>
      <c r="J12" s="287"/>
      <c r="K12" s="287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3">
      <c r="B13" s="83" t="s">
        <v>43</v>
      </c>
      <c r="C13" s="93" t="s">
        <v>5</v>
      </c>
      <c r="D13" s="88">
        <v>68932.95</v>
      </c>
      <c r="E13" s="88">
        <v>24005.684000000001</v>
      </c>
      <c r="F13" s="88">
        <v>22730.273999999998</v>
      </c>
      <c r="G13" s="289">
        <v>22196.991999999998</v>
      </c>
      <c r="H13" s="95">
        <v>61194.224000000002</v>
      </c>
      <c r="I13" s="88">
        <v>20398.196</v>
      </c>
      <c r="J13" s="88">
        <v>20550.913</v>
      </c>
      <c r="K13" s="289">
        <v>20245.114999999998</v>
      </c>
      <c r="L13" s="119">
        <v>12.6</v>
      </c>
      <c r="M13" s="116">
        <v>17.7</v>
      </c>
      <c r="N13" s="116">
        <v>10.6</v>
      </c>
      <c r="O13" s="116">
        <v>9.6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3">
      <c r="B14" s="296" t="s">
        <v>45</v>
      </c>
      <c r="C14" s="93" t="s">
        <v>5</v>
      </c>
      <c r="D14" s="90">
        <v>30230.058999999997</v>
      </c>
      <c r="E14" s="90">
        <v>10535.3</v>
      </c>
      <c r="F14" s="90">
        <v>9854.7199999999993</v>
      </c>
      <c r="G14" s="90">
        <v>9840.0390000000007</v>
      </c>
      <c r="H14" s="97">
        <v>28423.804999999997</v>
      </c>
      <c r="I14" s="90">
        <v>9791.6119999999992</v>
      </c>
      <c r="J14" s="90">
        <v>9420.2639999999992</v>
      </c>
      <c r="K14" s="90">
        <v>9211.9290000000001</v>
      </c>
      <c r="L14" s="120">
        <v>6.4</v>
      </c>
      <c r="M14" s="117">
        <v>7.6</v>
      </c>
      <c r="N14" s="117">
        <v>4.5999999999999996</v>
      </c>
      <c r="O14" s="117">
        <v>6.8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35">
      <c r="B15" s="121" t="s">
        <v>46</v>
      </c>
      <c r="C15" s="122" t="s">
        <v>5</v>
      </c>
      <c r="D15" s="277">
        <v>38702.891000000003</v>
      </c>
      <c r="E15" s="277">
        <v>13470.384</v>
      </c>
      <c r="F15" s="277">
        <v>12875.554</v>
      </c>
      <c r="G15" s="277">
        <v>12356.953</v>
      </c>
      <c r="H15" s="99">
        <v>32770.419000000002</v>
      </c>
      <c r="I15" s="277">
        <v>10606.584000000001</v>
      </c>
      <c r="J15" s="277">
        <v>11130.648999999999</v>
      </c>
      <c r="K15" s="277">
        <v>11033.186</v>
      </c>
      <c r="L15" s="290">
        <v>18.100000000000001</v>
      </c>
      <c r="M15" s="92">
        <v>27</v>
      </c>
      <c r="N15" s="92">
        <v>15.7</v>
      </c>
      <c r="O15" s="92">
        <v>12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" customHeight="1" thickTop="1" x14ac:dyDescent="0.3">
      <c r="B16" s="79" t="s">
        <v>161</v>
      </c>
      <c r="C16" s="78"/>
      <c r="K16" s="77"/>
      <c r="O16" s="60" t="s">
        <v>118</v>
      </c>
    </row>
    <row r="17" spans="3:15" ht="14.1" customHeight="1" x14ac:dyDescent="0.3">
      <c r="C17" s="78"/>
      <c r="K17" s="77"/>
      <c r="O17" s="60"/>
    </row>
    <row r="18" spans="3:15" x14ac:dyDescent="0.3">
      <c r="L18" s="78"/>
      <c r="M18" s="78"/>
      <c r="N18" s="113"/>
      <c r="O18" s="113"/>
    </row>
    <row r="19" spans="3:15" ht="15" customHeight="1" x14ac:dyDescent="0.3"/>
    <row r="20" spans="3:15" ht="15" customHeight="1" x14ac:dyDescent="0.3"/>
    <row r="21" spans="3:15" ht="15" customHeight="1" x14ac:dyDescent="0.25">
      <c r="L21" s="114"/>
      <c r="M21" s="114"/>
      <c r="N21" s="114"/>
      <c r="O21" s="114"/>
    </row>
    <row r="22" spans="3:15" x14ac:dyDescent="0.25">
      <c r="L22" s="115"/>
      <c r="M22" s="115"/>
      <c r="N22" s="115"/>
      <c r="O22" s="115"/>
    </row>
    <row r="23" spans="3:15" x14ac:dyDescent="0.25">
      <c r="L23" s="115"/>
      <c r="M23" s="115"/>
      <c r="N23" s="115"/>
      <c r="O23" s="115"/>
    </row>
    <row r="24" spans="3:15" x14ac:dyDescent="0.25">
      <c r="L24" s="115"/>
      <c r="M24" s="115"/>
      <c r="N24" s="115"/>
      <c r="O24" s="115"/>
    </row>
    <row r="25" spans="3:15" x14ac:dyDescent="0.25">
      <c r="L25" s="115"/>
      <c r="M25" s="115"/>
      <c r="N25" s="115"/>
    </row>
    <row r="26" spans="3:15" x14ac:dyDescent="0.25">
      <c r="L26" s="115"/>
      <c r="M26" s="115"/>
      <c r="N26" s="115"/>
    </row>
    <row r="27" spans="3:15" x14ac:dyDescent="0.25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Normal="100" zoomScalePageLayoutView="53" workbookViewId="0">
      <selection activeCell="B5" sqref="B5:B6"/>
    </sheetView>
  </sheetViews>
  <sheetFormatPr defaultColWidth="9.33203125" defaultRowHeight="13.8" x14ac:dyDescent="0.3"/>
  <cols>
    <col min="1" max="1" width="1" style="125" customWidth="1"/>
    <col min="2" max="2" width="25.44140625" style="125" customWidth="1"/>
    <col min="3" max="3" width="7.44140625" style="126" customWidth="1"/>
    <col min="4" max="4" width="11.33203125" style="126" customWidth="1"/>
    <col min="5" max="7" width="9.44140625" style="126" customWidth="1"/>
    <col min="8" max="8" width="10.44140625" style="126" customWidth="1"/>
    <col min="9" max="11" width="9.44140625" style="126" customWidth="1"/>
    <col min="12" max="13" width="7.44140625" style="126" customWidth="1"/>
    <col min="14" max="15" width="7.44140625" style="125" customWidth="1"/>
    <col min="16" max="16" width="1.44140625" style="125" customWidth="1"/>
    <col min="17" max="28" width="5.5546875" style="125" customWidth="1"/>
    <col min="29" max="29" width="1.6640625" style="125" customWidth="1"/>
    <col min="30" max="16384" width="9.33203125" style="125"/>
  </cols>
  <sheetData>
    <row r="1" spans="2:46" ht="6.75" customHeight="1" x14ac:dyDescent="0.3"/>
    <row r="2" spans="2:46" ht="14.1" customHeight="1" x14ac:dyDescent="0.3">
      <c r="B2" s="127" t="s">
        <v>98</v>
      </c>
      <c r="C2" s="128"/>
    </row>
    <row r="3" spans="2:46" ht="5.0999999999999996" customHeight="1" x14ac:dyDescent="0.3">
      <c r="B3" s="127"/>
      <c r="C3" s="128"/>
    </row>
    <row r="4" spans="2:46" ht="7.5" customHeight="1" x14ac:dyDescent="0.3"/>
    <row r="5" spans="2:46" s="77" customFormat="1" ht="20.100000000000001" customHeight="1" thickBot="1" x14ac:dyDescent="0.35">
      <c r="B5" s="440"/>
      <c r="C5" s="440" t="s">
        <v>3</v>
      </c>
      <c r="D5" s="437" t="s">
        <v>186</v>
      </c>
      <c r="E5" s="438"/>
      <c r="F5" s="438"/>
      <c r="G5" s="439"/>
      <c r="H5" s="437" t="s">
        <v>187</v>
      </c>
      <c r="I5" s="438"/>
      <c r="J5" s="438"/>
      <c r="K5" s="439"/>
      <c r="L5" s="437" t="s">
        <v>49</v>
      </c>
      <c r="M5" s="438"/>
      <c r="N5" s="438"/>
      <c r="O5" s="43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00000000000001" customHeight="1" x14ac:dyDescent="0.3">
      <c r="B6" s="440"/>
      <c r="C6" s="440"/>
      <c r="D6" s="75" t="s">
        <v>0</v>
      </c>
      <c r="E6" s="76" t="s">
        <v>188</v>
      </c>
      <c r="F6" s="75" t="s">
        <v>189</v>
      </c>
      <c r="G6" s="76" t="s">
        <v>190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tr">
        <f>E6</f>
        <v>Out.24</v>
      </c>
      <c r="N6" s="76" t="str">
        <f t="shared" ref="N6:O6" si="0">F6</f>
        <v>Nov.24</v>
      </c>
      <c r="O6" s="76" t="str">
        <f t="shared" si="0"/>
        <v>Dez.24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35" customHeight="1" x14ac:dyDescent="0.3">
      <c r="B7" s="134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3">
      <c r="B8" s="134" t="s">
        <v>1</v>
      </c>
      <c r="C8" s="140" t="s">
        <v>166</v>
      </c>
      <c r="D8" s="88">
        <f>SUM(D9:D11)</f>
        <v>57364.003931685314</v>
      </c>
      <c r="E8" s="88">
        <f t="shared" ref="E8:K8" si="1">SUM(E9:E11)</f>
        <v>20092.719895676772</v>
      </c>
      <c r="F8" s="88">
        <f t="shared" si="1"/>
        <v>18941.947227467466</v>
      </c>
      <c r="G8" s="88">
        <f t="shared" si="1"/>
        <v>18329.33680854108</v>
      </c>
      <c r="H8" s="95">
        <f t="shared" si="1"/>
        <v>53679.909219313246</v>
      </c>
      <c r="I8" s="88">
        <f t="shared" si="1"/>
        <v>18902.015487237197</v>
      </c>
      <c r="J8" s="88">
        <f t="shared" si="1"/>
        <v>18105.373785452804</v>
      </c>
      <c r="K8" s="88">
        <f t="shared" si="1"/>
        <v>16672.519946623255</v>
      </c>
      <c r="L8" s="119">
        <f t="shared" ref="L8:L16" si="2">(D8-H8)/H8*100</f>
        <v>6.8630792524637609</v>
      </c>
      <c r="M8" s="116">
        <f t="shared" ref="M8:O11" si="3">(E8-I8)/I8*100</f>
        <v>6.2993515651468419</v>
      </c>
      <c r="N8" s="116">
        <f t="shared" si="3"/>
        <v>4.6205808945343447</v>
      </c>
      <c r="O8" s="116">
        <f t="shared" si="3"/>
        <v>9.9374111845245441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3">
      <c r="B9" s="89" t="s">
        <v>87</v>
      </c>
      <c r="C9" s="140" t="s">
        <v>166</v>
      </c>
      <c r="D9" s="90">
        <f>SUM(E9:G9)</f>
        <v>50694.682431681111</v>
      </c>
      <c r="E9" s="90">
        <v>18098.186895675251</v>
      </c>
      <c r="F9" s="90">
        <v>16530.830227467464</v>
      </c>
      <c r="G9" s="90">
        <v>16065.665308538397</v>
      </c>
      <c r="H9" s="97">
        <f>SUM(I9:K9)</f>
        <v>49299.912719310567</v>
      </c>
      <c r="I9" s="90">
        <v>17272.482487237194</v>
      </c>
      <c r="J9" s="90">
        <v>16674.323785452805</v>
      </c>
      <c r="K9" s="90">
        <v>15353.106446620572</v>
      </c>
      <c r="L9" s="120">
        <f t="shared" si="2"/>
        <v>2.8291524983252527</v>
      </c>
      <c r="M9" s="117">
        <f t="shared" si="3"/>
        <v>4.7804616912952662</v>
      </c>
      <c r="N9" s="117">
        <f t="shared" si="3"/>
        <v>-0.86056598055585976</v>
      </c>
      <c r="O9" s="117">
        <f t="shared" si="3"/>
        <v>4.6411380289405155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3">
      <c r="B10" s="89" t="s">
        <v>88</v>
      </c>
      <c r="C10" s="140" t="s">
        <v>166</v>
      </c>
      <c r="D10" s="90">
        <f>SUM(E10:G10)</f>
        <v>6643.8475000042035</v>
      </c>
      <c r="E10" s="90">
        <v>1986.23900000152</v>
      </c>
      <c r="F10" s="90">
        <v>2402.2050000000022</v>
      </c>
      <c r="G10" s="90">
        <v>2255.4035000026815</v>
      </c>
      <c r="H10" s="97">
        <f>SUM(I10:K10)</f>
        <v>4351.093500002682</v>
      </c>
      <c r="I10" s="90">
        <v>1620.6210000000012</v>
      </c>
      <c r="J10" s="90">
        <v>1422.2749999999992</v>
      </c>
      <c r="K10" s="90">
        <v>1308.1975000026819</v>
      </c>
      <c r="L10" s="120">
        <f t="shared" si="2"/>
        <v>52.693742389128353</v>
      </c>
      <c r="M10" s="117">
        <f t="shared" si="3"/>
        <v>22.560364206160386</v>
      </c>
      <c r="N10" s="117">
        <f t="shared" si="3"/>
        <v>68.898771334657766</v>
      </c>
      <c r="O10" s="117">
        <f t="shared" si="3"/>
        <v>72.405428079327308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3">
      <c r="B11" s="89" t="s">
        <v>18</v>
      </c>
      <c r="C11" s="140" t="s">
        <v>166</v>
      </c>
      <c r="D11" s="90">
        <f>SUM(E11:G11)</f>
        <v>25.474000000000004</v>
      </c>
      <c r="E11" s="90">
        <v>8.2940000000000005</v>
      </c>
      <c r="F11" s="90">
        <v>8.9120000000000008</v>
      </c>
      <c r="G11" s="90">
        <v>8.2680000000000007</v>
      </c>
      <c r="H11" s="97">
        <f>SUM(I11:K11)</f>
        <v>28.902999999999999</v>
      </c>
      <c r="I11" s="90">
        <v>8.9120000000000008</v>
      </c>
      <c r="J11" s="90">
        <v>8.7750000000000004</v>
      </c>
      <c r="K11" s="90">
        <v>11.215999999999999</v>
      </c>
      <c r="L11" s="120">
        <f t="shared" ref="L11" si="4">(D11-H11)/H11*100</f>
        <v>-11.863820364668012</v>
      </c>
      <c r="M11" s="117">
        <f t="shared" ref="M11" si="5">(E11-I11)/I11*100</f>
        <v>-6.9344703770197507</v>
      </c>
      <c r="N11" s="117">
        <f t="shared" si="3"/>
        <v>1.5612535612535663</v>
      </c>
      <c r="O11" s="117">
        <f t="shared" si="3"/>
        <v>-26.283880171184009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3">
      <c r="B12" s="134" t="s">
        <v>99</v>
      </c>
      <c r="C12" s="140" t="s">
        <v>166</v>
      </c>
      <c r="D12" s="88">
        <f t="shared" ref="D12:K12" si="6">SUM(D13:D15)</f>
        <v>1447927.4105175948</v>
      </c>
      <c r="E12" s="88">
        <f t="shared" si="6"/>
        <v>490720.19974817138</v>
      </c>
      <c r="F12" s="88">
        <f t="shared" si="6"/>
        <v>488906.73555177217</v>
      </c>
      <c r="G12" s="88">
        <f t="shared" si="6"/>
        <v>468300.47521765099</v>
      </c>
      <c r="H12" s="95">
        <f t="shared" si="6"/>
        <v>1275117.1468463626</v>
      </c>
      <c r="I12" s="88">
        <f t="shared" si="6"/>
        <v>456443.76127136906</v>
      </c>
      <c r="J12" s="88">
        <f t="shared" si="6"/>
        <v>426500.70918715949</v>
      </c>
      <c r="K12" s="88">
        <f t="shared" si="6"/>
        <v>392172.67638783396</v>
      </c>
      <c r="L12" s="119">
        <f t="shared" si="2"/>
        <v>13.55250096813684</v>
      </c>
      <c r="M12" s="116">
        <f t="shared" ref="M12:O16" si="7">(E12-I12)/I12*100</f>
        <v>7.509454917584903</v>
      </c>
      <c r="N12" s="116">
        <f t="shared" si="7"/>
        <v>14.632103773883131</v>
      </c>
      <c r="O12" s="116">
        <f t="shared" si="7"/>
        <v>19.411805924625781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3">
      <c r="B13" s="89" t="s">
        <v>87</v>
      </c>
      <c r="C13" s="140" t="s">
        <v>166</v>
      </c>
      <c r="D13" s="90">
        <f>SUM(E13:G13)</f>
        <v>869819.79253797047</v>
      </c>
      <c r="E13" s="90">
        <v>307000.36546237324</v>
      </c>
      <c r="F13" s="90">
        <v>286160.40245102183</v>
      </c>
      <c r="G13" s="90">
        <v>276659.0246245754</v>
      </c>
      <c r="H13" s="97">
        <f>SUM(I13:K13)</f>
        <v>823950.36988330306</v>
      </c>
      <c r="I13" s="90">
        <v>289613.69707212015</v>
      </c>
      <c r="J13" s="90">
        <v>277677.09133765998</v>
      </c>
      <c r="K13" s="90">
        <v>256659.58147352288</v>
      </c>
      <c r="L13" s="120">
        <f t="shared" si="2"/>
        <v>5.5670128118473858</v>
      </c>
      <c r="M13" s="117">
        <f t="shared" si="7"/>
        <v>6.0033998964915778</v>
      </c>
      <c r="N13" s="117">
        <f t="shared" si="7"/>
        <v>3.0550993863033531</v>
      </c>
      <c r="O13" s="117">
        <f t="shared" si="7"/>
        <v>7.792205939179274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3">
      <c r="B14" s="89" t="s">
        <v>88</v>
      </c>
      <c r="C14" s="140" t="s">
        <v>166</v>
      </c>
      <c r="D14" s="90">
        <f>SUM(E14:G14)</f>
        <v>574509.81069462409</v>
      </c>
      <c r="E14" s="90">
        <v>182542.65163179813</v>
      </c>
      <c r="F14" s="90">
        <v>201472.06486175032</v>
      </c>
      <c r="G14" s="90">
        <v>190495.09420107564</v>
      </c>
      <c r="H14" s="97">
        <f>SUM(I14:K14)</f>
        <v>446885.13351705944</v>
      </c>
      <c r="I14" s="90">
        <v>165536.25713924886</v>
      </c>
      <c r="J14" s="90">
        <v>147517.3420974995</v>
      </c>
      <c r="K14" s="90">
        <v>133831.53428031108</v>
      </c>
      <c r="L14" s="120">
        <f t="shared" si="2"/>
        <v>28.558720710428982</v>
      </c>
      <c r="M14" s="117">
        <f t="shared" si="7"/>
        <v>10.273516380307859</v>
      </c>
      <c r="N14" s="117">
        <f t="shared" si="7"/>
        <v>36.575172787881591</v>
      </c>
      <c r="O14" s="117">
        <f t="shared" si="7"/>
        <v>42.339468216872064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3">
      <c r="B15" s="89" t="s">
        <v>18</v>
      </c>
      <c r="C15" s="140" t="s">
        <v>166</v>
      </c>
      <c r="D15" s="90">
        <f>SUM(E15:G15)</f>
        <v>3597.8072849999999</v>
      </c>
      <c r="E15" s="90">
        <v>1177.182654</v>
      </c>
      <c r="F15" s="90">
        <v>1274.268239</v>
      </c>
      <c r="G15" s="90">
        <v>1146.3563919999999</v>
      </c>
      <c r="H15" s="97">
        <f>SUM(I15:K15)</f>
        <v>4281.643446</v>
      </c>
      <c r="I15" s="90">
        <v>1293.8070600000001</v>
      </c>
      <c r="J15" s="90">
        <v>1306.2757519999998</v>
      </c>
      <c r="K15" s="90">
        <v>1681.5606340000004</v>
      </c>
      <c r="L15" s="120">
        <f t="shared" ref="L15" si="8">(D15-H15)/H15*100</f>
        <v>-15.97134767582887</v>
      </c>
      <c r="M15" s="117">
        <f t="shared" ref="M15" si="9">(E15-I15)/I15*100</f>
        <v>-9.0140492818148736</v>
      </c>
      <c r="N15" s="117">
        <f t="shared" si="7"/>
        <v>-2.4502876173728283</v>
      </c>
      <c r="O15" s="117">
        <f t="shared" si="7"/>
        <v>-31.827828933345518</v>
      </c>
      <c r="P15" s="117">
        <f t="shared" ref="P15" si="10">(H15-L15)/L15*100</f>
        <v>-26908.279006284887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" customHeight="1" x14ac:dyDescent="0.3">
      <c r="B16" s="134" t="s">
        <v>4</v>
      </c>
      <c r="C16" s="140" t="s">
        <v>5</v>
      </c>
      <c r="D16" s="95">
        <f>SUM(D17:D18)</f>
        <v>2331929.4940000009</v>
      </c>
      <c r="E16" s="88">
        <f t="shared" ref="E16:K16" si="11">SUM(E17:E18)</f>
        <v>899155.473</v>
      </c>
      <c r="F16" s="88">
        <f t="shared" si="11"/>
        <v>769380.22799999989</v>
      </c>
      <c r="G16" s="96">
        <f t="shared" si="11"/>
        <v>663393.79300000065</v>
      </c>
      <c r="H16" s="95">
        <f t="shared" si="11"/>
        <v>2235816.071</v>
      </c>
      <c r="I16" s="88">
        <f t="shared" si="11"/>
        <v>788035.6</v>
      </c>
      <c r="J16" s="88">
        <f t="shared" si="11"/>
        <v>786263.89600000007</v>
      </c>
      <c r="K16" s="96">
        <f t="shared" si="11"/>
        <v>661516.57499999995</v>
      </c>
      <c r="L16" s="116">
        <f t="shared" si="2"/>
        <v>4.2988072340410719</v>
      </c>
      <c r="M16" s="116">
        <f t="shared" si="7"/>
        <v>14.100869681522004</v>
      </c>
      <c r="N16" s="116">
        <f t="shared" si="7"/>
        <v>-2.1473284079166439</v>
      </c>
      <c r="O16" s="116">
        <f t="shared" si="7"/>
        <v>0.2837749001225997</v>
      </c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</row>
    <row r="17" spans="2:28" ht="15" customHeight="1" x14ac:dyDescent="0.3">
      <c r="B17" s="135" t="s">
        <v>17</v>
      </c>
      <c r="C17" s="140" t="s">
        <v>5</v>
      </c>
      <c r="D17" s="97">
        <f>SUM(E17:G17)</f>
        <v>1540044.6410000005</v>
      </c>
      <c r="E17" s="90">
        <v>593730.55200000003</v>
      </c>
      <c r="F17" s="90">
        <v>511633.56899999984</v>
      </c>
      <c r="G17" s="98">
        <v>434680.52000000066</v>
      </c>
      <c r="H17" s="97">
        <f>SUM(I17:K17)</f>
        <v>1527263.125</v>
      </c>
      <c r="I17" s="90">
        <v>531866.53099999996</v>
      </c>
      <c r="J17" s="90">
        <v>557819.94500000007</v>
      </c>
      <c r="K17" s="98">
        <v>437576.64899999992</v>
      </c>
      <c r="L17" s="117">
        <f t="shared" ref="L17:O18" si="12">(D17-H17)/H17*100</f>
        <v>0.8368902378888069</v>
      </c>
      <c r="M17" s="117">
        <f t="shared" si="12"/>
        <v>11.631493503395511</v>
      </c>
      <c r="N17" s="117">
        <f t="shared" si="12"/>
        <v>-8.2798000347585656</v>
      </c>
      <c r="O17" s="117">
        <f t="shared" si="12"/>
        <v>-0.66185638713076289</v>
      </c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</row>
    <row r="18" spans="2:28" ht="15" customHeight="1" x14ac:dyDescent="0.3">
      <c r="B18" s="135" t="s">
        <v>18</v>
      </c>
      <c r="C18" s="140" t="s">
        <v>5</v>
      </c>
      <c r="D18" s="97">
        <f>SUM(E18:G18)</f>
        <v>791884.85300000012</v>
      </c>
      <c r="E18" s="90">
        <v>305424.92099999997</v>
      </c>
      <c r="F18" s="90">
        <v>257746.65900000004</v>
      </c>
      <c r="G18" s="98">
        <v>228713.27299999999</v>
      </c>
      <c r="H18" s="97">
        <f>SUM(I18:K18)</f>
        <v>708552.946</v>
      </c>
      <c r="I18" s="90">
        <v>256169.06899999999</v>
      </c>
      <c r="J18" s="90">
        <v>228443.951</v>
      </c>
      <c r="K18" s="98">
        <v>223939.92599999998</v>
      </c>
      <c r="L18" s="117">
        <f t="shared" si="12"/>
        <v>11.760858164578165</v>
      </c>
      <c r="M18" s="117">
        <f t="shared" si="12"/>
        <v>19.227868607353209</v>
      </c>
      <c r="N18" s="117">
        <f t="shared" si="12"/>
        <v>12.827088601702584</v>
      </c>
      <c r="O18" s="117">
        <f t="shared" si="12"/>
        <v>2.1315301318801048</v>
      </c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</row>
    <row r="19" spans="2:28" ht="24.6" customHeight="1" x14ac:dyDescent="0.3">
      <c r="B19" s="134" t="s">
        <v>101</v>
      </c>
      <c r="C19" s="140" t="s">
        <v>167</v>
      </c>
      <c r="D19" s="95">
        <f>SUM(D20:D22)</f>
        <v>749095.48396187241</v>
      </c>
      <c r="E19" s="88">
        <f t="shared" ref="E19:K19" si="13">SUM(E20:E22)</f>
        <v>286633.7364046693</v>
      </c>
      <c r="F19" s="88">
        <f t="shared" si="13"/>
        <v>241739.41118113964</v>
      </c>
      <c r="G19" s="96">
        <f t="shared" si="13"/>
        <v>220722.33637606347</v>
      </c>
      <c r="H19" s="95">
        <f t="shared" si="13"/>
        <v>637081.495138</v>
      </c>
      <c r="I19" s="88">
        <f t="shared" si="13"/>
        <v>224620.28474200005</v>
      </c>
      <c r="J19" s="88">
        <f t="shared" si="13"/>
        <v>218738.05953399997</v>
      </c>
      <c r="K19" s="96">
        <f t="shared" si="13"/>
        <v>193723.15086199998</v>
      </c>
      <c r="L19" s="116">
        <f>(D19-H19)/H19*100</f>
        <v>17.582364215367573</v>
      </c>
      <c r="M19" s="116">
        <f>(E19-I19)/I19*100</f>
        <v>27.608126191228987</v>
      </c>
      <c r="N19" s="116">
        <f>(F19-J19)/J19*100</f>
        <v>10.515477597333451</v>
      </c>
      <c r="O19" s="116">
        <f>(G19-K19)/K19*100</f>
        <v>13.936994826858118</v>
      </c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</row>
    <row r="20" spans="2:28" ht="16.5" customHeight="1" x14ac:dyDescent="0.3">
      <c r="B20" s="135" t="s">
        <v>17</v>
      </c>
      <c r="C20" s="140" t="s">
        <v>167</v>
      </c>
      <c r="D20" s="97">
        <f>SUM(E20:G20)</f>
        <v>381821.99713500019</v>
      </c>
      <c r="E20" s="90">
        <v>147908.31195000006</v>
      </c>
      <c r="F20" s="90">
        <v>122318.9500730001</v>
      </c>
      <c r="G20" s="98">
        <v>111594.73511200001</v>
      </c>
      <c r="H20" s="97">
        <f>SUM(I20:K20)</f>
        <v>360151.55493900005</v>
      </c>
      <c r="I20" s="90">
        <v>125430.94116600006</v>
      </c>
      <c r="J20" s="90">
        <v>127523.40153399998</v>
      </c>
      <c r="K20" s="98">
        <v>107197.21223899999</v>
      </c>
      <c r="L20" s="117">
        <f>(D20-H20)/H20*100</f>
        <v>6.0170341898622439</v>
      </c>
      <c r="M20" s="117">
        <f>(E20-I20)/I20*100</f>
        <v>17.920116500005044</v>
      </c>
      <c r="N20" s="117">
        <f t="shared" ref="L20:O21" si="14">(F20-J20)/J20*100</f>
        <v>-4.0811736500082896</v>
      </c>
      <c r="O20" s="117">
        <f t="shared" si="14"/>
        <v>4.1022735397219012</v>
      </c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</row>
    <row r="21" spans="2:28" ht="16.5" customHeight="1" x14ac:dyDescent="0.3">
      <c r="B21" s="135" t="s">
        <v>18</v>
      </c>
      <c r="C21" s="140" t="s">
        <v>167</v>
      </c>
      <c r="D21" s="97">
        <f>SUM(E21:G21)</f>
        <v>367273.48682687222</v>
      </c>
      <c r="E21" s="90">
        <v>138725.42445466924</v>
      </c>
      <c r="F21" s="90">
        <v>119420.46110813956</v>
      </c>
      <c r="G21" s="98">
        <v>109127.60126406347</v>
      </c>
      <c r="H21" s="97">
        <f>SUM(I21:K21)</f>
        <v>276929.940199</v>
      </c>
      <c r="I21" s="90">
        <v>99189.343575999999</v>
      </c>
      <c r="J21" s="90">
        <v>91214.657999999996</v>
      </c>
      <c r="K21" s="98">
        <v>86525.938622999995</v>
      </c>
      <c r="L21" s="117">
        <f t="shared" si="14"/>
        <v>32.623249968187601</v>
      </c>
      <c r="M21" s="117">
        <f t="shared" si="14"/>
        <v>39.859202060729679</v>
      </c>
      <c r="N21" s="117">
        <f t="shared" si="14"/>
        <v>30.922445719348708</v>
      </c>
      <c r="O21" s="117">
        <f t="shared" si="14"/>
        <v>26.121256817034507</v>
      </c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</row>
    <row r="22" spans="2:28" ht="7.35" customHeight="1" thickBot="1" x14ac:dyDescent="0.35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pans="2:28" ht="14.1" customHeight="1" thickTop="1" x14ac:dyDescent="0.3">
      <c r="B23" s="79" t="s">
        <v>164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118</v>
      </c>
    </row>
    <row r="24" spans="2:28" ht="14.1" customHeight="1" x14ac:dyDescent="0.3">
      <c r="B24" s="130"/>
      <c r="C24" s="130"/>
      <c r="D24" s="130"/>
      <c r="E24" s="130"/>
      <c r="F24" s="130"/>
      <c r="G24" s="130"/>
      <c r="I24" s="130"/>
      <c r="J24" s="130"/>
      <c r="K24" s="130"/>
      <c r="L24" s="131"/>
      <c r="M24" s="131"/>
      <c r="N24" s="132"/>
      <c r="O24" s="132"/>
    </row>
    <row r="25" spans="2:28" ht="14.1" customHeight="1" x14ac:dyDescent="0.3">
      <c r="B25" s="130"/>
      <c r="C25" s="130"/>
      <c r="D25" s="130"/>
      <c r="E25" s="124"/>
      <c r="F25" s="124"/>
      <c r="G25" s="130"/>
      <c r="I25" s="130"/>
      <c r="J25" s="124"/>
      <c r="K25" s="124"/>
      <c r="L25" s="131"/>
      <c r="M25" s="131"/>
      <c r="N25" s="132"/>
      <c r="O25" s="132"/>
    </row>
    <row r="26" spans="2:28" x14ac:dyDescent="0.3">
      <c r="B26" s="133"/>
      <c r="C26" s="133"/>
      <c r="D26" s="133"/>
      <c r="E26" s="124"/>
      <c r="F26" s="124"/>
      <c r="G26" s="133"/>
      <c r="I26" s="133"/>
      <c r="J26" s="124"/>
      <c r="K26" s="124"/>
      <c r="L26" s="133"/>
      <c r="M26" s="133"/>
      <c r="N26" s="133"/>
      <c r="O26" s="133"/>
    </row>
    <row r="27" spans="2:28" x14ac:dyDescent="0.3">
      <c r="E27" s="124"/>
      <c r="F27" s="124"/>
      <c r="L27" s="131"/>
      <c r="M27" s="131"/>
      <c r="N27" s="132"/>
      <c r="O27" s="132"/>
    </row>
    <row r="28" spans="2:28" x14ac:dyDescent="0.3">
      <c r="E28" s="124"/>
      <c r="F28" s="124"/>
      <c r="L28" s="131"/>
      <c r="M28" s="131"/>
      <c r="N28" s="132"/>
      <c r="O28" s="132"/>
    </row>
    <row r="30" spans="2:28" x14ac:dyDescent="0.3">
      <c r="L30" s="131"/>
      <c r="M30" s="131"/>
      <c r="N30" s="131"/>
      <c r="O30" s="131"/>
    </row>
    <row r="31" spans="2:28" x14ac:dyDescent="0.3">
      <c r="L31" s="131"/>
      <c r="M31" s="131"/>
      <c r="N31" s="131"/>
      <c r="O31" s="131"/>
    </row>
    <row r="32" spans="2:28" x14ac:dyDescent="0.3">
      <c r="L32" s="131"/>
      <c r="M32" s="131"/>
      <c r="N32" s="131"/>
      <c r="O32" s="13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Normal="100" zoomScalePageLayoutView="51" workbookViewId="0">
      <selection activeCell="B5" sqref="B5:B6"/>
    </sheetView>
  </sheetViews>
  <sheetFormatPr defaultColWidth="9.33203125" defaultRowHeight="11.4" x14ac:dyDescent="0.3"/>
  <cols>
    <col min="1" max="1" width="1.33203125" style="28" customWidth="1"/>
    <col min="2" max="2" width="25.5546875" style="28" customWidth="1"/>
    <col min="3" max="3" width="7.44140625" style="29" customWidth="1"/>
    <col min="4" max="8" width="11" style="6" customWidth="1"/>
    <col min="9" max="10" width="10.44140625" style="6" customWidth="1"/>
    <col min="11" max="11" width="10.5546875" style="6" customWidth="1"/>
    <col min="12" max="13" width="7.44140625" style="6" customWidth="1"/>
    <col min="14" max="15" width="7.44140625" style="14" customWidth="1"/>
    <col min="16" max="16" width="1.44140625" style="28" customWidth="1"/>
    <col min="17" max="28" width="5.5546875" style="28" customWidth="1"/>
    <col min="29" max="29" width="1.5546875" style="28" customWidth="1"/>
    <col min="30" max="39" width="5.5546875" style="28" customWidth="1"/>
    <col min="40" max="16384" width="9.33203125" style="28"/>
  </cols>
  <sheetData>
    <row r="1" spans="2:28" ht="6" customHeight="1" x14ac:dyDescent="0.3"/>
    <row r="2" spans="2:28" ht="14.1" customHeight="1" x14ac:dyDescent="0.3">
      <c r="B2" s="127" t="s">
        <v>100</v>
      </c>
      <c r="C2" s="31"/>
    </row>
    <row r="3" spans="2:28" ht="6" customHeight="1" x14ac:dyDescent="0.3">
      <c r="B3" s="30"/>
      <c r="C3" s="31"/>
    </row>
    <row r="4" spans="2:28" ht="6" customHeight="1" x14ac:dyDescent="0.3">
      <c r="K4" s="21"/>
      <c r="L4" s="21"/>
      <c r="M4" s="21"/>
      <c r="N4" s="21"/>
      <c r="O4" s="21"/>
    </row>
    <row r="5" spans="2:28" ht="30.75" customHeight="1" thickBot="1" x14ac:dyDescent="0.35">
      <c r="B5" s="440"/>
      <c r="C5" s="440" t="s">
        <v>3</v>
      </c>
      <c r="D5" s="437" t="s">
        <v>186</v>
      </c>
      <c r="E5" s="438"/>
      <c r="F5" s="438"/>
      <c r="G5" s="439"/>
      <c r="H5" s="437" t="s">
        <v>187</v>
      </c>
      <c r="I5" s="438"/>
      <c r="J5" s="438"/>
      <c r="K5" s="439"/>
      <c r="L5" s="444" t="s">
        <v>184</v>
      </c>
      <c r="M5" s="438"/>
      <c r="N5" s="438"/>
      <c r="O5" s="439"/>
    </row>
    <row r="6" spans="2:28" ht="20.100000000000001" customHeight="1" x14ac:dyDescent="0.3">
      <c r="B6" s="440"/>
      <c r="C6" s="440"/>
      <c r="D6" s="75" t="s">
        <v>0</v>
      </c>
      <c r="E6" s="76" t="s">
        <v>188</v>
      </c>
      <c r="F6" s="75" t="s">
        <v>189</v>
      </c>
      <c r="G6" s="76" t="s">
        <v>190</v>
      </c>
      <c r="H6" s="75" t="s">
        <v>0</v>
      </c>
      <c r="I6" s="76" t="s">
        <v>191</v>
      </c>
      <c r="J6" s="75" t="s">
        <v>192</v>
      </c>
      <c r="K6" s="76" t="s">
        <v>193</v>
      </c>
      <c r="L6" s="75" t="s">
        <v>0</v>
      </c>
      <c r="M6" s="76" t="str">
        <f>E6</f>
        <v>Out.24</v>
      </c>
      <c r="N6" s="76" t="str">
        <f t="shared" ref="N6:O6" si="0">F6</f>
        <v>Nov.24</v>
      </c>
      <c r="O6" s="76" t="str">
        <f t="shared" si="0"/>
        <v>Dez.24</v>
      </c>
    </row>
    <row r="7" spans="2:28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3">
      <c r="B8" s="83" t="s">
        <v>1</v>
      </c>
      <c r="C8" s="140" t="s">
        <v>168</v>
      </c>
      <c r="D8" s="88">
        <f t="shared" ref="D8:K8" si="1">SUM(D9:D11)</f>
        <v>76808.600000000006</v>
      </c>
      <c r="E8" s="88">
        <f t="shared" si="1"/>
        <v>28012.6</v>
      </c>
      <c r="F8" s="88">
        <f t="shared" si="1"/>
        <v>25346.799999999999</v>
      </c>
      <c r="G8" s="88">
        <f t="shared" si="1"/>
        <v>23449.200000000001</v>
      </c>
      <c r="H8" s="95">
        <f t="shared" si="1"/>
        <v>69642</v>
      </c>
      <c r="I8" s="88">
        <f t="shared" si="1"/>
        <v>24238</v>
      </c>
      <c r="J8" s="88">
        <f t="shared" si="1"/>
        <v>23884</v>
      </c>
      <c r="K8" s="88">
        <f t="shared" si="1"/>
        <v>21520</v>
      </c>
      <c r="L8" s="119">
        <f>(D8-H8)/H8*100</f>
        <v>10.290629218000639</v>
      </c>
      <c r="M8" s="116">
        <f t="shared" ref="M8:O9" si="2">(E8-I8)/I8*100</f>
        <v>15.573067084742959</v>
      </c>
      <c r="N8" s="116">
        <f t="shared" si="2"/>
        <v>6.1246022441802017</v>
      </c>
      <c r="O8" s="116">
        <f t="shared" si="2"/>
        <v>8.9646840148698921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2:28" ht="15.75" customHeight="1" x14ac:dyDescent="0.3">
      <c r="B9" s="89" t="s">
        <v>132</v>
      </c>
      <c r="C9" s="140" t="s">
        <v>168</v>
      </c>
      <c r="D9" s="90">
        <f>SUM(E9:G9)</f>
        <v>46980</v>
      </c>
      <c r="E9" s="90">
        <v>17176</v>
      </c>
      <c r="F9" s="90">
        <v>15328</v>
      </c>
      <c r="G9" s="90">
        <v>14476</v>
      </c>
      <c r="H9" s="97">
        <f>SUM(I9:K9)</f>
        <v>44027</v>
      </c>
      <c r="I9" s="90">
        <v>15309</v>
      </c>
      <c r="J9" s="90">
        <v>15138</v>
      </c>
      <c r="K9" s="90">
        <v>13580</v>
      </c>
      <c r="L9" s="120">
        <f>(D9-H9)/H9*100</f>
        <v>6.7072478251981735</v>
      </c>
      <c r="M9" s="117">
        <f t="shared" si="2"/>
        <v>12.195440590502319</v>
      </c>
      <c r="N9" s="117">
        <f t="shared" si="2"/>
        <v>1.2551195666534549</v>
      </c>
      <c r="O9" s="117">
        <f t="shared" si="2"/>
        <v>6.5979381443298974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2:28" ht="15.6" customHeight="1" x14ac:dyDescent="0.3">
      <c r="B10" s="89" t="s">
        <v>38</v>
      </c>
      <c r="C10" s="140" t="s">
        <v>168</v>
      </c>
      <c r="D10" s="90">
        <f>SUM(E10:G10)</f>
        <v>24433.600000000002</v>
      </c>
      <c r="E10" s="90">
        <v>8865.6</v>
      </c>
      <c r="F10" s="90">
        <v>8210.7999999999993</v>
      </c>
      <c r="G10" s="90">
        <v>7357.2</v>
      </c>
      <c r="H10" s="97">
        <f>SUM(I10:K10)</f>
        <v>20842</v>
      </c>
      <c r="I10" s="90">
        <v>7278</v>
      </c>
      <c r="J10" s="90">
        <v>7070</v>
      </c>
      <c r="K10" s="90">
        <v>6494</v>
      </c>
      <c r="L10" s="120">
        <f t="shared" ref="L10:L11" si="3">(D10-H10)/H10*100</f>
        <v>17.232511275309481</v>
      </c>
      <c r="M10" s="117">
        <f t="shared" ref="M10:M11" si="4">(E10-I10)/I10*100</f>
        <v>21.813685078318223</v>
      </c>
      <c r="N10" s="117">
        <f t="shared" ref="N10:N11" si="5">(F10-J10)/J10*100</f>
        <v>16.135785007072126</v>
      </c>
      <c r="O10" s="117">
        <f t="shared" ref="O10:O11" si="6">(G10-K10)/K10*100</f>
        <v>13.292269787496148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2:28" ht="14.1" customHeight="1" x14ac:dyDescent="0.3">
      <c r="B11" s="89" t="s">
        <v>77</v>
      </c>
      <c r="C11" s="140" t="s">
        <v>168</v>
      </c>
      <c r="D11" s="90">
        <f>SUM(E11:G11)</f>
        <v>5395</v>
      </c>
      <c r="E11" s="90">
        <v>1971</v>
      </c>
      <c r="F11" s="90">
        <v>1808</v>
      </c>
      <c r="G11" s="90">
        <v>1616</v>
      </c>
      <c r="H11" s="97">
        <f>SUM(I11:K11)</f>
        <v>4773</v>
      </c>
      <c r="I11" s="90">
        <v>1651</v>
      </c>
      <c r="J11" s="90">
        <v>1676</v>
      </c>
      <c r="K11" s="90">
        <v>1446</v>
      </c>
      <c r="L11" s="120">
        <f t="shared" si="3"/>
        <v>13.03163628745024</v>
      </c>
      <c r="M11" s="117">
        <f t="shared" si="4"/>
        <v>19.382192610539068</v>
      </c>
      <c r="N11" s="117">
        <f t="shared" si="5"/>
        <v>7.8758949880668254</v>
      </c>
      <c r="O11" s="117">
        <f t="shared" si="6"/>
        <v>11.756569847856154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2:28" ht="7.35" customHeight="1" x14ac:dyDescent="0.3">
      <c r="B12" s="85"/>
      <c r="C12" s="141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2:28" ht="15.75" customHeight="1" x14ac:dyDescent="0.3">
      <c r="B13" s="83" t="s">
        <v>102</v>
      </c>
      <c r="C13" s="140" t="s">
        <v>168</v>
      </c>
      <c r="D13" s="88">
        <f t="shared" ref="D13:K13" si="7">SUM(D14:D16)</f>
        <v>386665.30000000005</v>
      </c>
      <c r="E13" s="88">
        <f t="shared" si="7"/>
        <v>140794.9</v>
      </c>
      <c r="F13" s="88">
        <f t="shared" si="7"/>
        <v>127962.8</v>
      </c>
      <c r="G13" s="88">
        <f t="shared" si="7"/>
        <v>117907.6</v>
      </c>
      <c r="H13" s="95">
        <f t="shared" si="7"/>
        <v>352554</v>
      </c>
      <c r="I13" s="88">
        <f t="shared" si="7"/>
        <v>122764</v>
      </c>
      <c r="J13" s="88">
        <f t="shared" si="7"/>
        <v>120547</v>
      </c>
      <c r="K13" s="88">
        <f t="shared" si="7"/>
        <v>109243</v>
      </c>
      <c r="L13" s="119">
        <f t="shared" ref="L13:O14" si="8">(D13-H13)/H13*100</f>
        <v>9.6754823374575381</v>
      </c>
      <c r="M13" s="116">
        <f t="shared" si="8"/>
        <v>14.687449089309565</v>
      </c>
      <c r="N13" s="116">
        <f t="shared" si="8"/>
        <v>6.1517914174554349</v>
      </c>
      <c r="O13" s="116">
        <f t="shared" si="8"/>
        <v>7.9314921779885266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2:28" ht="15.75" customHeight="1" x14ac:dyDescent="0.3">
      <c r="B14" s="89" t="s">
        <v>132</v>
      </c>
      <c r="C14" s="140" t="s">
        <v>168</v>
      </c>
      <c r="D14" s="90">
        <f>SUM(E14:G14)</f>
        <v>244692</v>
      </c>
      <c r="E14" s="90">
        <v>88875</v>
      </c>
      <c r="F14" s="90">
        <v>79815</v>
      </c>
      <c r="G14" s="90">
        <v>76002</v>
      </c>
      <c r="H14" s="97">
        <f>SUM(I14:K14)</f>
        <v>229660</v>
      </c>
      <c r="I14" s="90">
        <v>79485</v>
      </c>
      <c r="J14" s="90">
        <v>78567</v>
      </c>
      <c r="K14" s="90">
        <v>71608</v>
      </c>
      <c r="L14" s="120">
        <f t="shared" si="8"/>
        <v>6.5453278759905951</v>
      </c>
      <c r="M14" s="117">
        <f t="shared" si="8"/>
        <v>11.813549726363465</v>
      </c>
      <c r="N14" s="117">
        <f t="shared" si="8"/>
        <v>1.5884531673603419</v>
      </c>
      <c r="O14" s="117">
        <f t="shared" si="8"/>
        <v>6.1361859010166464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2:28" ht="15.75" customHeight="1" x14ac:dyDescent="0.3">
      <c r="B15" s="89" t="s">
        <v>38</v>
      </c>
      <c r="C15" s="140" t="s">
        <v>168</v>
      </c>
      <c r="D15" s="90">
        <f>SUM(E15:G15)</f>
        <v>129166.30000000002</v>
      </c>
      <c r="E15" s="90">
        <v>47169.9</v>
      </c>
      <c r="F15" s="90">
        <v>43777.8</v>
      </c>
      <c r="G15" s="90">
        <v>38218.6</v>
      </c>
      <c r="H15" s="97">
        <f>SUM(I15:K15)</f>
        <v>111255</v>
      </c>
      <c r="I15" s="90">
        <v>39217</v>
      </c>
      <c r="J15" s="90">
        <v>37915</v>
      </c>
      <c r="K15" s="90">
        <v>34123</v>
      </c>
      <c r="L15" s="120">
        <f t="shared" ref="L15:L16" si="9">(D15-H15)/H15*100</f>
        <v>16.099321378814452</v>
      </c>
      <c r="M15" s="117">
        <f t="shared" ref="M15:M16" si="10">(E15-I15)/I15*100</f>
        <v>20.279215646275851</v>
      </c>
      <c r="N15" s="117">
        <f t="shared" ref="N15:N16" si="11">(F15-J15)/J15*100</f>
        <v>15.463009363048933</v>
      </c>
      <c r="O15" s="117">
        <f t="shared" ref="O15:O16" si="12">(G15-K15)/K15*100</f>
        <v>12.00246168273598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2:28" ht="15.75" customHeight="1" x14ac:dyDescent="0.3">
      <c r="B16" s="89" t="s">
        <v>77</v>
      </c>
      <c r="C16" s="140" t="s">
        <v>168</v>
      </c>
      <c r="D16" s="90">
        <f>SUM(E16:G16)</f>
        <v>12807</v>
      </c>
      <c r="E16" s="90">
        <v>4750</v>
      </c>
      <c r="F16" s="90">
        <v>4370</v>
      </c>
      <c r="G16" s="90">
        <v>3687</v>
      </c>
      <c r="H16" s="97">
        <f>SUM(I16:K16)</f>
        <v>11639</v>
      </c>
      <c r="I16" s="90">
        <v>4062</v>
      </c>
      <c r="J16" s="90">
        <v>4065</v>
      </c>
      <c r="K16" s="90">
        <v>3512</v>
      </c>
      <c r="L16" s="120">
        <f t="shared" si="9"/>
        <v>10.035226394020105</v>
      </c>
      <c r="M16" s="117">
        <f t="shared" si="10"/>
        <v>16.937469226981783</v>
      </c>
      <c r="N16" s="117">
        <f t="shared" si="11"/>
        <v>7.5030750307503071</v>
      </c>
      <c r="O16" s="117">
        <f t="shared" si="12"/>
        <v>4.9829157175398633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2:28" ht="7.35" customHeight="1" x14ac:dyDescent="0.3">
      <c r="B17" s="85"/>
      <c r="C17" s="141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2:28" ht="15.75" customHeight="1" x14ac:dyDescent="0.3">
      <c r="B18" s="83" t="s">
        <v>71</v>
      </c>
      <c r="C18" s="140" t="s">
        <v>168</v>
      </c>
      <c r="D18" s="88">
        <f t="shared" ref="D18:K18" si="13">SUM(D19:D21)</f>
        <v>1592339</v>
      </c>
      <c r="E18" s="88">
        <f t="shared" si="13"/>
        <v>553997</v>
      </c>
      <c r="F18" s="88">
        <f t="shared" si="13"/>
        <v>516932</v>
      </c>
      <c r="G18" s="88">
        <f t="shared" si="13"/>
        <v>521410</v>
      </c>
      <c r="H18" s="95">
        <f t="shared" si="13"/>
        <v>1521114</v>
      </c>
      <c r="I18" s="88">
        <f t="shared" si="13"/>
        <v>515467</v>
      </c>
      <c r="J18" s="88">
        <f t="shared" si="13"/>
        <v>500783</v>
      </c>
      <c r="K18" s="88">
        <f t="shared" si="13"/>
        <v>504864</v>
      </c>
      <c r="L18" s="119">
        <f t="shared" ref="L18:O21" si="14">(D18-H18)/H18*100</f>
        <v>4.6824235395900633</v>
      </c>
      <c r="M18" s="116">
        <f t="shared" si="14"/>
        <v>7.4747753008437012</v>
      </c>
      <c r="N18" s="116">
        <f t="shared" si="14"/>
        <v>3.2247500414351129</v>
      </c>
      <c r="O18" s="116">
        <f t="shared" si="14"/>
        <v>3.2773182480826524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2:28" ht="15.75" customHeight="1" x14ac:dyDescent="0.3">
      <c r="B19" s="89" t="s">
        <v>132</v>
      </c>
      <c r="C19" s="140" t="s">
        <v>168</v>
      </c>
      <c r="D19" s="90">
        <f>SUM(E19:G19)</f>
        <v>963015</v>
      </c>
      <c r="E19" s="90">
        <v>333075</v>
      </c>
      <c r="F19" s="90">
        <v>310073</v>
      </c>
      <c r="G19" s="90">
        <v>319867</v>
      </c>
      <c r="H19" s="97">
        <f>SUM(I19:K19)</f>
        <v>956080</v>
      </c>
      <c r="I19" s="90">
        <v>324128</v>
      </c>
      <c r="J19" s="90">
        <v>315169</v>
      </c>
      <c r="K19" s="90">
        <v>316783</v>
      </c>
      <c r="L19" s="120">
        <f t="shared" si="14"/>
        <v>0.7253577106518283</v>
      </c>
      <c r="M19" s="117">
        <f t="shared" si="14"/>
        <v>2.7603292526409322</v>
      </c>
      <c r="N19" s="117">
        <f t="shared" si="14"/>
        <v>-1.6169102925731909</v>
      </c>
      <c r="O19" s="117">
        <f t="shared" si="14"/>
        <v>0.97353709005849431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2:28" ht="15.75" customHeight="1" x14ac:dyDescent="0.3">
      <c r="B20" s="89" t="s">
        <v>38</v>
      </c>
      <c r="C20" s="140" t="s">
        <v>168</v>
      </c>
      <c r="D20" s="90">
        <f>SUM(E20:G20)</f>
        <v>550113</v>
      </c>
      <c r="E20" s="90">
        <v>193495</v>
      </c>
      <c r="F20" s="90">
        <v>181100</v>
      </c>
      <c r="G20" s="90">
        <v>175518</v>
      </c>
      <c r="H20" s="97">
        <f>SUM(I20:K20)</f>
        <v>485983</v>
      </c>
      <c r="I20" s="90">
        <v>164481</v>
      </c>
      <c r="J20" s="90">
        <v>159117</v>
      </c>
      <c r="K20" s="90">
        <v>162385</v>
      </c>
      <c r="L20" s="120">
        <f t="shared" si="14"/>
        <v>13.195934837226817</v>
      </c>
      <c r="M20" s="117">
        <f t="shared" si="14"/>
        <v>17.639727384925919</v>
      </c>
      <c r="N20" s="117">
        <f t="shared" si="14"/>
        <v>13.815619952613487</v>
      </c>
      <c r="O20" s="117">
        <f t="shared" si="14"/>
        <v>8.0875696646857769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2:28" ht="15.75" customHeight="1" x14ac:dyDescent="0.3">
      <c r="B21" s="89" t="s">
        <v>77</v>
      </c>
      <c r="C21" s="140" t="s">
        <v>168</v>
      </c>
      <c r="D21" s="90">
        <f>SUM(E21:G21)</f>
        <v>79211</v>
      </c>
      <c r="E21" s="90">
        <v>27427</v>
      </c>
      <c r="F21" s="90">
        <v>25759</v>
      </c>
      <c r="G21" s="90">
        <v>26025</v>
      </c>
      <c r="H21" s="97">
        <f>SUM(I21:K21)</f>
        <v>79051</v>
      </c>
      <c r="I21" s="90">
        <v>26858</v>
      </c>
      <c r="J21" s="90">
        <v>26497</v>
      </c>
      <c r="K21" s="90">
        <v>25696</v>
      </c>
      <c r="L21" s="120">
        <f t="shared" si="14"/>
        <v>0.20240098164476097</v>
      </c>
      <c r="M21" s="117">
        <f t="shared" si="14"/>
        <v>2.1185494079976173</v>
      </c>
      <c r="N21" s="117">
        <f t="shared" si="14"/>
        <v>-2.7852209684115183</v>
      </c>
      <c r="O21" s="117">
        <f t="shared" si="14"/>
        <v>1.2803549190535493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2:28" ht="7.35" customHeight="1" x14ac:dyDescent="0.3">
      <c r="B22" s="85"/>
      <c r="C22" s="141"/>
      <c r="D22" s="86"/>
      <c r="E22" s="87"/>
      <c r="F22" s="87"/>
      <c r="G22" s="87"/>
      <c r="H22" s="94"/>
      <c r="I22" s="87"/>
      <c r="J22" s="87"/>
      <c r="K22" s="87"/>
      <c r="L22" s="118"/>
      <c r="M22" s="52"/>
      <c r="N22" s="52"/>
      <c r="O22" s="52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2:28" ht="15.75" customHeight="1" x14ac:dyDescent="0.3">
      <c r="B23" s="83" t="s">
        <v>72</v>
      </c>
      <c r="C23" s="140" t="s">
        <v>73</v>
      </c>
      <c r="D23" s="138">
        <f t="shared" ref="D23:K26" si="15">D13/D18*100</f>
        <v>24.282850573904177</v>
      </c>
      <c r="E23" s="138">
        <f t="shared" si="15"/>
        <v>25.41437950025</v>
      </c>
      <c r="F23" s="138">
        <f t="shared" si="15"/>
        <v>24.754281027291793</v>
      </c>
      <c r="G23" s="138">
        <f t="shared" si="15"/>
        <v>22.613221840777893</v>
      </c>
      <c r="H23" s="107">
        <f t="shared" si="15"/>
        <v>23.177355543371505</v>
      </c>
      <c r="I23" s="138">
        <f t="shared" si="15"/>
        <v>23.816073579879994</v>
      </c>
      <c r="J23" s="138">
        <f t="shared" si="15"/>
        <v>24.071703711987027</v>
      </c>
      <c r="K23" s="138">
        <f t="shared" si="15"/>
        <v>21.638104519236865</v>
      </c>
      <c r="L23" s="119">
        <f>D23-H23</f>
        <v>1.1054950305326727</v>
      </c>
      <c r="M23" s="116">
        <f t="shared" ref="M23:O26" si="16">E23-I23</f>
        <v>1.5983059203700059</v>
      </c>
      <c r="N23" s="116">
        <f t="shared" si="16"/>
        <v>0.68257731530476562</v>
      </c>
      <c r="O23" s="116">
        <f t="shared" si="16"/>
        <v>0.97511732154102759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2:28" ht="15.75" customHeight="1" x14ac:dyDescent="0.3">
      <c r="B24" s="89" t="s">
        <v>132</v>
      </c>
      <c r="C24" s="140" t="s">
        <v>73</v>
      </c>
      <c r="D24" s="139">
        <f t="shared" si="15"/>
        <v>25.408950016354886</v>
      </c>
      <c r="E24" s="139">
        <f t="shared" si="15"/>
        <v>26.683179464084667</v>
      </c>
      <c r="F24" s="139">
        <f t="shared" si="15"/>
        <v>25.740712670887177</v>
      </c>
      <c r="G24" s="139">
        <f t="shared" si="15"/>
        <v>23.760500458002856</v>
      </c>
      <c r="H24" s="108">
        <f t="shared" si="15"/>
        <v>24.021002426575183</v>
      </c>
      <c r="I24" s="139">
        <f t="shared" si="15"/>
        <v>24.522719419488599</v>
      </c>
      <c r="J24" s="139">
        <f t="shared" si="15"/>
        <v>24.928530407495661</v>
      </c>
      <c r="K24" s="139">
        <f>K14/K19*100</f>
        <v>22.604748360865322</v>
      </c>
      <c r="L24" s="120">
        <f>D24-H24</f>
        <v>1.3879475897797029</v>
      </c>
      <c r="M24" s="117">
        <f t="shared" si="16"/>
        <v>2.1604600445960678</v>
      </c>
      <c r="N24" s="117">
        <f t="shared" si="16"/>
        <v>0.81218226339151656</v>
      </c>
      <c r="O24" s="117">
        <f t="shared" si="16"/>
        <v>1.1557520971375332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2:28" ht="15.75" customHeight="1" x14ac:dyDescent="0.3">
      <c r="B25" s="89" t="s">
        <v>38</v>
      </c>
      <c r="C25" s="140" t="s">
        <v>73</v>
      </c>
      <c r="D25" s="139">
        <f t="shared" si="15"/>
        <v>23.479957754134155</v>
      </c>
      <c r="E25" s="139">
        <f>E15/E20*100</f>
        <v>24.377839220651698</v>
      </c>
      <c r="F25" s="139">
        <f>F15/F20*100</f>
        <v>24.17327443401436</v>
      </c>
      <c r="G25" s="139">
        <f t="shared" si="15"/>
        <v>21.774746749621123</v>
      </c>
      <c r="H25" s="108">
        <f t="shared" si="15"/>
        <v>22.892776084760165</v>
      </c>
      <c r="I25" s="139">
        <f t="shared" si="15"/>
        <v>23.842875468899145</v>
      </c>
      <c r="J25" s="139">
        <f t="shared" si="15"/>
        <v>23.828377860316621</v>
      </c>
      <c r="K25" s="139">
        <f t="shared" si="15"/>
        <v>21.013640422452813</v>
      </c>
      <c r="L25" s="120">
        <f>D25-H25</f>
        <v>0.58718166937399019</v>
      </c>
      <c r="M25" s="117">
        <f t="shared" si="16"/>
        <v>0.53496375175255295</v>
      </c>
      <c r="N25" s="117">
        <f t="shared" si="16"/>
        <v>0.34489657369773852</v>
      </c>
      <c r="O25" s="117">
        <f t="shared" si="16"/>
        <v>0.76110632716831006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2:28" ht="15.75" customHeight="1" x14ac:dyDescent="0.3">
      <c r="B26" s="89" t="s">
        <v>77</v>
      </c>
      <c r="C26" s="140" t="s">
        <v>73</v>
      </c>
      <c r="D26" s="139">
        <f t="shared" si="15"/>
        <v>16.168208960876644</v>
      </c>
      <c r="E26" s="139">
        <f t="shared" si="15"/>
        <v>17.318700550552375</v>
      </c>
      <c r="F26" s="139">
        <f t="shared" si="15"/>
        <v>16.964944291315657</v>
      </c>
      <c r="G26" s="139">
        <f t="shared" si="15"/>
        <v>14.1671469740634</v>
      </c>
      <c r="H26" s="108">
        <f t="shared" si="15"/>
        <v>14.723406408521081</v>
      </c>
      <c r="I26" s="139">
        <f t="shared" si="15"/>
        <v>15.123985404721127</v>
      </c>
      <c r="J26" s="139">
        <f t="shared" si="15"/>
        <v>15.341359399177264</v>
      </c>
      <c r="K26" s="139">
        <f t="shared" si="15"/>
        <v>13.667496886674968</v>
      </c>
      <c r="L26" s="120">
        <f>D26-H26</f>
        <v>1.4448025523555632</v>
      </c>
      <c r="M26" s="117">
        <f t="shared" si="16"/>
        <v>2.1947151458312479</v>
      </c>
      <c r="N26" s="117">
        <f t="shared" si="16"/>
        <v>1.6235848921383926</v>
      </c>
      <c r="O26" s="117">
        <f t="shared" si="16"/>
        <v>0.49965008738843153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2:28" ht="7.35" customHeight="1" thickBot="1" x14ac:dyDescent="0.35"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2:28" ht="16.5" customHeight="1" thickTop="1" x14ac:dyDescent="0.3">
      <c r="B28" s="79" t="s">
        <v>165</v>
      </c>
      <c r="C28" s="78"/>
      <c r="D28" s="326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118</v>
      </c>
    </row>
    <row r="29" spans="2:28" ht="14.1" customHeight="1" x14ac:dyDescent="0.2">
      <c r="C29" s="6"/>
      <c r="D29" s="48"/>
      <c r="N29" s="6"/>
      <c r="O29" s="2"/>
    </row>
    <row r="30" spans="2:28" ht="14.1" customHeight="1" x14ac:dyDescent="0.3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4.4" x14ac:dyDescent="0.3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4" x14ac:dyDescent="0.3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4" x14ac:dyDescent="0.3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4" x14ac:dyDescent="0.3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4" x14ac:dyDescent="0.3">
      <c r="B35" s="14"/>
      <c r="C35" s="6"/>
      <c r="D35"/>
      <c r="E35"/>
      <c r="F35"/>
      <c r="G35"/>
      <c r="H35"/>
      <c r="I35"/>
      <c r="J35"/>
      <c r="K35"/>
    </row>
    <row r="36" spans="2:19" ht="14.4" x14ac:dyDescent="0.3">
      <c r="B36" s="14"/>
      <c r="C36" s="6"/>
      <c r="D36"/>
      <c r="E36"/>
      <c r="F36"/>
      <c r="G36"/>
      <c r="H36"/>
      <c r="I36"/>
      <c r="J36"/>
      <c r="K36"/>
    </row>
    <row r="37" spans="2:19" ht="14.4" x14ac:dyDescent="0.3">
      <c r="D37"/>
      <c r="E37"/>
      <c r="F37"/>
      <c r="G37"/>
      <c r="H37"/>
      <c r="I37"/>
      <c r="J37"/>
      <c r="K37"/>
    </row>
    <row r="38" spans="2:19" ht="14.4" x14ac:dyDescent="0.3">
      <c r="D38"/>
      <c r="E38"/>
      <c r="F38"/>
      <c r="G38"/>
      <c r="H38"/>
      <c r="I38"/>
      <c r="J38"/>
      <c r="K38"/>
    </row>
    <row r="39" spans="2:19" ht="14.4" x14ac:dyDescent="0.3">
      <c r="D39"/>
      <c r="E39"/>
      <c r="F39"/>
      <c r="G39"/>
      <c r="H39"/>
      <c r="I39"/>
      <c r="J39"/>
      <c r="K39"/>
    </row>
    <row r="40" spans="2:19" ht="14.4" x14ac:dyDescent="0.3">
      <c r="D40"/>
      <c r="E40"/>
      <c r="F40"/>
      <c r="G40"/>
      <c r="H40"/>
      <c r="I40"/>
      <c r="J40"/>
      <c r="K40"/>
    </row>
    <row r="41" spans="2:19" ht="14.4" x14ac:dyDescent="0.3">
      <c r="C41" s="28"/>
      <c r="D41"/>
      <c r="E41"/>
      <c r="F41"/>
      <c r="G41"/>
      <c r="H41"/>
      <c r="I41"/>
      <c r="J41"/>
      <c r="K41"/>
      <c r="L41" s="28"/>
      <c r="M41" s="28"/>
      <c r="N41" s="28"/>
      <c r="O41" s="28"/>
    </row>
    <row r="42" spans="2:19" ht="14.4" x14ac:dyDescent="0.3">
      <c r="C42" s="28"/>
      <c r="D42"/>
      <c r="E42"/>
      <c r="F42"/>
      <c r="G42"/>
      <c r="H42"/>
      <c r="I42"/>
      <c r="J42"/>
      <c r="K42"/>
      <c r="L42" s="28"/>
      <c r="M42" s="28"/>
      <c r="N42" s="28"/>
      <c r="O42" s="28"/>
    </row>
    <row r="43" spans="2:19" ht="14.4" x14ac:dyDescent="0.3">
      <c r="C43" s="28"/>
      <c r="D43"/>
      <c r="E43"/>
      <c r="F43"/>
      <c r="G43"/>
      <c r="H43"/>
      <c r="I43"/>
      <c r="J43"/>
      <c r="K43"/>
      <c r="L43" s="28"/>
      <c r="M43" s="28"/>
      <c r="N43" s="28"/>
      <c r="O43" s="28"/>
    </row>
    <row r="44" spans="2:19" ht="14.4" x14ac:dyDescent="0.3">
      <c r="C44" s="28"/>
      <c r="D44"/>
      <c r="E44"/>
      <c r="F44"/>
      <c r="G44"/>
      <c r="H44"/>
      <c r="I44"/>
      <c r="J44"/>
      <c r="K44"/>
      <c r="L44" s="28"/>
      <c r="M44" s="28"/>
      <c r="N44" s="28"/>
      <c r="O44" s="28"/>
    </row>
    <row r="45" spans="2:19" ht="14.4" x14ac:dyDescent="0.3">
      <c r="C45" s="28"/>
      <c r="D45"/>
      <c r="E45"/>
      <c r="F45"/>
      <c r="G45"/>
      <c r="H45"/>
      <c r="I45"/>
      <c r="J45"/>
      <c r="K45"/>
      <c r="L45" s="28"/>
      <c r="M45" s="28"/>
      <c r="N45" s="28"/>
      <c r="O45" s="28"/>
    </row>
    <row r="46" spans="2:19" ht="14.4" x14ac:dyDescent="0.3">
      <c r="C46" s="28"/>
      <c r="D46"/>
      <c r="E46"/>
      <c r="F46"/>
      <c r="G46"/>
      <c r="H46"/>
      <c r="I46"/>
      <c r="J46"/>
      <c r="K46"/>
      <c r="L46" s="28"/>
      <c r="M46" s="28"/>
      <c r="N46" s="28"/>
      <c r="O46" s="28"/>
    </row>
    <row r="47" spans="2:19" ht="14.4" x14ac:dyDescent="0.3">
      <c r="C47" s="28"/>
      <c r="D47"/>
      <c r="E47"/>
      <c r="F47"/>
      <c r="G47"/>
      <c r="H47"/>
      <c r="I47"/>
      <c r="J47"/>
      <c r="K47"/>
      <c r="L47" s="28"/>
      <c r="M47" s="28"/>
      <c r="N47" s="28"/>
      <c r="O47" s="28"/>
    </row>
    <row r="48" spans="2:19" ht="14.4" x14ac:dyDescent="0.3">
      <c r="C48" s="28"/>
      <c r="D48"/>
      <c r="E48"/>
      <c r="F48"/>
      <c r="G48"/>
      <c r="H48"/>
      <c r="I48"/>
      <c r="J48"/>
      <c r="K48"/>
      <c r="L48" s="28"/>
      <c r="M48" s="28"/>
      <c r="N48" s="28"/>
      <c r="O48" s="28"/>
    </row>
    <row r="49" spans="3:15" ht="14.4" x14ac:dyDescent="0.3">
      <c r="C49" s="28"/>
      <c r="D49"/>
      <c r="E49"/>
      <c r="F49"/>
      <c r="G49"/>
      <c r="H49"/>
      <c r="I49"/>
      <c r="J49"/>
      <c r="K49"/>
      <c r="L49" s="28"/>
      <c r="M49" s="28"/>
      <c r="N49" s="28"/>
      <c r="O49" s="28"/>
    </row>
    <row r="50" spans="3:15" ht="14.4" x14ac:dyDescent="0.3">
      <c r="C50" s="28"/>
      <c r="D50"/>
      <c r="E50"/>
      <c r="F50"/>
      <c r="G50"/>
      <c r="H50"/>
      <c r="I50"/>
      <c r="J50"/>
      <c r="K50"/>
      <c r="L50" s="28"/>
      <c r="M50" s="28"/>
      <c r="N50" s="28"/>
      <c r="O50" s="28"/>
    </row>
    <row r="51" spans="3:15" ht="14.4" x14ac:dyDescent="0.3">
      <c r="C51" s="28"/>
      <c r="D51"/>
      <c r="E51"/>
      <c r="F51"/>
      <c r="G51"/>
      <c r="H51"/>
      <c r="I51"/>
      <c r="J51"/>
      <c r="K51"/>
      <c r="L51" s="28"/>
      <c r="M51" s="28"/>
      <c r="N51" s="28"/>
      <c r="O51" s="28"/>
    </row>
    <row r="52" spans="3:15" ht="14.4" x14ac:dyDescent="0.3">
      <c r="C52" s="28"/>
      <c r="D52"/>
      <c r="E52"/>
      <c r="F52"/>
      <c r="G52"/>
      <c r="H52"/>
      <c r="I52"/>
      <c r="J52"/>
      <c r="K52"/>
      <c r="L52" s="28"/>
      <c r="M52" s="28"/>
      <c r="N52" s="28"/>
      <c r="O52" s="28"/>
    </row>
    <row r="53" spans="3:15" ht="14.4" x14ac:dyDescent="0.3">
      <c r="C53" s="28"/>
      <c r="D53"/>
      <c r="E53"/>
      <c r="F53"/>
      <c r="G53"/>
      <c r="H53"/>
      <c r="I53"/>
      <c r="J53"/>
      <c r="K53"/>
      <c r="L53" s="28"/>
      <c r="M53" s="28"/>
      <c r="N53" s="28"/>
      <c r="O53" s="28"/>
    </row>
    <row r="54" spans="3:15" ht="14.4" x14ac:dyDescent="0.3">
      <c r="C54" s="28"/>
      <c r="D54"/>
      <c r="E54"/>
      <c r="F54"/>
      <c r="G54"/>
      <c r="H54"/>
      <c r="I54"/>
      <c r="J54"/>
      <c r="K54"/>
      <c r="L54" s="28"/>
      <c r="M54" s="28"/>
      <c r="N54" s="28"/>
      <c r="O54" s="28"/>
    </row>
    <row r="55" spans="3:15" ht="14.4" x14ac:dyDescent="0.3">
      <c r="C55" s="28"/>
      <c r="D55"/>
      <c r="E55"/>
      <c r="F55"/>
      <c r="G55"/>
      <c r="H55"/>
      <c r="I55"/>
      <c r="J55"/>
      <c r="K55"/>
      <c r="L55" s="28"/>
      <c r="M55" s="28"/>
      <c r="N55" s="28"/>
      <c r="O55" s="28"/>
    </row>
    <row r="56" spans="3:15" ht="14.4" x14ac:dyDescent="0.3">
      <c r="C56" s="28"/>
      <c r="D56"/>
      <c r="E56"/>
      <c r="F56"/>
      <c r="G56"/>
      <c r="H56"/>
      <c r="I56"/>
      <c r="J56"/>
      <c r="K56"/>
      <c r="L56" s="28"/>
      <c r="M56" s="28"/>
      <c r="N56" s="28"/>
      <c r="O56" s="28"/>
    </row>
    <row r="57" spans="3:15" ht="14.4" x14ac:dyDescent="0.3">
      <c r="C57" s="28"/>
      <c r="D57"/>
      <c r="E57"/>
      <c r="F57"/>
      <c r="G57"/>
      <c r="H57"/>
      <c r="I57"/>
      <c r="J57"/>
      <c r="K57"/>
      <c r="L57" s="28"/>
      <c r="M57" s="28"/>
      <c r="N57" s="28"/>
      <c r="O57" s="28"/>
    </row>
    <row r="58" spans="3:15" ht="14.4" x14ac:dyDescent="0.3">
      <c r="C58" s="28"/>
      <c r="D58"/>
      <c r="E58"/>
      <c r="F58"/>
      <c r="G58"/>
      <c r="H58"/>
      <c r="I58"/>
      <c r="J58"/>
      <c r="K58"/>
      <c r="L58" s="28"/>
      <c r="M58" s="28"/>
      <c r="N58" s="28"/>
      <c r="O58" s="28"/>
    </row>
    <row r="59" spans="3:15" ht="14.4" x14ac:dyDescent="0.3">
      <c r="C59" s="28"/>
      <c r="D59"/>
      <c r="E59"/>
      <c r="F59"/>
      <c r="G59"/>
      <c r="H59"/>
      <c r="I59"/>
      <c r="J59"/>
      <c r="K59"/>
      <c r="L59" s="28"/>
      <c r="M59" s="28"/>
      <c r="N59" s="28"/>
      <c r="O59" s="28"/>
    </row>
    <row r="60" spans="3:15" ht="14.4" x14ac:dyDescent="0.3">
      <c r="C60" s="28"/>
      <c r="D60"/>
      <c r="E60"/>
      <c r="F60"/>
      <c r="G60"/>
      <c r="H60"/>
      <c r="I60"/>
      <c r="J60"/>
      <c r="K60"/>
      <c r="L60" s="28"/>
      <c r="M60" s="28"/>
      <c r="N60" s="28"/>
      <c r="O60" s="28"/>
    </row>
    <row r="61" spans="3:15" ht="14.4" x14ac:dyDescent="0.3">
      <c r="C61" s="28"/>
      <c r="D61"/>
      <c r="E61"/>
      <c r="F61"/>
      <c r="G61"/>
      <c r="H61"/>
      <c r="I61"/>
      <c r="J61"/>
      <c r="K61"/>
      <c r="L61" s="28"/>
      <c r="M61" s="28"/>
      <c r="N61" s="28"/>
      <c r="O61" s="28"/>
    </row>
    <row r="62" spans="3:15" ht="14.4" x14ac:dyDescent="0.3">
      <c r="C62" s="28"/>
      <c r="D62"/>
      <c r="E62"/>
      <c r="F62"/>
      <c r="G62"/>
      <c r="H62"/>
      <c r="I62"/>
      <c r="J62"/>
      <c r="K62"/>
      <c r="L62" s="28"/>
      <c r="M62" s="28"/>
      <c r="N62" s="28"/>
      <c r="O62" s="28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Normal="100" workbookViewId="0">
      <selection activeCell="B5" sqref="B5:D6"/>
    </sheetView>
  </sheetViews>
  <sheetFormatPr defaultColWidth="9.33203125" defaultRowHeight="11.4" x14ac:dyDescent="0.3"/>
  <cols>
    <col min="1" max="1" width="1.44140625" style="7" customWidth="1"/>
    <col min="2" max="2" width="3.44140625" style="7" customWidth="1"/>
    <col min="3" max="3" width="2.6640625" style="7" customWidth="1"/>
    <col min="4" max="4" width="21" style="7" customWidth="1"/>
    <col min="5" max="5" width="9.5546875" style="7" customWidth="1"/>
    <col min="6" max="9" width="16.5546875" style="8" customWidth="1"/>
    <col min="10" max="10" width="1.5546875" style="8" customWidth="1"/>
    <col min="11" max="11" width="6.33203125" style="7" customWidth="1"/>
    <col min="12" max="12" width="12.5546875" style="7" customWidth="1"/>
    <col min="13" max="18" width="6.5546875" style="7" customWidth="1"/>
    <col min="19" max="19" width="1.44140625" style="7" customWidth="1"/>
    <col min="20" max="22" width="6.5546875" style="7" customWidth="1"/>
    <col min="23" max="16384" width="9.33203125" style="7"/>
  </cols>
  <sheetData>
    <row r="1" spans="2:21" ht="6" customHeight="1" x14ac:dyDescent="0.3"/>
    <row r="2" spans="2:21" ht="14.1" customHeight="1" x14ac:dyDescent="0.3">
      <c r="B2" s="218" t="s">
        <v>103</v>
      </c>
      <c r="C2" s="9"/>
      <c r="D2" s="9"/>
      <c r="E2" s="9"/>
    </row>
    <row r="3" spans="2:21" ht="5.25" customHeight="1" x14ac:dyDescent="0.3"/>
    <row r="4" spans="2:21" ht="14.1" customHeight="1" x14ac:dyDescent="0.3">
      <c r="B4" s="7" t="s">
        <v>113</v>
      </c>
    </row>
    <row r="5" spans="2:21" ht="24" customHeight="1" thickBot="1" x14ac:dyDescent="0.35">
      <c r="B5" s="445"/>
      <c r="C5" s="445"/>
      <c r="D5" s="440"/>
      <c r="E5" s="445" t="s">
        <v>3</v>
      </c>
      <c r="F5" s="437" t="s">
        <v>28</v>
      </c>
      <c r="G5" s="439"/>
      <c r="H5" s="437" t="s">
        <v>49</v>
      </c>
      <c r="I5" s="439"/>
      <c r="J5" s="7"/>
    </row>
    <row r="6" spans="2:21" ht="21.75" customHeight="1" x14ac:dyDescent="0.3">
      <c r="B6" s="445"/>
      <c r="C6" s="445"/>
      <c r="D6" s="440"/>
      <c r="E6" s="440"/>
      <c r="F6" s="75" t="s">
        <v>204</v>
      </c>
      <c r="G6" s="76" t="s">
        <v>205</v>
      </c>
      <c r="H6" s="75" t="s">
        <v>185</v>
      </c>
      <c r="I6" s="75" t="s">
        <v>206</v>
      </c>
      <c r="J6" s="7"/>
    </row>
    <row r="7" spans="2:21" customFormat="1" ht="5.0999999999999996" customHeight="1" x14ac:dyDescent="0.3">
      <c r="N7" s="7"/>
      <c r="O7" s="7"/>
      <c r="P7" s="7"/>
    </row>
    <row r="8" spans="2:21" ht="15.75" customHeight="1" x14ac:dyDescent="0.3">
      <c r="B8" s="83" t="s">
        <v>4</v>
      </c>
      <c r="C8" s="83"/>
      <c r="D8" s="83"/>
      <c r="E8" s="204"/>
      <c r="F8" s="205"/>
      <c r="G8" s="207"/>
      <c r="H8" s="208"/>
      <c r="I8" s="206"/>
      <c r="J8" s="13"/>
      <c r="L8"/>
      <c r="M8"/>
    </row>
    <row r="9" spans="2:21" ht="20.25" customHeight="1" x14ac:dyDescent="0.3">
      <c r="B9" s="11"/>
      <c r="C9" s="83" t="s">
        <v>0</v>
      </c>
      <c r="D9" s="200"/>
      <c r="E9" s="204" t="s">
        <v>172</v>
      </c>
      <c r="F9" s="418">
        <v>27212.406746938599</v>
      </c>
      <c r="G9" s="386">
        <v>26619.5140552636</v>
      </c>
      <c r="H9" s="419">
        <v>-12.876314837810398</v>
      </c>
      <c r="I9" s="419">
        <v>-12.825918251544998</v>
      </c>
      <c r="J9" s="13"/>
      <c r="K9" s="41"/>
      <c r="L9"/>
      <c r="M9"/>
      <c r="S9" s="41"/>
      <c r="T9" s="41"/>
      <c r="U9" s="41"/>
    </row>
    <row r="10" spans="2:21" ht="15" customHeight="1" x14ac:dyDescent="0.3">
      <c r="B10" s="10"/>
      <c r="C10" s="17"/>
      <c r="D10" s="89" t="s">
        <v>17</v>
      </c>
      <c r="E10" s="204" t="s">
        <v>172</v>
      </c>
      <c r="F10" s="420">
        <v>23814.6592876205</v>
      </c>
      <c r="G10" s="387">
        <v>23158.116106342899</v>
      </c>
      <c r="H10" s="421">
        <v>-11.7826927151457</v>
      </c>
      <c r="I10" s="421">
        <v>-13.042762104643698</v>
      </c>
      <c r="J10" s="13"/>
      <c r="K10" s="41"/>
      <c r="L10"/>
      <c r="M10"/>
    </row>
    <row r="11" spans="2:21" ht="15" customHeight="1" x14ac:dyDescent="0.3">
      <c r="B11" s="10"/>
      <c r="C11" s="17"/>
      <c r="D11" s="89" t="s">
        <v>18</v>
      </c>
      <c r="E11" s="204" t="s">
        <v>172</v>
      </c>
      <c r="F11" s="420">
        <v>3397.74745931807</v>
      </c>
      <c r="G11" s="387">
        <v>3461.39794892072</v>
      </c>
      <c r="H11" s="421">
        <v>-19.8412592064326</v>
      </c>
      <c r="I11" s="421">
        <v>-11.3468533569702</v>
      </c>
      <c r="J11" s="13"/>
      <c r="K11" s="41"/>
      <c r="L11"/>
      <c r="M11"/>
    </row>
    <row r="12" spans="2:21" ht="7.5" customHeight="1" x14ac:dyDescent="0.3">
      <c r="B12" s="10"/>
      <c r="C12" s="17"/>
      <c r="D12" s="10"/>
      <c r="E12" s="204"/>
      <c r="F12" s="422"/>
      <c r="G12" s="423"/>
      <c r="H12" s="424"/>
      <c r="I12" s="424"/>
      <c r="J12" s="13"/>
      <c r="K12" s="41"/>
      <c r="L12"/>
      <c r="M12"/>
    </row>
    <row r="13" spans="2:21" ht="14.1" customHeight="1" x14ac:dyDescent="0.3">
      <c r="B13" s="10"/>
      <c r="C13" s="17"/>
      <c r="D13" s="10"/>
      <c r="E13" s="204"/>
      <c r="F13" s="422"/>
      <c r="G13" s="423"/>
      <c r="H13" s="424"/>
      <c r="I13" s="424"/>
      <c r="J13" s="18"/>
      <c r="K13" s="41"/>
      <c r="L13"/>
      <c r="M13"/>
    </row>
    <row r="14" spans="2:21" ht="14.1" customHeight="1" x14ac:dyDescent="0.3">
      <c r="B14" s="83" t="s">
        <v>51</v>
      </c>
      <c r="D14" s="200"/>
      <c r="E14" s="204"/>
      <c r="F14" s="422"/>
      <c r="G14" s="423"/>
      <c r="H14" s="424"/>
      <c r="I14" s="424"/>
      <c r="K14" s="41"/>
      <c r="L14"/>
      <c r="M14"/>
    </row>
    <row r="15" spans="2:21" ht="24" customHeight="1" x14ac:dyDescent="0.3">
      <c r="B15" s="11"/>
      <c r="C15" s="83" t="s">
        <v>0</v>
      </c>
      <c r="D15" s="200"/>
      <c r="E15" s="204" t="s">
        <v>173</v>
      </c>
      <c r="F15" s="418">
        <v>5122.8013959271102</v>
      </c>
      <c r="G15" s="386">
        <v>4976.6749663651799</v>
      </c>
      <c r="H15" s="419">
        <v>-16.0966162753143</v>
      </c>
      <c r="I15" s="419">
        <v>-16.325347520615701</v>
      </c>
      <c r="K15" s="41"/>
      <c r="L15"/>
      <c r="M15"/>
    </row>
    <row r="16" spans="2:21" ht="15" customHeight="1" x14ac:dyDescent="0.3">
      <c r="B16" s="10"/>
      <c r="C16" s="17"/>
      <c r="D16" s="89" t="s">
        <v>17</v>
      </c>
      <c r="E16" s="204" t="s">
        <v>173</v>
      </c>
      <c r="F16" s="420">
        <v>1927.75186294386</v>
      </c>
      <c r="G16" s="387">
        <v>1791.0598814646801</v>
      </c>
      <c r="H16" s="421">
        <v>8.0628913415300492</v>
      </c>
      <c r="I16" s="421">
        <v>-3.9555833259393602</v>
      </c>
      <c r="K16" s="41"/>
      <c r="L16"/>
      <c r="M16"/>
      <c r="R16" s="41"/>
    </row>
    <row r="17" spans="2:18" ht="15" customHeight="1" x14ac:dyDescent="0.3">
      <c r="B17" s="10"/>
      <c r="C17" s="10"/>
      <c r="D17" s="89" t="s">
        <v>18</v>
      </c>
      <c r="E17" s="204" t="s">
        <v>173</v>
      </c>
      <c r="F17" s="420">
        <v>3195.0495329832202</v>
      </c>
      <c r="G17" s="387">
        <v>3185.6150849004898</v>
      </c>
      <c r="H17" s="421">
        <v>-26.069255564185401</v>
      </c>
      <c r="I17" s="421">
        <v>-21.975220139962101</v>
      </c>
      <c r="K17" s="41"/>
      <c r="L17"/>
      <c r="M17"/>
      <c r="R17" s="41"/>
    </row>
    <row r="18" spans="2:18" ht="7.5" customHeight="1" thickBot="1" x14ac:dyDescent="0.35">
      <c r="B18" s="201"/>
      <c r="C18" s="201"/>
      <c r="D18" s="201"/>
      <c r="E18" s="375"/>
      <c r="F18" s="376"/>
      <c r="G18" s="376"/>
      <c r="H18" s="202"/>
      <c r="I18" s="202"/>
      <c r="K18" s="41"/>
      <c r="L18"/>
      <c r="M18"/>
      <c r="R18" s="41"/>
    </row>
    <row r="19" spans="2:18" ht="14.1" customHeight="1" thickTop="1" x14ac:dyDescent="0.3">
      <c r="B19" s="211" t="s">
        <v>171</v>
      </c>
      <c r="C19" s="203"/>
      <c r="D19" s="203"/>
      <c r="E19" s="203"/>
      <c r="F19" s="212"/>
      <c r="G19" s="212"/>
      <c r="H19" s="213"/>
      <c r="I19" s="209" t="s">
        <v>118</v>
      </c>
      <c r="M19" s="41"/>
    </row>
    <row r="20" spans="2:18" ht="14.1" customHeight="1" x14ac:dyDescent="0.3">
      <c r="B20" s="214"/>
      <c r="C20" s="12"/>
      <c r="D20" s="215"/>
      <c r="E20" s="12"/>
      <c r="F20" s="216"/>
      <c r="G20" s="216"/>
      <c r="H20" s="217"/>
      <c r="I20" s="60" t="s">
        <v>119</v>
      </c>
      <c r="M20" s="41"/>
    </row>
    <row r="21" spans="2:18" x14ac:dyDescent="0.3">
      <c r="B21" s="19"/>
    </row>
    <row r="22" spans="2:18" x14ac:dyDescent="0.3">
      <c r="B22" s="19"/>
      <c r="I22" s="7"/>
      <c r="J22" s="7"/>
    </row>
    <row r="23" spans="2:18" x14ac:dyDescent="0.3">
      <c r="I23" s="7"/>
      <c r="J23" s="7"/>
    </row>
    <row r="24" spans="2:18" x14ac:dyDescent="0.3">
      <c r="I24" s="7"/>
      <c r="J24" s="7"/>
    </row>
    <row r="25" spans="2:18" x14ac:dyDescent="0.3">
      <c r="I25" s="7"/>
      <c r="J25" s="7"/>
    </row>
    <row r="26" spans="2:18" x14ac:dyDescent="0.3">
      <c r="I26" s="7"/>
      <c r="J26" s="7"/>
    </row>
    <row r="27" spans="2:18" x14ac:dyDescent="0.3">
      <c r="I27" s="7"/>
      <c r="J27" s="7"/>
    </row>
    <row r="28" spans="2:18" x14ac:dyDescent="0.3">
      <c r="I28" s="7"/>
      <c r="J28" s="7"/>
    </row>
    <row r="29" spans="2:18" x14ac:dyDescent="0.3">
      <c r="I29" s="7"/>
      <c r="J29" s="7"/>
    </row>
    <row r="30" spans="2:18" x14ac:dyDescent="0.3">
      <c r="I30" s="7"/>
      <c r="J30" s="7"/>
    </row>
    <row r="31" spans="2:18" x14ac:dyDescent="0.3">
      <c r="I31" s="7"/>
      <c r="J31" s="7"/>
    </row>
    <row r="32" spans="2:18" x14ac:dyDescent="0.3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zoomScaleNormal="100" workbookViewId="0">
      <selection activeCell="B4" sqref="B4:D5"/>
    </sheetView>
  </sheetViews>
  <sheetFormatPr defaultColWidth="9.33203125" defaultRowHeight="14.4" x14ac:dyDescent="0.3"/>
  <cols>
    <col min="1" max="2" width="2.33203125" style="7" customWidth="1"/>
    <col min="3" max="3" width="1.6640625" style="7" customWidth="1"/>
    <col min="4" max="4" width="24.33203125" style="7" customWidth="1"/>
    <col min="5" max="8" width="12.44140625" style="8" customWidth="1"/>
    <col min="9" max="10" width="14.44140625" style="8" customWidth="1"/>
    <col min="11" max="11" width="1.6640625" customWidth="1"/>
    <col min="12" max="12" width="6.33203125" style="7" customWidth="1"/>
    <col min="13" max="13" width="7.5546875" style="7" customWidth="1"/>
    <col min="14" max="20" width="6.33203125" style="7" customWidth="1"/>
    <col min="21" max="16384" width="9.33203125" style="7"/>
  </cols>
  <sheetData>
    <row r="1" spans="2:18" ht="14.1" customHeight="1" x14ac:dyDescent="0.3"/>
    <row r="2" spans="2:18" ht="14.1" customHeight="1" x14ac:dyDescent="0.3">
      <c r="B2" s="234" t="s">
        <v>121</v>
      </c>
      <c r="C2" s="9"/>
      <c r="D2" s="9"/>
    </row>
    <row r="3" spans="2:18" ht="14.1" customHeight="1" x14ac:dyDescent="0.3"/>
    <row r="4" spans="2:18" ht="23.1" customHeight="1" thickBot="1" x14ac:dyDescent="0.35">
      <c r="B4" s="445"/>
      <c r="C4" s="445"/>
      <c r="D4" s="440"/>
      <c r="E4" s="437" t="s">
        <v>207</v>
      </c>
      <c r="F4" s="439"/>
      <c r="G4" s="437" t="s">
        <v>208</v>
      </c>
      <c r="H4" s="439"/>
      <c r="I4" s="437" t="s">
        <v>49</v>
      </c>
      <c r="J4" s="439"/>
    </row>
    <row r="5" spans="2:18" ht="16.5" customHeight="1" x14ac:dyDescent="0.3">
      <c r="B5" s="445"/>
      <c r="C5" s="445"/>
      <c r="D5" s="440"/>
      <c r="E5" s="75" t="s">
        <v>182</v>
      </c>
      <c r="F5" s="76" t="s">
        <v>34</v>
      </c>
      <c r="G5" s="75" t="s">
        <v>182</v>
      </c>
      <c r="H5" s="75" t="s">
        <v>34</v>
      </c>
      <c r="I5" s="446" t="s">
        <v>182</v>
      </c>
      <c r="J5" s="446" t="s">
        <v>34</v>
      </c>
    </row>
    <row r="6" spans="2:18" ht="23.1" customHeight="1" x14ac:dyDescent="0.3">
      <c r="B6" s="235" t="s">
        <v>120</v>
      </c>
      <c r="C6" s="236"/>
      <c r="D6" s="237"/>
      <c r="E6" s="342" t="s">
        <v>179</v>
      </c>
      <c r="F6" s="342" t="s">
        <v>180</v>
      </c>
      <c r="G6" s="343" t="s">
        <v>179</v>
      </c>
      <c r="H6" s="343" t="s">
        <v>180</v>
      </c>
      <c r="I6" s="442"/>
      <c r="J6" s="442"/>
    </row>
    <row r="7" spans="2:18" s="40" customFormat="1" ht="6" customHeight="1" x14ac:dyDescent="0.25">
      <c r="B7" s="219"/>
      <c r="C7" s="220"/>
      <c r="D7" s="220"/>
      <c r="E7" s="377"/>
      <c r="F7" s="377"/>
      <c r="G7" s="377"/>
      <c r="H7" s="377"/>
      <c r="I7" s="377"/>
      <c r="J7" s="377"/>
      <c r="K7" s="36"/>
      <c r="L7" s="7"/>
      <c r="M7" s="7"/>
      <c r="N7" s="7"/>
      <c r="O7" s="7"/>
      <c r="P7" s="7"/>
      <c r="Q7" s="7"/>
      <c r="R7" s="7"/>
    </row>
    <row r="8" spans="2:18" s="9" customFormat="1" ht="15.75" customHeight="1" x14ac:dyDescent="0.3">
      <c r="B8" s="221" t="s">
        <v>54</v>
      </c>
      <c r="C8" s="221"/>
      <c r="D8" s="222"/>
      <c r="E8" s="389">
        <v>26619.5140552636</v>
      </c>
      <c r="F8" s="386">
        <v>4976.6749663651799</v>
      </c>
      <c r="G8" s="88">
        <v>30536.041815818</v>
      </c>
      <c r="H8" s="414">
        <v>5947.6494002665004</v>
      </c>
      <c r="I8" s="229">
        <v>-12.825918251544998</v>
      </c>
      <c r="J8" s="116">
        <v>-16.325347520615701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3">
      <c r="B9" s="221"/>
      <c r="C9" s="221"/>
      <c r="D9" s="222"/>
      <c r="E9" s="389"/>
      <c r="F9" s="386"/>
      <c r="G9" s="90"/>
      <c r="H9" s="415"/>
      <c r="I9" s="229"/>
      <c r="J9" s="223"/>
      <c r="L9" s="7"/>
      <c r="M9" s="7"/>
      <c r="N9" s="7"/>
      <c r="O9" s="7"/>
      <c r="P9" s="7"/>
      <c r="Q9" s="7"/>
      <c r="R9" s="7"/>
    </row>
    <row r="10" spans="2:18" ht="15" customHeight="1" x14ac:dyDescent="0.3">
      <c r="B10" s="221"/>
      <c r="C10" s="224" t="s">
        <v>19</v>
      </c>
      <c r="D10" s="225"/>
      <c r="E10" s="389">
        <v>23158.116106342899</v>
      </c>
      <c r="F10" s="386">
        <v>1791.0598814646801</v>
      </c>
      <c r="G10" s="88">
        <v>26631.6141897368</v>
      </c>
      <c r="H10" s="414">
        <v>1864.8245712636001</v>
      </c>
      <c r="I10" s="229">
        <v>-13.042762104643698</v>
      </c>
      <c r="J10" s="223">
        <v>-3.9555833259393602</v>
      </c>
    </row>
    <row r="11" spans="2:18" ht="15" customHeight="1" x14ac:dyDescent="0.3">
      <c r="B11" s="221"/>
      <c r="C11" s="224" t="s">
        <v>2</v>
      </c>
      <c r="D11" s="225"/>
      <c r="E11" s="389">
        <v>3461.39794892072</v>
      </c>
      <c r="F11" s="386">
        <v>3185.6150849004898</v>
      </c>
      <c r="G11" s="88">
        <v>3904.4276260811898</v>
      </c>
      <c r="H11" s="414">
        <v>4082.8248290029101</v>
      </c>
      <c r="I11" s="229">
        <v>-11.3468533569702</v>
      </c>
      <c r="J11" s="223">
        <v>-21.975220139962101</v>
      </c>
    </row>
    <row r="12" spans="2:18" ht="15" customHeight="1" x14ac:dyDescent="0.3">
      <c r="B12" s="221"/>
      <c r="C12" s="225"/>
      <c r="D12" s="225" t="s">
        <v>20</v>
      </c>
      <c r="E12" s="390">
        <v>1243.84675355737</v>
      </c>
      <c r="F12" s="387">
        <v>1110.7935833423301</v>
      </c>
      <c r="G12" s="90">
        <v>1419.1553664810799</v>
      </c>
      <c r="H12" s="415">
        <v>1414.7774164575701</v>
      </c>
      <c r="I12" s="230">
        <v>-12.353024697951499</v>
      </c>
      <c r="J12" s="226">
        <v>-21.486336265981802</v>
      </c>
    </row>
    <row r="13" spans="2:18" ht="15" customHeight="1" x14ac:dyDescent="0.3">
      <c r="B13" s="221"/>
      <c r="C13" s="225"/>
      <c r="D13" s="225" t="s">
        <v>21</v>
      </c>
      <c r="E13" s="390">
        <v>1304.0824813776401</v>
      </c>
      <c r="F13" s="387">
        <v>1114.05915991801</v>
      </c>
      <c r="G13" s="90">
        <v>1355.63486024792</v>
      </c>
      <c r="H13" s="415">
        <v>1395.1421105337499</v>
      </c>
      <c r="I13" s="230">
        <v>-3.8028218646469001</v>
      </c>
      <c r="J13" s="226">
        <v>-20.147263027434501</v>
      </c>
    </row>
    <row r="14" spans="2:18" ht="15" customHeight="1" x14ac:dyDescent="0.3">
      <c r="B14" s="221"/>
      <c r="C14" s="225"/>
      <c r="D14" s="225" t="s">
        <v>22</v>
      </c>
      <c r="E14" s="390">
        <v>611.71681312542103</v>
      </c>
      <c r="F14" s="387">
        <v>841.83497340050201</v>
      </c>
      <c r="G14" s="90">
        <v>701.11235306980097</v>
      </c>
      <c r="H14" s="415">
        <v>1078.0746607818701</v>
      </c>
      <c r="I14" s="230">
        <v>-12.750529862006299</v>
      </c>
      <c r="J14" s="226">
        <v>-21.913110100374301</v>
      </c>
    </row>
    <row r="15" spans="2:18" ht="15" customHeight="1" thickBot="1" x14ac:dyDescent="0.35">
      <c r="B15" s="227"/>
      <c r="C15" s="227"/>
      <c r="D15" s="227" t="s">
        <v>23</v>
      </c>
      <c r="E15" s="391">
        <v>301.75190086030199</v>
      </c>
      <c r="F15" s="388">
        <v>118.927368239646</v>
      </c>
      <c r="G15" s="416">
        <v>428.52504628239501</v>
      </c>
      <c r="H15" s="417">
        <v>194.83064122972601</v>
      </c>
      <c r="I15" s="231">
        <v>-29.583602293937002</v>
      </c>
      <c r="J15" s="228">
        <v>-38.958591169744402</v>
      </c>
    </row>
    <row r="16" spans="2:18" ht="14.1" customHeight="1" thickTop="1" x14ac:dyDescent="0.3">
      <c r="B16" s="232" t="s">
        <v>171</v>
      </c>
      <c r="C16" s="233"/>
      <c r="D16" s="233"/>
      <c r="E16" s="233"/>
      <c r="F16" s="233"/>
      <c r="G16" s="213"/>
      <c r="H16" s="213"/>
      <c r="I16" s="213"/>
      <c r="J16" s="209" t="s">
        <v>118</v>
      </c>
      <c r="K16" s="8"/>
      <c r="L16" s="8"/>
    </row>
    <row r="17" spans="3:12" ht="14.1" customHeight="1" x14ac:dyDescent="0.3">
      <c r="C17" s="12"/>
      <c r="D17" s="10"/>
      <c r="E17" s="5"/>
      <c r="F17" s="10"/>
      <c r="G17" s="13"/>
      <c r="H17" s="13"/>
      <c r="I17" s="13"/>
      <c r="J17" s="44"/>
      <c r="K17" s="44"/>
      <c r="L17" s="13"/>
    </row>
    <row r="18" spans="3:12" x14ac:dyDescent="0.3">
      <c r="D18" s="10"/>
      <c r="E18" s="5"/>
      <c r="F18" s="10"/>
      <c r="G18" s="10"/>
      <c r="H18" s="10"/>
      <c r="I18" s="10"/>
      <c r="J18" s="44"/>
    </row>
    <row r="19" spans="3:12" x14ac:dyDescent="0.3">
      <c r="D19" s="10"/>
      <c r="E19" s="5"/>
      <c r="F19" s="10"/>
      <c r="G19" s="10"/>
      <c r="H19" s="10"/>
      <c r="I19" s="10"/>
      <c r="J19" s="44"/>
    </row>
    <row r="20" spans="3:12" x14ac:dyDescent="0.3">
      <c r="D20" s="10"/>
      <c r="E20" s="5"/>
      <c r="F20" s="10"/>
      <c r="G20" s="10"/>
      <c r="H20" s="10"/>
      <c r="I20" s="10"/>
      <c r="J20" s="44"/>
    </row>
    <row r="21" spans="3:12" x14ac:dyDescent="0.3">
      <c r="E21" s="5"/>
      <c r="F21" s="10"/>
      <c r="G21" s="10"/>
      <c r="H21" s="10"/>
      <c r="I21" s="10"/>
      <c r="J21" s="44"/>
    </row>
    <row r="22" spans="3:12" x14ac:dyDescent="0.3">
      <c r="E22" s="5"/>
      <c r="F22" s="10"/>
      <c r="G22" s="10"/>
      <c r="H22" s="10"/>
      <c r="I22" s="10"/>
      <c r="J22" s="44"/>
    </row>
    <row r="23" spans="3:12" x14ac:dyDescent="0.3">
      <c r="E23" s="5"/>
      <c r="F23" s="10"/>
      <c r="G23" s="10"/>
      <c r="H23" s="10"/>
      <c r="I23" s="10"/>
      <c r="J23" s="44"/>
    </row>
    <row r="24" spans="3:12" x14ac:dyDescent="0.3">
      <c r="E24" s="5"/>
      <c r="F24" s="10"/>
      <c r="G24" s="10"/>
      <c r="H24" s="10"/>
      <c r="I24" s="10"/>
      <c r="J24" s="44"/>
    </row>
    <row r="25" spans="3:12" x14ac:dyDescent="0.3">
      <c r="E25" s="5"/>
      <c r="F25" s="10"/>
      <c r="G25" s="10"/>
      <c r="H25" s="10"/>
      <c r="I25" s="10"/>
      <c r="J25" s="44"/>
    </row>
    <row r="26" spans="3:12" x14ac:dyDescent="0.3">
      <c r="E26" s="5"/>
      <c r="F26" s="10"/>
      <c r="G26" s="10"/>
      <c r="H26" s="10"/>
      <c r="I26" s="10"/>
      <c r="J26" s="44"/>
    </row>
    <row r="27" spans="3:12" x14ac:dyDescent="0.3">
      <c r="E27" s="5"/>
      <c r="F27" s="10"/>
      <c r="G27" s="10"/>
      <c r="H27" s="10"/>
      <c r="I27" s="10"/>
      <c r="J27" s="44"/>
    </row>
    <row r="28" spans="3:12" x14ac:dyDescent="0.3">
      <c r="E28" s="5"/>
      <c r="F28" s="10"/>
      <c r="G28" s="10"/>
      <c r="H28" s="10"/>
      <c r="I28" s="10"/>
      <c r="J28" s="44"/>
    </row>
    <row r="29" spans="3:12" ht="11.4" x14ac:dyDescent="0.3">
      <c r="E29" s="7"/>
      <c r="F29" s="7"/>
      <c r="G29" s="7"/>
      <c r="H29" s="7"/>
      <c r="I29" s="7"/>
      <c r="J29" s="7"/>
      <c r="K29" s="7"/>
    </row>
    <row r="30" spans="3:12" ht="11.4" x14ac:dyDescent="0.3">
      <c r="E30" s="7"/>
      <c r="F30" s="7"/>
      <c r="G30" s="7"/>
      <c r="H30" s="7"/>
      <c r="I30" s="7"/>
      <c r="J30" s="7"/>
      <c r="K30" s="7"/>
    </row>
    <row r="31" spans="3:12" ht="11.4" x14ac:dyDescent="0.3">
      <c r="E31" s="7"/>
      <c r="F31" s="7"/>
      <c r="G31" s="7"/>
      <c r="H31" s="7"/>
      <c r="I31" s="7"/>
      <c r="J31" s="7"/>
      <c r="K31" s="7"/>
    </row>
    <row r="32" spans="3:12" ht="11.4" x14ac:dyDescent="0.3">
      <c r="E32" s="7"/>
      <c r="F32" s="7"/>
      <c r="G32" s="7"/>
      <c r="H32" s="7"/>
      <c r="I32" s="7"/>
      <c r="J32" s="7"/>
      <c r="K32" s="7"/>
    </row>
    <row r="33" spans="5:11" ht="11.4" x14ac:dyDescent="0.3">
      <c r="E33" s="7"/>
      <c r="F33" s="7"/>
      <c r="G33" s="7"/>
      <c r="H33" s="7"/>
      <c r="I33" s="7"/>
      <c r="J33" s="7"/>
      <c r="K33" s="7"/>
    </row>
    <row r="34" spans="5:11" x14ac:dyDescent="0.3">
      <c r="E34" s="7"/>
      <c r="F34" s="7"/>
      <c r="G34" s="7"/>
      <c r="H34" s="7"/>
    </row>
    <row r="35" spans="5:11" x14ac:dyDescent="0.3">
      <c r="E35" s="7"/>
      <c r="F35" s="7"/>
      <c r="G35" s="7"/>
      <c r="H35" s="7"/>
    </row>
    <row r="36" spans="5:11" x14ac:dyDescent="0.3">
      <c r="E36" s="7"/>
      <c r="F36" s="7"/>
      <c r="G36" s="7"/>
      <c r="H36" s="7"/>
    </row>
    <row r="37" spans="5:11" x14ac:dyDescent="0.3">
      <c r="E37" s="7"/>
      <c r="F37" s="7"/>
      <c r="G37" s="7"/>
    </row>
    <row r="38" spans="5:11" x14ac:dyDescent="0.3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Q41"/>
  <sheetViews>
    <sheetView showGridLines="0" zoomScaleNormal="100" workbookViewId="0">
      <selection activeCell="B2" sqref="B2"/>
    </sheetView>
  </sheetViews>
  <sheetFormatPr defaultColWidth="9.33203125" defaultRowHeight="14.4" x14ac:dyDescent="0.3"/>
  <cols>
    <col min="1" max="1" width="1.5546875" style="14" customWidth="1"/>
    <col min="2" max="2" width="1.6640625" style="14" customWidth="1"/>
    <col min="3" max="3" width="60" style="14" customWidth="1"/>
    <col min="4" max="6" width="12.33203125" style="6" customWidth="1"/>
    <col min="7" max="7" width="12.33203125" style="14" customWidth="1"/>
    <col min="8" max="8" width="14.44140625" style="14" customWidth="1"/>
    <col min="9" max="9" width="14" style="14" customWidth="1"/>
    <col min="10" max="10" width="1.5546875" style="16" customWidth="1"/>
    <col min="11" max="16" width="6.44140625" style="14" customWidth="1"/>
    <col min="17" max="16384" width="9.33203125" style="14"/>
  </cols>
  <sheetData>
    <row r="1" spans="2:17" ht="9.75" customHeight="1" x14ac:dyDescent="0.3">
      <c r="J1" s="14"/>
    </row>
    <row r="2" spans="2:17" ht="14.1" customHeight="1" x14ac:dyDescent="0.3">
      <c r="B2" s="83" t="s">
        <v>122</v>
      </c>
      <c r="C2" s="15"/>
      <c r="J2" s="14"/>
    </row>
    <row r="3" spans="2:17" ht="5.0999999999999996" customHeight="1" x14ac:dyDescent="0.3">
      <c r="B3" s="15"/>
      <c r="C3" s="15"/>
      <c r="J3" s="14"/>
    </row>
    <row r="4" spans="2:17" ht="11.25" customHeight="1" x14ac:dyDescent="0.3">
      <c r="J4" s="14"/>
    </row>
    <row r="5" spans="2:17" ht="23.25" customHeight="1" thickBot="1" x14ac:dyDescent="0.35">
      <c r="B5" s="239"/>
      <c r="C5" s="238"/>
      <c r="D5" s="438" t="s">
        <v>209</v>
      </c>
      <c r="E5" s="439"/>
      <c r="F5" s="437" t="s">
        <v>208</v>
      </c>
      <c r="G5" s="439"/>
      <c r="H5" s="437" t="s">
        <v>49</v>
      </c>
      <c r="I5" s="439"/>
      <c r="J5" s="14"/>
    </row>
    <row r="6" spans="2:17" ht="14.1" customHeight="1" x14ac:dyDescent="0.3">
      <c r="B6" s="242"/>
      <c r="C6" s="241"/>
      <c r="D6" s="75" t="s">
        <v>182</v>
      </c>
      <c r="E6" s="76" t="s">
        <v>34</v>
      </c>
      <c r="F6" s="75" t="s">
        <v>182</v>
      </c>
      <c r="G6" s="75" t="s">
        <v>34</v>
      </c>
      <c r="H6" s="446" t="s">
        <v>182</v>
      </c>
      <c r="I6" s="446" t="s">
        <v>34</v>
      </c>
      <c r="J6" s="14"/>
    </row>
    <row r="7" spans="2:17" ht="17.25" customHeight="1" x14ac:dyDescent="0.3">
      <c r="B7" s="240" t="s">
        <v>176</v>
      </c>
      <c r="C7" s="237"/>
      <c r="D7" s="342" t="s">
        <v>174</v>
      </c>
      <c r="E7" s="342" t="s">
        <v>175</v>
      </c>
      <c r="F7" s="343" t="s">
        <v>174</v>
      </c>
      <c r="G7" s="343" t="s">
        <v>175</v>
      </c>
      <c r="H7" s="442"/>
      <c r="I7" s="442"/>
      <c r="J7" s="14"/>
    </row>
    <row r="8" spans="2:17" customFormat="1" ht="5.0999999999999996" customHeight="1" x14ac:dyDescent="0.3">
      <c r="L8" s="14"/>
      <c r="M8" s="14"/>
    </row>
    <row r="9" spans="2:17" ht="22.5" customHeight="1" x14ac:dyDescent="0.3">
      <c r="B9" s="243" t="s">
        <v>0</v>
      </c>
      <c r="C9" s="244"/>
      <c r="D9" s="389">
        <v>23158.116106342899</v>
      </c>
      <c r="E9" s="386">
        <v>1791.0598814646801</v>
      </c>
      <c r="F9" s="306">
        <v>26631.61419</v>
      </c>
      <c r="G9" s="307">
        <v>1864.8245712999999</v>
      </c>
      <c r="H9" s="229">
        <v>-13.042762105503099</v>
      </c>
      <c r="I9" s="223">
        <v>-3.9555833278140695</v>
      </c>
      <c r="J9" s="14"/>
    </row>
    <row r="10" spans="2:17" ht="22.5" customHeight="1" x14ac:dyDescent="0.3">
      <c r="B10" s="245"/>
      <c r="C10" s="246" t="s">
        <v>29</v>
      </c>
      <c r="D10" s="390">
        <v>2422.8437551479701</v>
      </c>
      <c r="E10" s="387">
        <v>161.49119139297801</v>
      </c>
      <c r="F10" s="263">
        <v>3218.3952420999999</v>
      </c>
      <c r="G10" s="308">
        <v>253.90736942999999</v>
      </c>
      <c r="H10" s="230">
        <v>-24.7188871194369</v>
      </c>
      <c r="I10" s="226">
        <v>-36.397595802157397</v>
      </c>
      <c r="J10" s="14"/>
      <c r="O10" s="340"/>
      <c r="Q10" s="341"/>
    </row>
    <row r="11" spans="2:17" ht="22.5" customHeight="1" x14ac:dyDescent="0.3">
      <c r="B11" s="245"/>
      <c r="C11" s="246" t="s">
        <v>76</v>
      </c>
      <c r="D11" s="390">
        <v>6283.2694489761798</v>
      </c>
      <c r="E11" s="387">
        <v>310.65762101195401</v>
      </c>
      <c r="F11" s="263">
        <v>6449.8421655000002</v>
      </c>
      <c r="G11" s="308">
        <v>306.18632737000001</v>
      </c>
      <c r="H11" s="230">
        <v>-2.5825859338824397</v>
      </c>
      <c r="I11" s="226">
        <v>1.46031786603947</v>
      </c>
      <c r="J11" s="14"/>
      <c r="O11" s="340"/>
      <c r="Q11" s="341"/>
    </row>
    <row r="12" spans="2:17" ht="22.5" customHeight="1" x14ac:dyDescent="0.3">
      <c r="B12" s="245"/>
      <c r="C12" s="246" t="s">
        <v>30</v>
      </c>
      <c r="D12" s="390">
        <v>1825.56582803998</v>
      </c>
      <c r="E12" s="387">
        <v>197.15521353691</v>
      </c>
      <c r="F12" s="266">
        <v>2555.6284586000002</v>
      </c>
      <c r="G12" s="309">
        <v>250.45067241999999</v>
      </c>
      <c r="H12" s="230">
        <v>-28.566853217777698</v>
      </c>
      <c r="I12" s="226">
        <v>-21.279822636576899</v>
      </c>
      <c r="J12" s="14"/>
      <c r="O12" s="340"/>
      <c r="Q12" s="341"/>
    </row>
    <row r="13" spans="2:17" ht="24" customHeight="1" x14ac:dyDescent="0.3">
      <c r="B13" s="245"/>
      <c r="C13" s="246" t="s">
        <v>104</v>
      </c>
      <c r="D13" s="390">
        <v>1458.2212476760899</v>
      </c>
      <c r="E13" s="387">
        <v>135.43885154722099</v>
      </c>
      <c r="F13" s="266">
        <v>973.70700218000002</v>
      </c>
      <c r="G13" s="309">
        <v>66.880906730000007</v>
      </c>
      <c r="H13" s="230">
        <v>49.759757751698004</v>
      </c>
      <c r="I13" s="226">
        <v>102.507499029568</v>
      </c>
      <c r="J13" s="14"/>
      <c r="O13" s="340"/>
      <c r="Q13" s="341"/>
    </row>
    <row r="14" spans="2:17" ht="22.5" customHeight="1" x14ac:dyDescent="0.3">
      <c r="B14" s="245"/>
      <c r="C14" s="246" t="s">
        <v>78</v>
      </c>
      <c r="D14" s="390">
        <v>282.29206578556801</v>
      </c>
      <c r="E14" s="387">
        <v>36.345776984519397</v>
      </c>
      <c r="F14" s="266">
        <v>950.03682350999998</v>
      </c>
      <c r="G14" s="309">
        <v>69.671800673999996</v>
      </c>
      <c r="H14" s="230">
        <v>-70.286197460998096</v>
      </c>
      <c r="I14" s="226">
        <v>-47.832872650178402</v>
      </c>
      <c r="J14" s="14"/>
      <c r="O14" s="340"/>
      <c r="Q14" s="341"/>
    </row>
    <row r="15" spans="2:17" ht="22.5" customHeight="1" x14ac:dyDescent="0.3">
      <c r="B15" s="245"/>
      <c r="C15" s="246" t="s">
        <v>31</v>
      </c>
      <c r="D15" s="390">
        <v>3520.6405725305099</v>
      </c>
      <c r="E15" s="387">
        <v>220.597753998331</v>
      </c>
      <c r="F15" s="266">
        <v>3668.1114192</v>
      </c>
      <c r="G15" s="309">
        <v>252.16157444000001</v>
      </c>
      <c r="H15" s="230">
        <v>-4.0203480706061505</v>
      </c>
      <c r="I15" s="226">
        <v>-12.517299874799001</v>
      </c>
      <c r="J15" s="14"/>
      <c r="O15" s="340"/>
      <c r="Q15" s="341"/>
    </row>
    <row r="16" spans="2:17" ht="22.5" customHeight="1" x14ac:dyDescent="0.3">
      <c r="B16" s="245"/>
      <c r="C16" s="246" t="s">
        <v>79</v>
      </c>
      <c r="D16" s="390">
        <v>889.20381573703901</v>
      </c>
      <c r="E16" s="387">
        <v>88.371133062344498</v>
      </c>
      <c r="F16" s="266">
        <v>728.72993696000003</v>
      </c>
      <c r="G16" s="309">
        <v>64.385609501000005</v>
      </c>
      <c r="H16" s="230">
        <v>22.021035590561599</v>
      </c>
      <c r="I16" s="226">
        <v>37.252926154208396</v>
      </c>
      <c r="J16" s="14"/>
      <c r="O16" s="340"/>
      <c r="Q16" s="341"/>
    </row>
    <row r="17" spans="2:17" ht="22.5" customHeight="1" x14ac:dyDescent="0.3">
      <c r="B17" s="245"/>
      <c r="C17" s="246" t="s">
        <v>133</v>
      </c>
      <c r="D17" s="390">
        <v>1045.30305466811</v>
      </c>
      <c r="E17" s="387">
        <v>47.944991190687603</v>
      </c>
      <c r="F17" s="266">
        <v>1745.3590649</v>
      </c>
      <c r="G17" s="309">
        <v>116.369421</v>
      </c>
      <c r="H17" s="230">
        <v>-40.109569675967897</v>
      </c>
      <c r="I17" s="226">
        <v>-58.799321352052104</v>
      </c>
      <c r="J17" s="14"/>
      <c r="O17" s="340"/>
      <c r="Q17" s="341"/>
    </row>
    <row r="18" spans="2:17" ht="22.5" customHeight="1" thickBot="1" x14ac:dyDescent="0.35">
      <c r="B18" s="250"/>
      <c r="C18" s="251" t="s">
        <v>15</v>
      </c>
      <c r="D18" s="391">
        <v>5430.7763177812503</v>
      </c>
      <c r="E18" s="388">
        <v>593.05734873973495</v>
      </c>
      <c r="F18" s="268">
        <v>6341.8040768000001</v>
      </c>
      <c r="G18" s="310">
        <v>484.81088971000003</v>
      </c>
      <c r="H18" s="231">
        <v>-14.3654352607885</v>
      </c>
      <c r="I18" s="228">
        <v>22.3275634535531</v>
      </c>
      <c r="J18" s="14"/>
      <c r="O18" s="340"/>
      <c r="Q18" s="341"/>
    </row>
    <row r="19" spans="2:17" s="7" customFormat="1" ht="14.1" customHeight="1" thickTop="1" x14ac:dyDescent="0.3">
      <c r="B19" s="79" t="s">
        <v>171</v>
      </c>
      <c r="C19" s="247"/>
      <c r="D19" s="248"/>
      <c r="E19" s="248"/>
      <c r="F19" s="248"/>
      <c r="G19" s="248"/>
      <c r="H19" s="249"/>
      <c r="I19" s="60"/>
      <c r="J19" s="8"/>
      <c r="K19" s="8"/>
      <c r="L19" s="8"/>
      <c r="M19" s="8"/>
      <c r="N19" s="8"/>
    </row>
    <row r="20" spans="2:17" s="7" customFormat="1" ht="14.1" customHeight="1" x14ac:dyDescent="0.3">
      <c r="C20" s="12"/>
      <c r="D20" s="10"/>
      <c r="E20" s="10"/>
      <c r="F20" s="10"/>
      <c r="G20" s="10"/>
      <c r="H20" s="13"/>
      <c r="I20" s="44"/>
      <c r="J20" s="13"/>
      <c r="K20" s="13"/>
      <c r="L20" s="13"/>
      <c r="M20" s="13"/>
      <c r="N20" s="8"/>
    </row>
    <row r="21" spans="2:17" ht="11.4" x14ac:dyDescent="0.3">
      <c r="J21" s="14"/>
    </row>
    <row r="22" spans="2:17" ht="11.4" x14ac:dyDescent="0.3">
      <c r="J22" s="14"/>
    </row>
    <row r="23" spans="2:17" ht="11.4" x14ac:dyDescent="0.3">
      <c r="J23" s="14"/>
    </row>
    <row r="24" spans="2:17" ht="11.4" x14ac:dyDescent="0.3">
      <c r="J24" s="14"/>
    </row>
    <row r="25" spans="2:17" ht="11.4" x14ac:dyDescent="0.3">
      <c r="J25" s="14"/>
    </row>
    <row r="26" spans="2:17" ht="11.4" x14ac:dyDescent="0.3">
      <c r="J26" s="14"/>
    </row>
    <row r="27" spans="2:17" ht="11.4" x14ac:dyDescent="0.3">
      <c r="J27" s="14"/>
    </row>
    <row r="28" spans="2:17" ht="11.4" x14ac:dyDescent="0.3">
      <c r="J28" s="14"/>
    </row>
    <row r="29" spans="2:17" ht="11.4" x14ac:dyDescent="0.3">
      <c r="J29" s="14"/>
    </row>
    <row r="30" spans="2:17" ht="11.4" x14ac:dyDescent="0.3">
      <c r="J30" s="14"/>
    </row>
    <row r="31" spans="2:17" ht="11.4" x14ac:dyDescent="0.3">
      <c r="J31" s="14"/>
    </row>
    <row r="32" spans="2:17" ht="11.4" x14ac:dyDescent="0.3">
      <c r="J32" s="14"/>
    </row>
    <row r="33" spans="4:10" ht="11.4" x14ac:dyDescent="0.3">
      <c r="J33" s="14"/>
    </row>
    <row r="34" spans="4:10" ht="11.4" x14ac:dyDescent="0.3">
      <c r="J34" s="14"/>
    </row>
    <row r="35" spans="4:10" ht="11.4" x14ac:dyDescent="0.3">
      <c r="J35" s="14"/>
    </row>
    <row r="36" spans="4:10" ht="11.4" x14ac:dyDescent="0.3">
      <c r="J36" s="14"/>
    </row>
    <row r="37" spans="4:10" ht="11.4" x14ac:dyDescent="0.3">
      <c r="J37" s="14"/>
    </row>
    <row r="38" spans="4:10" ht="11.4" x14ac:dyDescent="0.3">
      <c r="D38" s="14"/>
      <c r="E38" s="14"/>
      <c r="J38" s="14"/>
    </row>
    <row r="39" spans="4:10" ht="11.4" x14ac:dyDescent="0.3">
      <c r="D39" s="14"/>
      <c r="E39" s="14"/>
      <c r="J39" s="14"/>
    </row>
    <row r="40" spans="4:10" ht="11.4" x14ac:dyDescent="0.3">
      <c r="D40" s="14"/>
      <c r="E40" s="14"/>
      <c r="J40" s="14"/>
    </row>
    <row r="41" spans="4:10" x14ac:dyDescent="0.3">
      <c r="E41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zoomScaleNormal="100" workbookViewId="0">
      <selection activeCell="C2" sqref="C2"/>
    </sheetView>
  </sheetViews>
  <sheetFormatPr defaultColWidth="9.33203125" defaultRowHeight="11.4" x14ac:dyDescent="0.3"/>
  <cols>
    <col min="1" max="1" width="2.44140625" style="14" customWidth="1"/>
    <col min="2" max="2" width="2.6640625" style="14" customWidth="1"/>
    <col min="3" max="3" width="3.33203125" style="14" customWidth="1"/>
    <col min="4" max="4" width="22" style="14" customWidth="1"/>
    <col min="5" max="6" width="13.33203125" style="6" customWidth="1"/>
    <col min="7" max="7" width="13.5546875" style="6" customWidth="1"/>
    <col min="8" max="9" width="13.33203125" style="14" customWidth="1"/>
    <col min="10" max="10" width="13.5546875" style="14" customWidth="1"/>
    <col min="11" max="11" width="1.5546875" style="14" customWidth="1"/>
    <col min="12" max="20" width="6.5546875" style="14" customWidth="1"/>
    <col min="21" max="16384" width="9.33203125" style="14"/>
  </cols>
  <sheetData>
    <row r="1" spans="2:20" ht="12" customHeight="1" x14ac:dyDescent="0.3"/>
    <row r="2" spans="2:20" ht="14.1" customHeight="1" x14ac:dyDescent="0.3">
      <c r="B2" s="83" t="s">
        <v>181</v>
      </c>
      <c r="C2" s="15"/>
      <c r="D2" s="15"/>
    </row>
    <row r="3" spans="2:20" ht="5.0999999999999996" customHeight="1" x14ac:dyDescent="0.3"/>
    <row r="4" spans="2:20" ht="14.1" customHeight="1" x14ac:dyDescent="0.3">
      <c r="I4" s="441" t="s">
        <v>170</v>
      </c>
      <c r="J4" s="441"/>
    </row>
    <row r="5" spans="2:20" ht="23.1" customHeight="1" thickBot="1" x14ac:dyDescent="0.35">
      <c r="B5" s="253"/>
      <c r="C5" s="253"/>
      <c r="D5" s="241"/>
      <c r="E5" s="438" t="s">
        <v>210</v>
      </c>
      <c r="F5" s="438"/>
      <c r="G5" s="439"/>
      <c r="H5" s="437" t="s">
        <v>208</v>
      </c>
      <c r="I5" s="438"/>
      <c r="J5" s="438"/>
    </row>
    <row r="6" spans="2:20" ht="51" customHeight="1" x14ac:dyDescent="0.25">
      <c r="B6" s="254" t="s">
        <v>24</v>
      </c>
      <c r="C6" s="253"/>
      <c r="D6" s="241"/>
      <c r="E6" s="252" t="s">
        <v>33</v>
      </c>
      <c r="F6" s="252" t="s">
        <v>32</v>
      </c>
      <c r="G6" s="252" t="s">
        <v>74</v>
      </c>
      <c r="H6" s="252" t="s">
        <v>33</v>
      </c>
      <c r="I6" s="252" t="s">
        <v>32</v>
      </c>
      <c r="J6" s="252" t="s">
        <v>74</v>
      </c>
    </row>
    <row r="7" spans="2:20" ht="6" customHeight="1" x14ac:dyDescent="0.3">
      <c r="B7" s="255"/>
      <c r="C7" s="245"/>
      <c r="D7" s="245"/>
      <c r="E7" s="378"/>
      <c r="F7" s="378"/>
      <c r="G7" s="378"/>
      <c r="H7" s="378"/>
      <c r="I7" s="378"/>
      <c r="J7" s="378"/>
    </row>
    <row r="8" spans="2:20" ht="15.75" customHeight="1" x14ac:dyDescent="0.3">
      <c r="B8" s="256" t="s">
        <v>0</v>
      </c>
      <c r="C8" s="245"/>
      <c r="D8" s="257"/>
      <c r="E8" s="389">
        <v>1243.84675355737</v>
      </c>
      <c r="F8" s="393">
        <v>1304.0824813776401</v>
      </c>
      <c r="G8" s="396">
        <v>0.95380987883785096</v>
      </c>
      <c r="H8" s="258">
        <v>1419.1553664999999</v>
      </c>
      <c r="I8" s="259">
        <v>1355.6348602</v>
      </c>
      <c r="J8" s="260">
        <v>1.0468566485999999</v>
      </c>
      <c r="O8" s="39"/>
      <c r="R8" s="39"/>
      <c r="S8" s="39"/>
      <c r="T8" s="39"/>
    </row>
    <row r="9" spans="2:20" ht="15.75" customHeight="1" x14ac:dyDescent="0.3">
      <c r="B9" s="261" t="s">
        <v>68</v>
      </c>
      <c r="C9" s="245"/>
      <c r="D9" s="257"/>
      <c r="E9" s="389"/>
      <c r="F9" s="393"/>
      <c r="G9" s="392"/>
      <c r="H9" s="258"/>
      <c r="I9" s="259"/>
      <c r="J9" s="260"/>
      <c r="O9" s="39"/>
    </row>
    <row r="10" spans="2:20" ht="15.75" customHeight="1" x14ac:dyDescent="0.3">
      <c r="B10" s="245"/>
      <c r="C10" s="262" t="s">
        <v>154</v>
      </c>
      <c r="D10" s="257"/>
      <c r="E10" s="390">
        <v>1222.6146714853701</v>
      </c>
      <c r="F10" s="394">
        <v>1304.0824813776401</v>
      </c>
      <c r="G10" s="397">
        <v>0.93752863714095203</v>
      </c>
      <c r="H10" s="263">
        <v>1387.2470189000001</v>
      </c>
      <c r="I10" s="264">
        <v>1341.2190223</v>
      </c>
      <c r="J10" s="265">
        <v>1.0343180315</v>
      </c>
      <c r="O10" s="39"/>
    </row>
    <row r="11" spans="2:20" ht="15.75" customHeight="1" x14ac:dyDescent="0.3">
      <c r="B11" s="245"/>
      <c r="C11" s="245"/>
      <c r="D11" s="261" t="s">
        <v>25</v>
      </c>
      <c r="E11" s="390">
        <v>888.79751950546995</v>
      </c>
      <c r="F11" s="394">
        <v>984.611831471041</v>
      </c>
      <c r="G11" s="397">
        <v>0.90268823824468802</v>
      </c>
      <c r="H11" s="266">
        <v>956.22114079000005</v>
      </c>
      <c r="I11" s="267">
        <v>917.51045708000004</v>
      </c>
      <c r="J11" s="265">
        <v>1.0421910000000001</v>
      </c>
      <c r="O11" s="39"/>
    </row>
    <row r="12" spans="2:20" ht="15.75" customHeight="1" x14ac:dyDescent="0.3">
      <c r="B12" s="245"/>
      <c r="C12" s="245"/>
      <c r="D12" s="261" t="s">
        <v>26</v>
      </c>
      <c r="E12" s="390">
        <v>224.89132225971099</v>
      </c>
      <c r="F12" s="394">
        <v>160.34958296398599</v>
      </c>
      <c r="G12" s="397">
        <v>1.40250643689058</v>
      </c>
      <c r="H12" s="263">
        <v>208.48134722</v>
      </c>
      <c r="I12" s="264">
        <v>229.22119667999999</v>
      </c>
      <c r="J12" s="265">
        <v>0.90952036824000004</v>
      </c>
      <c r="O12" s="39"/>
    </row>
    <row r="13" spans="2:20" ht="15.75" customHeight="1" x14ac:dyDescent="0.3">
      <c r="B13" s="245"/>
      <c r="C13" s="245"/>
      <c r="D13" s="261" t="s">
        <v>27</v>
      </c>
      <c r="E13" s="390">
        <v>64.173202423860403</v>
      </c>
      <c r="F13" s="394">
        <v>68.619140839858005</v>
      </c>
      <c r="G13" s="397">
        <v>0.93520848029308001</v>
      </c>
      <c r="H13" s="263">
        <v>80.646523584999997</v>
      </c>
      <c r="I13" s="264">
        <v>72.644406877999998</v>
      </c>
      <c r="J13" s="265">
        <v>1.1101546154999999</v>
      </c>
      <c r="O13" s="39"/>
    </row>
    <row r="14" spans="2:20" ht="15.75" customHeight="1" thickBot="1" x14ac:dyDescent="0.35">
      <c r="B14" s="250"/>
      <c r="C14" s="250"/>
      <c r="D14" s="271" t="s">
        <v>69</v>
      </c>
      <c r="E14" s="391">
        <v>44.7526272963255</v>
      </c>
      <c r="F14" s="395">
        <v>90.501926102750602</v>
      </c>
      <c r="G14" s="398">
        <v>0.49449364475973701</v>
      </c>
      <c r="H14" s="268">
        <v>141.89800732</v>
      </c>
      <c r="I14" s="269">
        <v>121.84296166999999</v>
      </c>
      <c r="J14" s="270">
        <v>1.1645974899</v>
      </c>
      <c r="M14" s="39"/>
      <c r="N14" s="39"/>
      <c r="O14" s="39"/>
    </row>
    <row r="15" spans="2:20" ht="12" customHeight="1" thickTop="1" x14ac:dyDescent="0.2">
      <c r="B15" s="272" t="s">
        <v>123</v>
      </c>
      <c r="C15" s="79"/>
      <c r="D15" s="79"/>
      <c r="E15" s="78"/>
      <c r="F15" s="78"/>
      <c r="G15" s="77"/>
      <c r="H15" s="77"/>
      <c r="I15" s="77"/>
      <c r="J15" s="60" t="s">
        <v>118</v>
      </c>
    </row>
    <row r="16" spans="2:20" s="7" customFormat="1" ht="14.1" customHeight="1" x14ac:dyDescent="0.3">
      <c r="B16" s="79" t="s">
        <v>171</v>
      </c>
      <c r="C16" s="247"/>
      <c r="D16" s="248"/>
      <c r="E16" s="248"/>
      <c r="F16" s="248"/>
      <c r="G16" s="249"/>
      <c r="H16" s="249"/>
      <c r="I16" s="210"/>
      <c r="J16" s="60"/>
      <c r="K16" s="8"/>
      <c r="L16" s="8"/>
      <c r="M16" s="8"/>
      <c r="N16" s="8"/>
      <c r="P16" s="14"/>
      <c r="Q16" s="14"/>
    </row>
    <row r="17" spans="2:17" s="7" customFormat="1" ht="14.1" customHeight="1" x14ac:dyDescent="0.3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2:17" x14ac:dyDescent="0.3">
      <c r="B18" s="7"/>
      <c r="C18" s="12"/>
      <c r="D18" s="10"/>
      <c r="E18" s="10"/>
      <c r="F18" s="14"/>
      <c r="G18" s="14"/>
      <c r="M18" s="6"/>
    </row>
    <row r="19" spans="2:17" x14ac:dyDescent="0.3">
      <c r="B19" s="7"/>
      <c r="C19" s="12"/>
      <c r="D19" s="10"/>
      <c r="E19" s="10"/>
      <c r="F19" s="14"/>
      <c r="G19" s="14"/>
      <c r="M19" s="6"/>
    </row>
    <row r="20" spans="2:17" x14ac:dyDescent="0.3">
      <c r="B20" s="7"/>
      <c r="C20" s="12"/>
      <c r="D20" s="10"/>
      <c r="E20" s="10"/>
      <c r="F20" s="14"/>
      <c r="G20" s="14"/>
      <c r="M20" s="6"/>
    </row>
    <row r="21" spans="2:17" x14ac:dyDescent="0.3">
      <c r="B21" s="7"/>
      <c r="C21" s="12"/>
      <c r="D21" s="10"/>
      <c r="E21" s="10"/>
      <c r="F21" s="14"/>
      <c r="G21" s="14"/>
      <c r="M21" s="6"/>
    </row>
    <row r="22" spans="2:17" x14ac:dyDescent="0.3">
      <c r="B22" s="7"/>
      <c r="C22" s="12"/>
      <c r="D22" s="10"/>
      <c r="E22" s="10"/>
      <c r="F22" s="14"/>
      <c r="G22" s="14"/>
      <c r="M22" s="6"/>
    </row>
    <row r="23" spans="2:17" x14ac:dyDescent="0.3">
      <c r="B23" s="7"/>
      <c r="C23" s="12"/>
      <c r="D23" s="10"/>
      <c r="E23" s="10"/>
      <c r="F23" s="14"/>
      <c r="G23" s="14"/>
      <c r="M23" s="6"/>
    </row>
    <row r="24" spans="2:17" x14ac:dyDescent="0.3">
      <c r="B24" s="7"/>
      <c r="C24" s="12"/>
      <c r="D24" s="10"/>
      <c r="E24" s="10"/>
      <c r="F24" s="14"/>
      <c r="G24" s="14"/>
      <c r="M24" s="6"/>
    </row>
    <row r="25" spans="2:17" x14ac:dyDescent="0.3">
      <c r="D25" s="10"/>
      <c r="E25" s="10"/>
      <c r="F25" s="14"/>
      <c r="G25" s="14"/>
    </row>
    <row r="26" spans="2:17" x14ac:dyDescent="0.3">
      <c r="D26" s="10"/>
      <c r="E26" s="10"/>
      <c r="F26" s="14"/>
      <c r="G26" s="14"/>
    </row>
    <row r="27" spans="2:17" x14ac:dyDescent="0.3">
      <c r="D27" s="10"/>
      <c r="E27" s="10"/>
      <c r="F27" s="14"/>
      <c r="G27" s="14"/>
      <c r="M27" s="6"/>
    </row>
    <row r="28" spans="2:17" x14ac:dyDescent="0.3">
      <c r="D28" s="10"/>
      <c r="E28" s="10"/>
      <c r="F28" s="14"/>
      <c r="G28" s="14"/>
      <c r="M28" s="6"/>
    </row>
    <row r="29" spans="2:17" x14ac:dyDescent="0.3">
      <c r="D29" s="10"/>
      <c r="E29" s="10"/>
      <c r="F29" s="14"/>
      <c r="G29" s="14"/>
      <c r="M29" s="6"/>
    </row>
    <row r="30" spans="2:17" x14ac:dyDescent="0.3">
      <c r="D30" s="10"/>
      <c r="E30" s="10"/>
      <c r="F30" s="14"/>
      <c r="G30" s="14"/>
      <c r="M30" s="6"/>
    </row>
    <row r="31" spans="2:17" x14ac:dyDescent="0.3">
      <c r="D31" s="10"/>
      <c r="E31" s="10"/>
      <c r="F31" s="14"/>
      <c r="G31" s="14"/>
      <c r="M31" s="6"/>
    </row>
    <row r="32" spans="2:17" x14ac:dyDescent="0.3">
      <c r="D32" s="10"/>
      <c r="E32" s="10"/>
      <c r="F32" s="14"/>
      <c r="G32" s="14"/>
      <c r="M32" s="6"/>
    </row>
    <row r="33" spans="4:13" x14ac:dyDescent="0.3">
      <c r="D33" s="10"/>
      <c r="E33" s="10"/>
      <c r="F33" s="14"/>
      <c r="G33" s="14"/>
      <c r="M33" s="6"/>
    </row>
    <row r="34" spans="4:13" x14ac:dyDescent="0.3">
      <c r="D34" s="10"/>
      <c r="E34" s="10"/>
      <c r="F34" s="14"/>
      <c r="G34" s="14"/>
      <c r="M34" s="6"/>
    </row>
    <row r="35" spans="4:13" x14ac:dyDescent="0.3">
      <c r="F35" s="14"/>
      <c r="G35" s="14"/>
    </row>
    <row r="36" spans="4:13" x14ac:dyDescent="0.3">
      <c r="F36" s="14"/>
      <c r="G36" s="14"/>
    </row>
    <row r="37" spans="4:13" x14ac:dyDescent="0.3">
      <c r="F37" s="14"/>
      <c r="G37" s="14"/>
    </row>
    <row r="38" spans="4:13" x14ac:dyDescent="0.3">
      <c r="F38" s="14"/>
      <c r="G38" s="14"/>
    </row>
    <row r="39" spans="4:13" x14ac:dyDescent="0.3">
      <c r="F39" s="14"/>
      <c r="G39" s="14"/>
    </row>
    <row r="40" spans="4:13" x14ac:dyDescent="0.3">
      <c r="F40" s="14"/>
      <c r="G40" s="14"/>
    </row>
  </sheetData>
  <mergeCells count="3">
    <mergeCell ref="I4:J4"/>
    <mergeCell ref="E5:G5"/>
    <mergeCell ref="H5:J5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zoomScaleNormal="100" workbookViewId="0">
      <selection activeCell="B5" sqref="B5"/>
    </sheetView>
  </sheetViews>
  <sheetFormatPr defaultColWidth="9.33203125" defaultRowHeight="14.4" x14ac:dyDescent="0.3"/>
  <cols>
    <col min="1" max="1" width="2.33203125" style="53" customWidth="1"/>
    <col min="2" max="2" width="34.33203125" style="53" customWidth="1"/>
    <col min="3" max="5" width="17.5546875" style="54" customWidth="1"/>
  </cols>
  <sheetData>
    <row r="1" spans="1:10" ht="7.35" customHeight="1" x14ac:dyDescent="0.3"/>
    <row r="2" spans="1:10" x14ac:dyDescent="0.3">
      <c r="B2" s="63" t="s">
        <v>152</v>
      </c>
    </row>
    <row r="3" spans="1:10" ht="7.35" customHeight="1" x14ac:dyDescent="0.3"/>
    <row r="4" spans="1:10" x14ac:dyDescent="0.3">
      <c r="E4" s="74" t="s">
        <v>135</v>
      </c>
    </row>
    <row r="5" spans="1:10" ht="34.5" customHeight="1" thickBot="1" x14ac:dyDescent="0.35">
      <c r="B5" s="73" t="s">
        <v>156</v>
      </c>
      <c r="C5" s="69" t="s">
        <v>186</v>
      </c>
      <c r="D5" s="69" t="s">
        <v>187</v>
      </c>
      <c r="E5" s="70" t="s">
        <v>49</v>
      </c>
    </row>
    <row r="6" spans="1:10" ht="7.35" customHeight="1" x14ac:dyDescent="0.3">
      <c r="B6" s="379"/>
      <c r="C6" s="380"/>
      <c r="D6" s="380"/>
      <c r="E6" s="380"/>
    </row>
    <row r="7" spans="1:10" x14ac:dyDescent="0.3">
      <c r="A7" s="55"/>
      <c r="B7" s="64" t="s">
        <v>144</v>
      </c>
      <c r="C7" s="315">
        <v>12109.521686999999</v>
      </c>
      <c r="D7" s="315">
        <v>12473.420102</v>
      </c>
      <c r="E7" s="316">
        <v>-2.9173908360679093</v>
      </c>
      <c r="H7" s="313"/>
      <c r="I7" s="313"/>
      <c r="J7" s="312"/>
    </row>
    <row r="8" spans="1:10" ht="7.35" customHeight="1" x14ac:dyDescent="0.3">
      <c r="B8" s="65"/>
      <c r="C8" s="317"/>
      <c r="D8" s="318"/>
      <c r="E8" s="316"/>
      <c r="H8" s="313"/>
      <c r="I8" s="313"/>
      <c r="J8" s="312"/>
    </row>
    <row r="9" spans="1:10" x14ac:dyDescent="0.3">
      <c r="B9" s="66" t="s">
        <v>136</v>
      </c>
      <c r="C9" s="317">
        <v>37.454192999999997</v>
      </c>
      <c r="D9" s="317">
        <v>583.90050599999995</v>
      </c>
      <c r="E9" s="319">
        <v>-93.585517975214771</v>
      </c>
      <c r="H9" s="313"/>
      <c r="I9" s="313"/>
      <c r="J9" s="312"/>
    </row>
    <row r="10" spans="1:10" x14ac:dyDescent="0.3">
      <c r="B10" s="66" t="s">
        <v>138</v>
      </c>
      <c r="C10" s="317">
        <v>0</v>
      </c>
      <c r="D10" s="317">
        <v>246.92905000000002</v>
      </c>
      <c r="E10" s="319">
        <v>-100</v>
      </c>
      <c r="H10" s="313"/>
      <c r="I10" s="313"/>
      <c r="J10" s="312"/>
    </row>
    <row r="11" spans="1:10" x14ac:dyDescent="0.3">
      <c r="B11" s="66" t="s">
        <v>12</v>
      </c>
      <c r="C11" s="317">
        <v>11968.003115</v>
      </c>
      <c r="D11" s="317">
        <v>11121.155546</v>
      </c>
      <c r="E11" s="319">
        <v>7.6147443986123449</v>
      </c>
      <c r="H11" s="313"/>
      <c r="I11" s="313"/>
      <c r="J11" s="312"/>
    </row>
    <row r="12" spans="1:10" x14ac:dyDescent="0.3">
      <c r="B12" s="66" t="s">
        <v>137</v>
      </c>
      <c r="C12" s="317">
        <v>0</v>
      </c>
      <c r="D12" s="317">
        <v>8.4186339999999991</v>
      </c>
      <c r="E12" s="320">
        <v>-100</v>
      </c>
      <c r="H12" s="313"/>
      <c r="I12" s="313"/>
      <c r="J12" s="312"/>
    </row>
    <row r="13" spans="1:10" x14ac:dyDescent="0.3">
      <c r="B13" s="66" t="s">
        <v>139</v>
      </c>
      <c r="C13" s="317">
        <v>104.064379</v>
      </c>
      <c r="D13" s="317">
        <v>513.01636600000006</v>
      </c>
      <c r="E13" s="319">
        <v>-79.715193140641446</v>
      </c>
      <c r="H13" s="313"/>
      <c r="I13" s="313"/>
      <c r="J13" s="312"/>
    </row>
    <row r="14" spans="1:10" ht="7.35" customHeight="1" x14ac:dyDescent="0.3">
      <c r="B14" s="67"/>
      <c r="C14" s="318"/>
      <c r="D14" s="318"/>
      <c r="E14" s="319"/>
      <c r="H14" s="313"/>
      <c r="I14" s="313"/>
      <c r="J14" s="312"/>
    </row>
    <row r="15" spans="1:10" x14ac:dyDescent="0.3">
      <c r="A15" s="55"/>
      <c r="B15" s="64" t="s">
        <v>145</v>
      </c>
      <c r="C15" s="315">
        <v>12112.129057</v>
      </c>
      <c r="D15" s="315">
        <v>12463.510894000001</v>
      </c>
      <c r="E15" s="316">
        <v>-2.8192845498226262</v>
      </c>
      <c r="H15" s="313"/>
      <c r="I15" s="313"/>
      <c r="J15" s="312"/>
    </row>
    <row r="16" spans="1:10" ht="7.35" customHeight="1" x14ac:dyDescent="0.3">
      <c r="B16" s="68"/>
      <c r="C16" s="317"/>
      <c r="D16" s="318"/>
      <c r="E16" s="321"/>
      <c r="H16" s="313"/>
      <c r="I16" s="313"/>
      <c r="J16" s="312"/>
    </row>
    <row r="17" spans="2:10" x14ac:dyDescent="0.3">
      <c r="B17" s="66" t="s">
        <v>142</v>
      </c>
      <c r="C17" s="317">
        <v>1284.346499</v>
      </c>
      <c r="D17" s="317">
        <v>1140.0731900000001</v>
      </c>
      <c r="E17" s="319">
        <v>12.654740964481405</v>
      </c>
      <c r="H17" s="313"/>
      <c r="I17" s="313"/>
      <c r="J17" s="312"/>
    </row>
    <row r="18" spans="2:10" x14ac:dyDescent="0.3">
      <c r="B18" s="66" t="s">
        <v>143</v>
      </c>
      <c r="C18" s="317">
        <v>43.605059999999995</v>
      </c>
      <c r="D18" s="317">
        <v>0</v>
      </c>
      <c r="E18" s="320" t="s">
        <v>134</v>
      </c>
      <c r="H18" s="313"/>
      <c r="I18" s="313"/>
      <c r="J18" s="312"/>
    </row>
    <row r="19" spans="2:10" x14ac:dyDescent="0.3">
      <c r="B19" s="66" t="s">
        <v>140</v>
      </c>
      <c r="C19" s="317">
        <v>2876.18325</v>
      </c>
      <c r="D19" s="317">
        <v>2857.013813</v>
      </c>
      <c r="E19" s="319">
        <v>0.67096059923738949</v>
      </c>
      <c r="H19" s="313"/>
      <c r="I19" s="313"/>
      <c r="J19" s="312"/>
    </row>
    <row r="20" spans="2:10" x14ac:dyDescent="0.3">
      <c r="B20" s="66" t="s">
        <v>141</v>
      </c>
      <c r="C20" s="317">
        <v>7818.1422480000001</v>
      </c>
      <c r="D20" s="317">
        <v>7681.2602569999999</v>
      </c>
      <c r="E20" s="319">
        <v>1.782025168008829</v>
      </c>
      <c r="H20" s="313"/>
      <c r="I20" s="313"/>
      <c r="J20" s="312"/>
    </row>
    <row r="21" spans="2:10" x14ac:dyDescent="0.3">
      <c r="B21" s="66" t="s">
        <v>137</v>
      </c>
      <c r="C21" s="317">
        <v>0</v>
      </c>
      <c r="D21" s="317">
        <v>8.4186339999999991</v>
      </c>
      <c r="E21" s="320">
        <v>-100</v>
      </c>
      <c r="H21" s="313"/>
      <c r="I21" s="313"/>
      <c r="J21" s="312"/>
    </row>
    <row r="22" spans="2:10" x14ac:dyDescent="0.3">
      <c r="B22" s="66" t="s">
        <v>139</v>
      </c>
      <c r="C22" s="317">
        <v>89.852000000000004</v>
      </c>
      <c r="D22" s="322">
        <v>776.745</v>
      </c>
      <c r="E22" s="319">
        <v>-88.432239666814723</v>
      </c>
      <c r="H22" s="313"/>
      <c r="I22" s="313"/>
      <c r="J22" s="312"/>
    </row>
    <row r="23" spans="2:10" ht="7.35" customHeight="1" thickBot="1" x14ac:dyDescent="0.35">
      <c r="B23" s="71"/>
      <c r="C23" s="381"/>
      <c r="D23" s="381"/>
      <c r="E23" s="72"/>
    </row>
    <row r="24" spans="2:10" ht="15" thickTop="1" x14ac:dyDescent="0.3">
      <c r="B24" s="57" t="s">
        <v>155</v>
      </c>
      <c r="C24" s="58"/>
      <c r="D24" s="59"/>
      <c r="E24" s="60" t="s">
        <v>118</v>
      </c>
    </row>
    <row r="25" spans="2:10" x14ac:dyDescent="0.3">
      <c r="C25" s="61"/>
      <c r="D25" s="61"/>
      <c r="E25" s="60"/>
    </row>
    <row r="27" spans="2:10" x14ac:dyDescent="0.3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zoomScaleNormal="100" workbookViewId="0">
      <selection activeCell="B5" sqref="B5"/>
    </sheetView>
  </sheetViews>
  <sheetFormatPr defaultColWidth="9.33203125" defaultRowHeight="14.4" x14ac:dyDescent="0.3"/>
  <cols>
    <col min="1" max="1" width="2.33203125" style="53" customWidth="1"/>
    <col min="2" max="2" width="34.33203125" style="53" customWidth="1"/>
    <col min="3" max="5" width="17.5546875" style="54" customWidth="1"/>
  </cols>
  <sheetData>
    <row r="1" spans="1:5" ht="7.35" customHeight="1" x14ac:dyDescent="0.3"/>
    <row r="2" spans="1:5" x14ac:dyDescent="0.3">
      <c r="B2" s="63" t="s">
        <v>153</v>
      </c>
    </row>
    <row r="3" spans="1:5" ht="7.35" customHeight="1" x14ac:dyDescent="0.3"/>
    <row r="4" spans="1:5" x14ac:dyDescent="0.3">
      <c r="E4" s="74" t="s">
        <v>159</v>
      </c>
    </row>
    <row r="5" spans="1:5" ht="36" customHeight="1" x14ac:dyDescent="0.3">
      <c r="B5" s="76" t="s">
        <v>160</v>
      </c>
      <c r="C5" s="75" t="s">
        <v>186</v>
      </c>
      <c r="D5" s="75" t="s">
        <v>187</v>
      </c>
      <c r="E5" s="314" t="s">
        <v>49</v>
      </c>
    </row>
    <row r="6" spans="1:5" ht="7.35" customHeight="1" x14ac:dyDescent="0.3">
      <c r="B6" s="56"/>
      <c r="C6" s="383"/>
      <c r="D6" s="383"/>
    </row>
    <row r="7" spans="1:5" x14ac:dyDescent="0.3">
      <c r="A7" s="55"/>
      <c r="B7" s="64" t="s">
        <v>0</v>
      </c>
      <c r="C7" s="327">
        <v>786.19294200000002</v>
      </c>
      <c r="D7" s="327">
        <v>759.32401499999992</v>
      </c>
      <c r="E7" s="328">
        <v>3.5385324932729816</v>
      </c>
    </row>
    <row r="8" spans="1:5" ht="7.35" customHeight="1" x14ac:dyDescent="0.3">
      <c r="B8" s="65"/>
      <c r="C8" s="329"/>
      <c r="D8" s="329"/>
      <c r="E8" s="328"/>
    </row>
    <row r="9" spans="1:5" x14ac:dyDescent="0.3">
      <c r="B9" s="66" t="s">
        <v>146</v>
      </c>
      <c r="C9" s="329">
        <v>37.121968000000003</v>
      </c>
      <c r="D9" s="329">
        <v>36.434161999999993</v>
      </c>
      <c r="E9" s="330">
        <v>1.887805186791482</v>
      </c>
    </row>
    <row r="10" spans="1:5" x14ac:dyDescent="0.3">
      <c r="B10" s="66" t="s">
        <v>147</v>
      </c>
      <c r="C10" s="329">
        <v>14.340683</v>
      </c>
      <c r="D10" s="329">
        <v>14.731548</v>
      </c>
      <c r="E10" s="330">
        <v>-2.6532513758907044</v>
      </c>
    </row>
    <row r="11" spans="1:5" x14ac:dyDescent="0.3">
      <c r="B11" s="66" t="s">
        <v>148</v>
      </c>
      <c r="C11" s="329">
        <v>87.191956000000005</v>
      </c>
      <c r="D11" s="329">
        <v>78.565117999999998</v>
      </c>
      <c r="E11" s="330">
        <v>10.980493913342059</v>
      </c>
    </row>
    <row r="12" spans="1:5" x14ac:dyDescent="0.3">
      <c r="B12" s="66" t="s">
        <v>149</v>
      </c>
      <c r="C12" s="329">
        <v>2.9004450000000004</v>
      </c>
      <c r="D12" s="329">
        <v>5.217727</v>
      </c>
      <c r="E12" s="330">
        <v>-44.411714142959177</v>
      </c>
    </row>
    <row r="13" spans="1:5" x14ac:dyDescent="0.3">
      <c r="B13" s="66" t="s">
        <v>150</v>
      </c>
      <c r="C13" s="329">
        <v>299.58814899999999</v>
      </c>
      <c r="D13" s="329">
        <v>295.987616</v>
      </c>
      <c r="E13" s="330">
        <v>1.2164471773035075</v>
      </c>
    </row>
    <row r="14" spans="1:5" x14ac:dyDescent="0.3">
      <c r="B14" s="66" t="s">
        <v>151</v>
      </c>
      <c r="C14" s="329">
        <v>345.04974100000004</v>
      </c>
      <c r="D14" s="329">
        <v>328.38784399999997</v>
      </c>
      <c r="E14" s="330">
        <v>5.0738470696863232</v>
      </c>
    </row>
    <row r="15" spans="1:5" ht="7.35" customHeight="1" thickBot="1" x14ac:dyDescent="0.35">
      <c r="B15" s="71"/>
      <c r="C15" s="71"/>
      <c r="D15" s="71"/>
      <c r="E15" s="71"/>
    </row>
    <row r="16" spans="1:5" ht="15" thickTop="1" x14ac:dyDescent="0.3">
      <c r="B16" s="57" t="s">
        <v>157</v>
      </c>
      <c r="E16" s="60" t="s">
        <v>118</v>
      </c>
    </row>
    <row r="17" spans="2:5" x14ac:dyDescent="0.3">
      <c r="B17" s="57" t="s">
        <v>158</v>
      </c>
      <c r="E17" s="60"/>
    </row>
    <row r="19" spans="2:5" x14ac:dyDescent="0.3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Normal="100" workbookViewId="0">
      <selection activeCell="B5" sqref="B5:B6"/>
    </sheetView>
  </sheetViews>
  <sheetFormatPr defaultColWidth="9.33203125" defaultRowHeight="14.4" x14ac:dyDescent="0.3"/>
  <cols>
    <col min="1" max="1" width="2.44140625" style="1" customWidth="1"/>
    <col min="2" max="2" width="32.33203125" style="1" customWidth="1"/>
    <col min="3" max="3" width="8.5546875" style="1" customWidth="1"/>
    <col min="4" max="11" width="9.5546875" style="2" customWidth="1"/>
    <col min="12" max="15" width="9" style="2" customWidth="1"/>
    <col min="16" max="16" width="1.44140625" customWidth="1"/>
    <col min="17" max="27" width="6" style="49" customWidth="1"/>
    <col min="28" max="16384" width="9.33203125" style="14"/>
  </cols>
  <sheetData>
    <row r="1" spans="1:27" ht="13.5" customHeight="1" x14ac:dyDescent="0.3">
      <c r="A1" s="178"/>
      <c r="B1" s="178"/>
      <c r="C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27" ht="14.1" customHeight="1" x14ac:dyDescent="0.3">
      <c r="A2" s="178"/>
      <c r="B2" s="180" t="s">
        <v>50</v>
      </c>
      <c r="C2" s="180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1:27" ht="5.25" customHeight="1" x14ac:dyDescent="0.3">
      <c r="A3" s="178"/>
      <c r="B3" s="178"/>
      <c r="C3" s="178"/>
      <c r="D3" s="179"/>
      <c r="E3" s="179"/>
      <c r="F3" s="179"/>
      <c r="G3" s="179"/>
      <c r="H3" s="179"/>
      <c r="I3" s="181"/>
      <c r="J3" s="181"/>
      <c r="K3" s="179"/>
      <c r="L3" s="178"/>
      <c r="M3" s="178"/>
      <c r="N3" s="179"/>
      <c r="O3" s="179"/>
    </row>
    <row r="4" spans="1:27" ht="14.1" customHeight="1" thickBot="1" x14ac:dyDescent="0.35">
      <c r="A4" s="178"/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5">
      <c r="A5" s="182"/>
      <c r="B5" s="428"/>
      <c r="C5" s="425" t="s">
        <v>3</v>
      </c>
      <c r="D5" s="427" t="s">
        <v>186</v>
      </c>
      <c r="E5" s="427"/>
      <c r="F5" s="427"/>
      <c r="G5" s="427"/>
      <c r="H5" s="427" t="s">
        <v>187</v>
      </c>
      <c r="I5" s="427"/>
      <c r="J5" s="427"/>
      <c r="K5" s="427"/>
      <c r="L5" s="427" t="s">
        <v>49</v>
      </c>
      <c r="M5" s="427"/>
      <c r="N5" s="427"/>
      <c r="O5" s="427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5">
      <c r="A6" s="182"/>
      <c r="B6" s="429"/>
      <c r="C6" s="426"/>
      <c r="D6" s="123" t="s">
        <v>0</v>
      </c>
      <c r="E6" s="143" t="s">
        <v>198</v>
      </c>
      <c r="F6" s="143" t="s">
        <v>199</v>
      </c>
      <c r="G6" s="143" t="s">
        <v>200</v>
      </c>
      <c r="H6" s="123" t="s">
        <v>0</v>
      </c>
      <c r="I6" s="143" t="s">
        <v>201</v>
      </c>
      <c r="J6" s="143" t="s">
        <v>202</v>
      </c>
      <c r="K6" s="143" t="s">
        <v>203</v>
      </c>
      <c r="L6" s="123" t="str">
        <f>D6</f>
        <v>Total</v>
      </c>
      <c r="M6" s="143" t="str">
        <f>E6</f>
        <v>out.24</v>
      </c>
      <c r="N6" s="143" t="str">
        <f>F6</f>
        <v>nov.24</v>
      </c>
      <c r="O6" s="143" t="str">
        <f>G6</f>
        <v>dez.24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3">
      <c r="A7" s="178"/>
      <c r="B7" s="178"/>
      <c r="C7" s="178"/>
      <c r="D7" s="406"/>
      <c r="E7" s="407"/>
      <c r="F7" s="407"/>
      <c r="G7" s="408"/>
      <c r="H7" s="406"/>
      <c r="I7" s="407"/>
      <c r="J7" s="407"/>
      <c r="K7" s="408"/>
      <c r="L7" s="406"/>
      <c r="M7" s="409"/>
      <c r="N7" s="407"/>
      <c r="O7" s="407"/>
      <c r="P7" s="178"/>
      <c r="Q7" s="178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3">
      <c r="A8" s="180"/>
      <c r="B8" s="145" t="s">
        <v>66</v>
      </c>
      <c r="C8" s="189" t="s">
        <v>16</v>
      </c>
      <c r="D8" s="291">
        <f t="shared" ref="D8:K8" si="0">SUM(D10:D20)</f>
        <v>3438</v>
      </c>
      <c r="E8" s="291">
        <f t="shared" si="0"/>
        <v>1180</v>
      </c>
      <c r="F8" s="291">
        <f t="shared" si="0"/>
        <v>1145</v>
      </c>
      <c r="G8" s="291">
        <f t="shared" si="0"/>
        <v>1113</v>
      </c>
      <c r="H8" s="146">
        <f t="shared" si="0"/>
        <v>3212</v>
      </c>
      <c r="I8" s="291">
        <f t="shared" si="0"/>
        <v>1134</v>
      </c>
      <c r="J8" s="291">
        <f t="shared" si="0"/>
        <v>1002</v>
      </c>
      <c r="K8" s="147">
        <f t="shared" si="0"/>
        <v>1076</v>
      </c>
      <c r="L8" s="184">
        <f>(D8-H8)/H8*100</f>
        <v>7.0361145703611463</v>
      </c>
      <c r="M8" s="184">
        <f>(E8-I8)/I8*100</f>
        <v>4.0564373897707231</v>
      </c>
      <c r="N8" s="184">
        <f>(F8-J8)/J8*100</f>
        <v>14.271457085828343</v>
      </c>
      <c r="O8" s="184">
        <f>(G8-K8)/K8*100</f>
        <v>3.4386617100371746</v>
      </c>
      <c r="P8"/>
    </row>
    <row r="9" spans="1:27" ht="7.35" customHeight="1" x14ac:dyDescent="0.3">
      <c r="A9" s="178"/>
      <c r="B9" s="145"/>
      <c r="C9" s="189"/>
      <c r="D9" s="142"/>
      <c r="E9" s="142"/>
      <c r="F9" s="142"/>
      <c r="G9" s="142"/>
      <c r="H9" s="149"/>
      <c r="I9" s="142"/>
      <c r="J9" s="142"/>
      <c r="K9" s="161"/>
      <c r="L9" s="332"/>
      <c r="M9" s="332"/>
      <c r="N9" s="332"/>
      <c r="O9" s="332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3">
      <c r="A10" s="178"/>
      <c r="B10" s="186" t="s">
        <v>9</v>
      </c>
      <c r="C10" s="189" t="s">
        <v>16</v>
      </c>
      <c r="D10" s="149">
        <f t="shared" ref="D10:D20" si="1">SUM(E10:G10)</f>
        <v>539</v>
      </c>
      <c r="E10" s="24">
        <v>190</v>
      </c>
      <c r="F10" s="24">
        <v>181</v>
      </c>
      <c r="G10" s="24">
        <v>168</v>
      </c>
      <c r="H10" s="149">
        <f t="shared" ref="H10:H20" si="2">SUM(I10:K10)</f>
        <v>553</v>
      </c>
      <c r="I10" s="23">
        <v>202</v>
      </c>
      <c r="J10" s="23">
        <v>163</v>
      </c>
      <c r="K10" s="399">
        <v>188</v>
      </c>
      <c r="L10" s="334">
        <f t="shared" ref="L10:O20" si="3">(D10-H10)/H10*100</f>
        <v>-2.5316455696202533</v>
      </c>
      <c r="M10" s="334">
        <f t="shared" si="3"/>
        <v>-5.9405940594059405</v>
      </c>
      <c r="N10" s="334">
        <f t="shared" si="3"/>
        <v>11.042944785276074</v>
      </c>
      <c r="O10" s="334">
        <f t="shared" si="3"/>
        <v>-10.638297872340425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3">
      <c r="A11" s="178"/>
      <c r="B11" s="186" t="s">
        <v>10</v>
      </c>
      <c r="C11" s="189" t="s">
        <v>16</v>
      </c>
      <c r="D11" s="149">
        <f t="shared" si="1"/>
        <v>245</v>
      </c>
      <c r="E11" s="24">
        <v>82</v>
      </c>
      <c r="F11" s="24">
        <v>84</v>
      </c>
      <c r="G11" s="24">
        <v>79</v>
      </c>
      <c r="H11" s="149">
        <f t="shared" si="2"/>
        <v>233</v>
      </c>
      <c r="I11" s="23">
        <v>72</v>
      </c>
      <c r="J11" s="23">
        <v>83</v>
      </c>
      <c r="K11" s="399">
        <v>78</v>
      </c>
      <c r="L11" s="334">
        <f t="shared" si="3"/>
        <v>5.1502145922746783</v>
      </c>
      <c r="M11" s="334">
        <f t="shared" si="3"/>
        <v>13.888888888888889</v>
      </c>
      <c r="N11" s="334">
        <f t="shared" si="3"/>
        <v>1.2048192771084338</v>
      </c>
      <c r="O11" s="334">
        <f t="shared" si="3"/>
        <v>1.2820512820512819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3">
      <c r="A12" s="178"/>
      <c r="B12" s="186" t="s">
        <v>11</v>
      </c>
      <c r="C12" s="189" t="s">
        <v>16</v>
      </c>
      <c r="D12" s="149">
        <f t="shared" si="1"/>
        <v>110</v>
      </c>
      <c r="E12" s="24">
        <v>37</v>
      </c>
      <c r="F12" s="24">
        <v>37</v>
      </c>
      <c r="G12" s="24">
        <v>36</v>
      </c>
      <c r="H12" s="149">
        <f t="shared" si="2"/>
        <v>105</v>
      </c>
      <c r="I12" s="23">
        <v>36</v>
      </c>
      <c r="J12" s="23">
        <v>30</v>
      </c>
      <c r="K12" s="399">
        <v>39</v>
      </c>
      <c r="L12" s="334">
        <f t="shared" si="3"/>
        <v>4.7619047619047619</v>
      </c>
      <c r="M12" s="334">
        <f t="shared" si="3"/>
        <v>2.7777777777777777</v>
      </c>
      <c r="N12" s="334">
        <f t="shared" si="3"/>
        <v>23.333333333333332</v>
      </c>
      <c r="O12" s="334">
        <f t="shared" si="3"/>
        <v>-7.6923076923076925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3">
      <c r="A13" s="178"/>
      <c r="B13" s="186" t="s">
        <v>6</v>
      </c>
      <c r="C13" s="189" t="s">
        <v>16</v>
      </c>
      <c r="D13" s="149">
        <f t="shared" si="1"/>
        <v>635</v>
      </c>
      <c r="E13" s="24">
        <v>223</v>
      </c>
      <c r="F13" s="24">
        <v>215</v>
      </c>
      <c r="G13" s="24">
        <v>197</v>
      </c>
      <c r="H13" s="149">
        <f t="shared" si="2"/>
        <v>565</v>
      </c>
      <c r="I13" s="23">
        <v>217</v>
      </c>
      <c r="J13" s="23">
        <v>168</v>
      </c>
      <c r="K13" s="399">
        <v>180</v>
      </c>
      <c r="L13" s="334">
        <f t="shared" si="3"/>
        <v>12.389380530973451</v>
      </c>
      <c r="M13" s="334">
        <f t="shared" si="3"/>
        <v>2.7649769585253456</v>
      </c>
      <c r="N13" s="334">
        <f t="shared" si="3"/>
        <v>27.976190476190478</v>
      </c>
      <c r="O13" s="334">
        <f t="shared" si="3"/>
        <v>9.4444444444444446</v>
      </c>
    </row>
    <row r="14" spans="1:27" ht="14.1" customHeight="1" x14ac:dyDescent="0.3">
      <c r="A14" s="178"/>
      <c r="B14" s="186" t="s">
        <v>128</v>
      </c>
      <c r="C14" s="189" t="s">
        <v>16</v>
      </c>
      <c r="D14" s="149">
        <f t="shared" si="1"/>
        <v>398</v>
      </c>
      <c r="E14" s="24">
        <v>139</v>
      </c>
      <c r="F14" s="24">
        <v>125</v>
      </c>
      <c r="G14" s="24">
        <v>134</v>
      </c>
      <c r="H14" s="149">
        <f t="shared" si="2"/>
        <v>392</v>
      </c>
      <c r="I14" s="23">
        <v>134</v>
      </c>
      <c r="J14" s="23">
        <v>118</v>
      </c>
      <c r="K14" s="399">
        <v>140</v>
      </c>
      <c r="L14" s="334">
        <f t="shared" si="3"/>
        <v>1.5306122448979591</v>
      </c>
      <c r="M14" s="334">
        <f t="shared" si="3"/>
        <v>3.7313432835820892</v>
      </c>
      <c r="N14" s="334">
        <f t="shared" si="3"/>
        <v>5.9322033898305087</v>
      </c>
      <c r="O14" s="334">
        <f t="shared" si="3"/>
        <v>-4.2857142857142856</v>
      </c>
    </row>
    <row r="15" spans="1:27" ht="14.1" customHeight="1" x14ac:dyDescent="0.3">
      <c r="A15" s="178"/>
      <c r="B15" s="186" t="s">
        <v>12</v>
      </c>
      <c r="C15" s="189" t="s">
        <v>16</v>
      </c>
      <c r="D15" s="149">
        <f t="shared" si="1"/>
        <v>443</v>
      </c>
      <c r="E15" s="24">
        <v>146</v>
      </c>
      <c r="F15" s="24">
        <v>139</v>
      </c>
      <c r="G15" s="24">
        <v>158</v>
      </c>
      <c r="H15" s="149">
        <f t="shared" si="2"/>
        <v>416</v>
      </c>
      <c r="I15" s="23">
        <v>140</v>
      </c>
      <c r="J15" s="23">
        <v>124</v>
      </c>
      <c r="K15" s="399">
        <v>152</v>
      </c>
      <c r="L15" s="334">
        <f t="shared" si="3"/>
        <v>6.4903846153846159</v>
      </c>
      <c r="M15" s="334">
        <f t="shared" si="3"/>
        <v>4.2857142857142856</v>
      </c>
      <c r="N15" s="334">
        <f t="shared" si="3"/>
        <v>12.096774193548388</v>
      </c>
      <c r="O15" s="334">
        <f t="shared" si="3"/>
        <v>3.9473684210526314</v>
      </c>
    </row>
    <row r="16" spans="1:27" ht="14.1" customHeight="1" x14ac:dyDescent="0.3">
      <c r="A16" s="178"/>
      <c r="B16" s="186" t="s">
        <v>14</v>
      </c>
      <c r="C16" s="189" t="s">
        <v>16</v>
      </c>
      <c r="D16" s="149">
        <f t="shared" si="1"/>
        <v>168</v>
      </c>
      <c r="E16" s="24">
        <v>56</v>
      </c>
      <c r="F16" s="24">
        <v>60</v>
      </c>
      <c r="G16" s="24">
        <v>52</v>
      </c>
      <c r="H16" s="149">
        <f t="shared" si="2"/>
        <v>189</v>
      </c>
      <c r="I16" s="23">
        <v>70</v>
      </c>
      <c r="J16" s="23">
        <v>60</v>
      </c>
      <c r="K16" s="399">
        <v>59</v>
      </c>
      <c r="L16" s="334">
        <f t="shared" si="3"/>
        <v>-11.111111111111111</v>
      </c>
      <c r="M16" s="334">
        <f t="shared" si="3"/>
        <v>-20</v>
      </c>
      <c r="N16" s="334">
        <f t="shared" si="3"/>
        <v>0</v>
      </c>
      <c r="O16" s="334">
        <f t="shared" si="3"/>
        <v>-11.864406779661017</v>
      </c>
    </row>
    <row r="17" spans="1:15" ht="14.1" customHeight="1" x14ac:dyDescent="0.3">
      <c r="A17" s="178"/>
      <c r="B17" s="186" t="s">
        <v>65</v>
      </c>
      <c r="C17" s="189" t="s">
        <v>16</v>
      </c>
      <c r="D17" s="149">
        <f t="shared" si="1"/>
        <v>126</v>
      </c>
      <c r="E17" s="24">
        <v>43</v>
      </c>
      <c r="F17" s="24">
        <v>38</v>
      </c>
      <c r="G17" s="24">
        <v>45</v>
      </c>
      <c r="H17" s="149">
        <f t="shared" si="2"/>
        <v>114</v>
      </c>
      <c r="I17" s="23">
        <v>40</v>
      </c>
      <c r="J17" s="23">
        <v>39</v>
      </c>
      <c r="K17" s="399">
        <v>35</v>
      </c>
      <c r="L17" s="334">
        <f t="shared" si="3"/>
        <v>10.526315789473683</v>
      </c>
      <c r="M17" s="334">
        <f t="shared" si="3"/>
        <v>7.5</v>
      </c>
      <c r="N17" s="334">
        <f t="shared" si="3"/>
        <v>-2.5641025641025639</v>
      </c>
      <c r="O17" s="334">
        <f t="shared" si="3"/>
        <v>28.571428571428569</v>
      </c>
    </row>
    <row r="18" spans="1:15" ht="14.1" customHeight="1" x14ac:dyDescent="0.3">
      <c r="A18" s="178"/>
      <c r="B18" s="186" t="s">
        <v>13</v>
      </c>
      <c r="C18" s="189" t="s">
        <v>16</v>
      </c>
      <c r="D18" s="149">
        <f t="shared" si="1"/>
        <v>66</v>
      </c>
      <c r="E18" s="24">
        <v>20</v>
      </c>
      <c r="F18" s="24">
        <v>25</v>
      </c>
      <c r="G18" s="24">
        <v>21</v>
      </c>
      <c r="H18" s="149">
        <f t="shared" si="2"/>
        <v>58</v>
      </c>
      <c r="I18" s="23">
        <v>19</v>
      </c>
      <c r="J18" s="23">
        <v>20</v>
      </c>
      <c r="K18" s="399">
        <v>19</v>
      </c>
      <c r="L18" s="334">
        <f t="shared" si="3"/>
        <v>13.793103448275861</v>
      </c>
      <c r="M18" s="334">
        <f t="shared" si="3"/>
        <v>5.2631578947368416</v>
      </c>
      <c r="N18" s="334">
        <f t="shared" si="3"/>
        <v>25</v>
      </c>
      <c r="O18" s="334">
        <f t="shared" si="3"/>
        <v>10.526315789473683</v>
      </c>
    </row>
    <row r="19" spans="1:15" ht="14.1" customHeight="1" x14ac:dyDescent="0.3">
      <c r="A19" s="178"/>
      <c r="B19" s="186" t="s">
        <v>47</v>
      </c>
      <c r="C19" s="189" t="s">
        <v>16</v>
      </c>
      <c r="D19" s="149">
        <f t="shared" si="1"/>
        <v>248</v>
      </c>
      <c r="E19" s="24">
        <v>66</v>
      </c>
      <c r="F19" s="24">
        <v>95</v>
      </c>
      <c r="G19" s="24">
        <v>87</v>
      </c>
      <c r="H19" s="149">
        <f t="shared" si="2"/>
        <v>201</v>
      </c>
      <c r="I19" s="23">
        <v>60</v>
      </c>
      <c r="J19" s="23">
        <v>70</v>
      </c>
      <c r="K19" s="399">
        <v>71</v>
      </c>
      <c r="L19" s="334">
        <f t="shared" si="3"/>
        <v>23.383084577114428</v>
      </c>
      <c r="M19" s="334">
        <f t="shared" si="3"/>
        <v>10</v>
      </c>
      <c r="N19" s="334">
        <f t="shared" si="3"/>
        <v>35.714285714285715</v>
      </c>
      <c r="O19" s="334">
        <f t="shared" si="3"/>
        <v>22.535211267605636</v>
      </c>
    </row>
    <row r="20" spans="1:15" ht="14.1" customHeight="1" x14ac:dyDescent="0.3">
      <c r="A20" s="178"/>
      <c r="B20" s="186" t="s">
        <v>129</v>
      </c>
      <c r="C20" s="189" t="s">
        <v>16</v>
      </c>
      <c r="D20" s="149">
        <f t="shared" si="1"/>
        <v>460</v>
      </c>
      <c r="E20" s="23">
        <v>178</v>
      </c>
      <c r="F20" s="23">
        <v>146</v>
      </c>
      <c r="G20" s="23">
        <v>136</v>
      </c>
      <c r="H20" s="149">
        <f t="shared" si="2"/>
        <v>386</v>
      </c>
      <c r="I20" s="23">
        <v>144</v>
      </c>
      <c r="J20" s="23">
        <v>127</v>
      </c>
      <c r="K20" s="399">
        <v>115</v>
      </c>
      <c r="L20" s="334">
        <f t="shared" si="3"/>
        <v>19.170984455958546</v>
      </c>
      <c r="M20" s="334">
        <f t="shared" si="3"/>
        <v>23.611111111111111</v>
      </c>
      <c r="N20" s="334">
        <f t="shared" si="3"/>
        <v>14.960629921259844</v>
      </c>
      <c r="O20" s="334">
        <f t="shared" si="3"/>
        <v>18.260869565217391</v>
      </c>
    </row>
    <row r="21" spans="1:15" ht="7.35" customHeight="1" x14ac:dyDescent="0.3">
      <c r="A21" s="178"/>
      <c r="B21" s="187"/>
      <c r="C21" s="189"/>
      <c r="D21" s="149"/>
      <c r="E21" s="153"/>
      <c r="F21" s="153"/>
      <c r="G21" s="153"/>
      <c r="H21" s="149"/>
      <c r="I21" s="153"/>
      <c r="J21" s="153"/>
      <c r="K21" s="154"/>
      <c r="L21" s="334"/>
      <c r="M21" s="334"/>
      <c r="N21" s="334"/>
      <c r="O21" s="334"/>
    </row>
    <row r="22" spans="1:15" ht="14.1" customHeight="1" x14ac:dyDescent="0.3">
      <c r="A22" s="180"/>
      <c r="B22" s="188" t="s">
        <v>67</v>
      </c>
      <c r="C22" s="189" t="s">
        <v>169</v>
      </c>
      <c r="D22" s="291">
        <f t="shared" ref="D22:K22" si="4">SUM(D24:D34)</f>
        <v>76666.970000000016</v>
      </c>
      <c r="E22" s="291">
        <f>SUM(E24:E34)</f>
        <v>25514.189000000006</v>
      </c>
      <c r="F22" s="291">
        <f t="shared" si="4"/>
        <v>27290.919000000005</v>
      </c>
      <c r="G22" s="291">
        <f t="shared" si="4"/>
        <v>23861.862000000001</v>
      </c>
      <c r="H22" s="146">
        <f t="shared" ref="H22" si="5">SUM(H24:H34)</f>
        <v>69548.584999999992</v>
      </c>
      <c r="I22" s="291">
        <f t="shared" si="4"/>
        <v>26022.527999999998</v>
      </c>
      <c r="J22" s="291">
        <f t="shared" si="4"/>
        <v>21515.342000000004</v>
      </c>
      <c r="K22" s="147">
        <f t="shared" si="4"/>
        <v>22010.715</v>
      </c>
      <c r="L22" s="336">
        <f>(D22-H22)/H22*100</f>
        <v>10.235125560067146</v>
      </c>
      <c r="M22" s="336">
        <f>(E22-I22)/I22*100</f>
        <v>-1.9534574042921298</v>
      </c>
      <c r="N22" s="336">
        <f>(F22-J22)/J22*100</f>
        <v>26.843993462897313</v>
      </c>
      <c r="O22" s="336">
        <f>(G22-K22)/K22*100</f>
        <v>8.4102083916855985</v>
      </c>
    </row>
    <row r="23" spans="1:15" ht="7.35" customHeight="1" x14ac:dyDescent="0.3">
      <c r="A23" s="178"/>
      <c r="B23" s="187"/>
      <c r="C23" s="311"/>
      <c r="D23" s="346"/>
      <c r="E23" s="346"/>
      <c r="F23" s="346"/>
      <c r="G23" s="346"/>
      <c r="H23" s="149"/>
      <c r="I23" s="346"/>
      <c r="J23" s="346"/>
      <c r="K23" s="359"/>
      <c r="L23" s="334"/>
      <c r="M23" s="334"/>
      <c r="N23" s="334"/>
      <c r="O23" s="334"/>
    </row>
    <row r="24" spans="1:15" ht="14.1" customHeight="1" x14ac:dyDescent="0.3">
      <c r="A24" s="178"/>
      <c r="B24" s="186" t="s">
        <v>9</v>
      </c>
      <c r="C24" s="189" t="s">
        <v>169</v>
      </c>
      <c r="D24" s="149">
        <f t="shared" ref="D24:D34" si="6">SUM(E24:G24)</f>
        <v>8735.1170000000002</v>
      </c>
      <c r="E24" s="27">
        <v>3242.6860000000001</v>
      </c>
      <c r="F24" s="27">
        <v>3070.3359999999998</v>
      </c>
      <c r="G24" s="27">
        <v>2422.0949999999998</v>
      </c>
      <c r="H24" s="149">
        <f t="shared" ref="H24:H34" si="7">SUM(I24:K24)</f>
        <v>7966.3969999999999</v>
      </c>
      <c r="I24" s="400">
        <v>3602.8649999999998</v>
      </c>
      <c r="J24" s="400">
        <v>2079.6709999999998</v>
      </c>
      <c r="K24" s="401">
        <v>2283.8609999999999</v>
      </c>
      <c r="L24" s="334">
        <f t="shared" ref="L24:O34" si="8">(D24-H24)/H24*100</f>
        <v>9.649531651510717</v>
      </c>
      <c r="M24" s="334">
        <f t="shared" si="8"/>
        <v>-9.9970162634458877</v>
      </c>
      <c r="N24" s="334">
        <f t="shared" si="8"/>
        <v>47.635659678862666</v>
      </c>
      <c r="O24" s="334">
        <f t="shared" si="8"/>
        <v>6.0526450602729289</v>
      </c>
    </row>
    <row r="25" spans="1:15" ht="14.1" customHeight="1" x14ac:dyDescent="0.3">
      <c r="A25" s="178"/>
      <c r="B25" s="186" t="s">
        <v>10</v>
      </c>
      <c r="C25" s="189" t="s">
        <v>169</v>
      </c>
      <c r="D25" s="149">
        <f t="shared" si="6"/>
        <v>1631.8870000000002</v>
      </c>
      <c r="E25" s="27">
        <v>591.59299999999996</v>
      </c>
      <c r="F25" s="27">
        <v>527.80700000000002</v>
      </c>
      <c r="G25" s="27">
        <v>512.48699999999997</v>
      </c>
      <c r="H25" s="149">
        <f t="shared" si="7"/>
        <v>1511.867</v>
      </c>
      <c r="I25" s="400">
        <v>443.827</v>
      </c>
      <c r="J25" s="400">
        <v>546.51199999999994</v>
      </c>
      <c r="K25" s="401">
        <v>521.52800000000002</v>
      </c>
      <c r="L25" s="334">
        <f t="shared" si="8"/>
        <v>7.9385289843617342</v>
      </c>
      <c r="M25" s="334">
        <f t="shared" si="8"/>
        <v>33.293603138159675</v>
      </c>
      <c r="N25" s="334">
        <f t="shared" si="8"/>
        <v>-3.4226146909857293</v>
      </c>
      <c r="O25" s="334">
        <f t="shared" si="8"/>
        <v>-1.7335598472181846</v>
      </c>
    </row>
    <row r="26" spans="1:15" ht="14.1" customHeight="1" x14ac:dyDescent="0.3">
      <c r="A26" s="178"/>
      <c r="B26" s="186" t="s">
        <v>11</v>
      </c>
      <c r="C26" s="189" t="s">
        <v>169</v>
      </c>
      <c r="D26" s="149">
        <f t="shared" si="6"/>
        <v>395.584</v>
      </c>
      <c r="E26" s="27">
        <v>136.28200000000001</v>
      </c>
      <c r="F26" s="27">
        <v>124.595</v>
      </c>
      <c r="G26" s="27">
        <v>134.70699999999999</v>
      </c>
      <c r="H26" s="149">
        <f t="shared" si="7"/>
        <v>368.31700000000001</v>
      </c>
      <c r="I26" s="400">
        <v>121.11499999999999</v>
      </c>
      <c r="J26" s="400">
        <v>102.202</v>
      </c>
      <c r="K26" s="401">
        <v>145</v>
      </c>
      <c r="L26" s="334">
        <f t="shared" si="8"/>
        <v>7.4031337136216884</v>
      </c>
      <c r="M26" s="334">
        <f t="shared" si="8"/>
        <v>12.522808900631643</v>
      </c>
      <c r="N26" s="334">
        <f t="shared" si="8"/>
        <v>21.910530126612006</v>
      </c>
      <c r="O26" s="334">
        <f t="shared" si="8"/>
        <v>-7.0986206896551778</v>
      </c>
    </row>
    <row r="27" spans="1:15" ht="14.1" customHeight="1" x14ac:dyDescent="0.3">
      <c r="A27" s="178"/>
      <c r="B27" s="186" t="s">
        <v>6</v>
      </c>
      <c r="C27" s="189" t="s">
        <v>169</v>
      </c>
      <c r="D27" s="149">
        <f t="shared" si="6"/>
        <v>17816.578000000001</v>
      </c>
      <c r="E27" s="27">
        <v>6965.7060000000001</v>
      </c>
      <c r="F27" s="27">
        <v>6175.0309999999999</v>
      </c>
      <c r="G27" s="27">
        <v>4675.8410000000003</v>
      </c>
      <c r="H27" s="149">
        <f t="shared" si="7"/>
        <v>15385.68</v>
      </c>
      <c r="I27" s="400">
        <v>6837.5460000000003</v>
      </c>
      <c r="J27" s="400">
        <v>4602.2150000000001</v>
      </c>
      <c r="K27" s="401">
        <v>3945.9189999999999</v>
      </c>
      <c r="L27" s="334">
        <f t="shared" si="8"/>
        <v>15.79974365773889</v>
      </c>
      <c r="M27" s="334">
        <f t="shared" si="8"/>
        <v>1.874356677088532</v>
      </c>
      <c r="N27" s="334">
        <f t="shared" si="8"/>
        <v>34.175196074064331</v>
      </c>
      <c r="O27" s="334">
        <f t="shared" si="8"/>
        <v>18.498149607227123</v>
      </c>
    </row>
    <row r="28" spans="1:15" ht="14.1" customHeight="1" x14ac:dyDescent="0.3">
      <c r="A28" s="178"/>
      <c r="B28" s="186" t="s">
        <v>128</v>
      </c>
      <c r="C28" s="189" t="s">
        <v>169</v>
      </c>
      <c r="D28" s="149">
        <f t="shared" si="6"/>
        <v>5903.0810000000001</v>
      </c>
      <c r="E28" s="27">
        <v>2037.34</v>
      </c>
      <c r="F28" s="27">
        <v>1895.11</v>
      </c>
      <c r="G28" s="27">
        <v>1970.6310000000001</v>
      </c>
      <c r="H28" s="149">
        <f t="shared" si="7"/>
        <v>5551.4380000000001</v>
      </c>
      <c r="I28" s="400">
        <v>1949.6469999999999</v>
      </c>
      <c r="J28" s="400">
        <v>1634.4659999999999</v>
      </c>
      <c r="K28" s="401">
        <v>1967.325</v>
      </c>
      <c r="L28" s="334">
        <f t="shared" si="8"/>
        <v>6.33426870659458</v>
      </c>
      <c r="M28" s="334">
        <f t="shared" si="8"/>
        <v>4.497891156706828</v>
      </c>
      <c r="N28" s="334">
        <f t="shared" si="8"/>
        <v>15.946737344184585</v>
      </c>
      <c r="O28" s="334">
        <f t="shared" si="8"/>
        <v>0.16804544241546465</v>
      </c>
    </row>
    <row r="29" spans="1:15" ht="14.1" customHeight="1" x14ac:dyDescent="0.3">
      <c r="A29" s="178"/>
      <c r="B29" s="186" t="s">
        <v>12</v>
      </c>
      <c r="C29" s="189" t="s">
        <v>169</v>
      </c>
      <c r="D29" s="149">
        <f t="shared" si="6"/>
        <v>21378.190999999999</v>
      </c>
      <c r="E29" s="27">
        <v>7553.3810000000003</v>
      </c>
      <c r="F29" s="27">
        <v>6783.241</v>
      </c>
      <c r="G29" s="27">
        <v>7041.5690000000004</v>
      </c>
      <c r="H29" s="149">
        <f t="shared" si="7"/>
        <v>21306.692999999999</v>
      </c>
      <c r="I29" s="400">
        <v>8136.6559999999999</v>
      </c>
      <c r="J29" s="400">
        <v>6056.7579999999998</v>
      </c>
      <c r="K29" s="401">
        <v>7113.2790000000005</v>
      </c>
      <c r="L29" s="334">
        <f t="shared" si="8"/>
        <v>0.33556591818354731</v>
      </c>
      <c r="M29" s="334">
        <f t="shared" si="8"/>
        <v>-7.1684854318530808</v>
      </c>
      <c r="N29" s="334">
        <f t="shared" si="8"/>
        <v>11.994585221995004</v>
      </c>
      <c r="O29" s="334">
        <f t="shared" si="8"/>
        <v>-1.0081145418308495</v>
      </c>
    </row>
    <row r="30" spans="1:15" ht="14.1" customHeight="1" x14ac:dyDescent="0.3">
      <c r="A30" s="178"/>
      <c r="B30" s="186" t="s">
        <v>14</v>
      </c>
      <c r="C30" s="189" t="s">
        <v>169</v>
      </c>
      <c r="D30" s="149">
        <f t="shared" si="6"/>
        <v>3247.4929999999999</v>
      </c>
      <c r="E30" s="27">
        <v>1036.164</v>
      </c>
      <c r="F30" s="27">
        <v>1483.579</v>
      </c>
      <c r="G30" s="27">
        <v>727.75</v>
      </c>
      <c r="H30" s="149">
        <f t="shared" si="7"/>
        <v>3611.848</v>
      </c>
      <c r="I30" s="400">
        <v>1343.5630000000001</v>
      </c>
      <c r="J30" s="400">
        <v>1436.9929999999999</v>
      </c>
      <c r="K30" s="401">
        <v>831.29200000000003</v>
      </c>
      <c r="L30" s="334">
        <f t="shared" si="8"/>
        <v>-10.087772242907231</v>
      </c>
      <c r="M30" s="334">
        <f t="shared" si="8"/>
        <v>-22.879388610731326</v>
      </c>
      <c r="N30" s="334">
        <f t="shared" si="8"/>
        <v>3.2419086244679005</v>
      </c>
      <c r="O30" s="334">
        <f t="shared" si="8"/>
        <v>-12.4555511180187</v>
      </c>
    </row>
    <row r="31" spans="1:15" ht="14.1" customHeight="1" x14ac:dyDescent="0.3">
      <c r="A31" s="178"/>
      <c r="B31" s="186" t="s">
        <v>65</v>
      </c>
      <c r="C31" s="189" t="s">
        <v>169</v>
      </c>
      <c r="D31" s="149">
        <f t="shared" si="6"/>
        <v>661.76699999999994</v>
      </c>
      <c r="E31" s="27">
        <v>282.03699999999998</v>
      </c>
      <c r="F31" s="27">
        <v>127.20099999999999</v>
      </c>
      <c r="G31" s="27">
        <v>252.529</v>
      </c>
      <c r="H31" s="149">
        <f t="shared" si="7"/>
        <v>554.19000000000005</v>
      </c>
      <c r="I31" s="400">
        <v>275.13600000000002</v>
      </c>
      <c r="J31" s="400">
        <v>151.52500000000001</v>
      </c>
      <c r="K31" s="401">
        <v>127.529</v>
      </c>
      <c r="L31" s="334">
        <f t="shared" si="8"/>
        <v>19.411573648026827</v>
      </c>
      <c r="M31" s="334">
        <f t="shared" si="8"/>
        <v>2.5082141195626719</v>
      </c>
      <c r="N31" s="334">
        <f t="shared" si="8"/>
        <v>-16.052796568223073</v>
      </c>
      <c r="O31" s="334">
        <f t="shared" si="8"/>
        <v>98.016921641352155</v>
      </c>
    </row>
    <row r="32" spans="1:15" ht="14.1" customHeight="1" x14ac:dyDescent="0.3">
      <c r="A32" s="178"/>
      <c r="B32" s="186" t="s">
        <v>13</v>
      </c>
      <c r="C32" s="189" t="s">
        <v>169</v>
      </c>
      <c r="D32" s="149">
        <f t="shared" si="6"/>
        <v>466.91600000000005</v>
      </c>
      <c r="E32" s="27">
        <v>140.80799999999999</v>
      </c>
      <c r="F32" s="27">
        <v>169.239</v>
      </c>
      <c r="G32" s="27">
        <v>156.869</v>
      </c>
      <c r="H32" s="149">
        <f t="shared" si="7"/>
        <v>430.67400000000004</v>
      </c>
      <c r="I32" s="400">
        <v>137.97300000000001</v>
      </c>
      <c r="J32" s="400">
        <v>150.11199999999999</v>
      </c>
      <c r="K32" s="401">
        <v>142.589</v>
      </c>
      <c r="L32" s="334">
        <f t="shared" si="8"/>
        <v>8.4151817848302937</v>
      </c>
      <c r="M32" s="334">
        <f t="shared" si="8"/>
        <v>2.0547498423604469</v>
      </c>
      <c r="N32" s="334">
        <f t="shared" si="8"/>
        <v>12.741819441483699</v>
      </c>
      <c r="O32" s="334">
        <f t="shared" si="8"/>
        <v>10.014797775424473</v>
      </c>
    </row>
    <row r="33" spans="1:27" ht="14.1" customHeight="1" x14ac:dyDescent="0.3">
      <c r="A33" s="178"/>
      <c r="B33" s="186" t="s">
        <v>47</v>
      </c>
      <c r="C33" s="189" t="s">
        <v>169</v>
      </c>
      <c r="D33" s="149">
        <f t="shared" si="6"/>
        <v>14594.877</v>
      </c>
      <c r="E33" s="27">
        <v>2740.4549999999999</v>
      </c>
      <c r="F33" s="27">
        <v>6331.2860000000001</v>
      </c>
      <c r="G33" s="27">
        <v>5523.1360000000004</v>
      </c>
      <c r="H33" s="149">
        <f t="shared" si="7"/>
        <v>10947.395</v>
      </c>
      <c r="I33" s="400">
        <v>2426.3960000000002</v>
      </c>
      <c r="J33" s="400">
        <v>4046.4160000000002</v>
      </c>
      <c r="K33" s="401">
        <v>4474.5829999999996</v>
      </c>
      <c r="L33" s="334">
        <f t="shared" si="8"/>
        <v>33.318264299406387</v>
      </c>
      <c r="M33" s="334">
        <f t="shared" si="8"/>
        <v>12.943435449118764</v>
      </c>
      <c r="N33" s="334">
        <f t="shared" si="8"/>
        <v>56.466512587929664</v>
      </c>
      <c r="O33" s="334">
        <f t="shared" si="8"/>
        <v>23.433535594266569</v>
      </c>
    </row>
    <row r="34" spans="1:27" ht="14.1" customHeight="1" x14ac:dyDescent="0.3">
      <c r="A34" s="178"/>
      <c r="B34" s="186" t="s">
        <v>129</v>
      </c>
      <c r="C34" s="189" t="s">
        <v>169</v>
      </c>
      <c r="D34" s="149">
        <f t="shared" si="6"/>
        <v>1835.479</v>
      </c>
      <c r="E34" s="27">
        <v>787.73699999999997</v>
      </c>
      <c r="F34" s="27">
        <v>603.49400000000003</v>
      </c>
      <c r="G34" s="27">
        <v>444.24799999999999</v>
      </c>
      <c r="H34" s="149">
        <f t="shared" si="7"/>
        <v>1914.0860000000002</v>
      </c>
      <c r="I34" s="27">
        <v>747.80400000000009</v>
      </c>
      <c r="J34" s="27">
        <v>708.47199999999998</v>
      </c>
      <c r="K34" s="402">
        <v>457.81000000000006</v>
      </c>
      <c r="L34" s="334">
        <f t="shared" si="8"/>
        <v>-4.1067642728696718</v>
      </c>
      <c r="M34" s="334">
        <f t="shared" si="8"/>
        <v>5.3400356243079568</v>
      </c>
      <c r="N34" s="334">
        <f t="shared" si="8"/>
        <v>-14.817522781422548</v>
      </c>
      <c r="O34" s="334">
        <f t="shared" si="8"/>
        <v>-2.9623642996002855</v>
      </c>
    </row>
    <row r="35" spans="1:27" ht="7.35" customHeight="1" thickBot="1" x14ac:dyDescent="0.35">
      <c r="A35" s="178"/>
      <c r="B35" s="344"/>
      <c r="C35" s="344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</row>
    <row r="36" spans="1:27" ht="12" customHeight="1" thickTop="1" x14ac:dyDescent="0.3">
      <c r="A36" s="178"/>
      <c r="B36" s="294" t="s">
        <v>177</v>
      </c>
      <c r="C36" s="178"/>
      <c r="D36" s="179"/>
      <c r="E36" s="179"/>
      <c r="F36" s="179"/>
      <c r="G36" s="179"/>
      <c r="H36" s="179"/>
      <c r="I36" s="179"/>
      <c r="J36" s="179"/>
      <c r="K36" s="191"/>
      <c r="L36" s="179"/>
      <c r="M36" s="179"/>
      <c r="N36" s="179"/>
      <c r="O36" s="295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Normal="100" workbookViewId="0">
      <selection activeCell="B5" sqref="B5:B6"/>
    </sheetView>
  </sheetViews>
  <sheetFormatPr defaultRowHeight="14.4" x14ac:dyDescent="0.3"/>
  <cols>
    <col min="1" max="1" width="4" style="34" customWidth="1"/>
    <col min="2" max="2" width="31.6640625" style="34" customWidth="1"/>
    <col min="3" max="3" width="16" style="35" bestFit="1" customWidth="1"/>
    <col min="4" max="6" width="10.33203125" style="35" customWidth="1"/>
    <col min="7" max="7" width="17.44140625" style="35" bestFit="1" customWidth="1"/>
    <col min="8" max="11" width="10.33203125" style="35" customWidth="1"/>
    <col min="12" max="12" width="11.44140625" style="35" customWidth="1"/>
    <col min="13" max="13" width="10.33203125" style="35" customWidth="1"/>
    <col min="14" max="14" width="10.44140625" style="35" customWidth="1"/>
  </cols>
  <sheetData>
    <row r="1" spans="1:14" ht="18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105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92"/>
      <c r="D3" s="192"/>
      <c r="E3" s="192"/>
      <c r="F3" s="192"/>
      <c r="G3" s="192"/>
      <c r="H3" s="192"/>
      <c r="I3" s="192"/>
      <c r="J3" s="192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93"/>
      <c r="E4" s="193"/>
      <c r="F4" s="193"/>
      <c r="G4" s="193"/>
      <c r="H4" s="193"/>
      <c r="I4" s="193"/>
      <c r="J4" s="193"/>
      <c r="K4" s="179"/>
      <c r="L4" s="179"/>
      <c r="M4" s="179"/>
      <c r="N4" s="194" t="s">
        <v>170</v>
      </c>
    </row>
    <row r="5" spans="1:14" ht="22.5" customHeight="1" thickBot="1" x14ac:dyDescent="0.35">
      <c r="A5" s="178"/>
      <c r="B5" s="431"/>
      <c r="C5" s="427" t="s">
        <v>186</v>
      </c>
      <c r="D5" s="427"/>
      <c r="E5" s="427"/>
      <c r="F5" s="427"/>
      <c r="G5" s="427" t="s">
        <v>187</v>
      </c>
      <c r="H5" s="427"/>
      <c r="I5" s="427"/>
      <c r="J5" s="427"/>
      <c r="K5" s="427" t="s">
        <v>49</v>
      </c>
      <c r="L5" s="427"/>
      <c r="M5" s="427"/>
      <c r="N5" s="427"/>
    </row>
    <row r="6" spans="1:14" ht="22.2" customHeight="1" thickBot="1" x14ac:dyDescent="0.35">
      <c r="A6" s="178"/>
      <c r="B6" s="432"/>
      <c r="C6" s="123" t="s">
        <v>0</v>
      </c>
      <c r="D6" s="143" t="s">
        <v>198</v>
      </c>
      <c r="E6" s="143" t="s">
        <v>199</v>
      </c>
      <c r="F6" s="143" t="s">
        <v>200</v>
      </c>
      <c r="G6" s="123" t="s">
        <v>0</v>
      </c>
      <c r="H6" s="143" t="s">
        <v>201</v>
      </c>
      <c r="I6" s="143" t="s">
        <v>202</v>
      </c>
      <c r="J6" s="143" t="s">
        <v>203</v>
      </c>
      <c r="K6" s="123" t="str">
        <f>C6</f>
        <v>Total</v>
      </c>
      <c r="L6" s="143" t="str">
        <f>D6</f>
        <v>out.24</v>
      </c>
      <c r="M6" s="143" t="str">
        <f>E6</f>
        <v>nov.24</v>
      </c>
      <c r="N6" s="143" t="str">
        <f>F6</f>
        <v>dez.24</v>
      </c>
    </row>
    <row r="7" spans="1:14" ht="7.35" customHeight="1" x14ac:dyDescent="0.3">
      <c r="A7" s="178"/>
      <c r="B7" s="349"/>
      <c r="C7" s="410"/>
      <c r="D7" s="411"/>
      <c r="E7" s="411"/>
      <c r="F7" s="412"/>
      <c r="G7" s="410"/>
      <c r="H7" s="411"/>
      <c r="I7" s="411"/>
      <c r="J7" s="412"/>
      <c r="K7" s="410"/>
      <c r="L7" s="413"/>
      <c r="M7" s="411"/>
      <c r="N7" s="411"/>
    </row>
    <row r="8" spans="1:14" x14ac:dyDescent="0.3">
      <c r="A8" s="178"/>
      <c r="B8" s="180" t="s">
        <v>0</v>
      </c>
      <c r="C8" s="146">
        <f>SUM(D8:F8)</f>
        <v>21072.125</v>
      </c>
      <c r="D8" s="291">
        <f t="shared" ref="D8:J8" si="0">SUM(D10:D20)</f>
        <v>7298.87</v>
      </c>
      <c r="E8" s="291">
        <f t="shared" si="0"/>
        <v>6517.0450000000001</v>
      </c>
      <c r="F8" s="147">
        <f t="shared" si="0"/>
        <v>7256.2100000000009</v>
      </c>
      <c r="G8" s="291">
        <f t="shared" si="0"/>
        <v>19063.595000000005</v>
      </c>
      <c r="H8" s="291">
        <f t="shared" si="0"/>
        <v>6239.387999999999</v>
      </c>
      <c r="I8" s="291">
        <f t="shared" si="0"/>
        <v>6003.0760000000009</v>
      </c>
      <c r="J8" s="291">
        <f t="shared" si="0"/>
        <v>6821.1310000000003</v>
      </c>
      <c r="K8" s="335">
        <f>(C8-G8)/G8*100</f>
        <v>10.535945607321151</v>
      </c>
      <c r="L8" s="336">
        <f>(D8-H8)/H8*100</f>
        <v>16.980543604597134</v>
      </c>
      <c r="M8" s="336">
        <f>(E8-I8)/I8*100</f>
        <v>8.56176067069614</v>
      </c>
      <c r="N8" s="336">
        <f>(F8-J8)/J8*100</f>
        <v>6.3783997111329578</v>
      </c>
    </row>
    <row r="9" spans="1:14" ht="7.35" customHeight="1" x14ac:dyDescent="0.3">
      <c r="A9" s="178"/>
      <c r="B9" s="351"/>
      <c r="C9" s="347"/>
      <c r="D9" s="346"/>
      <c r="E9" s="346"/>
      <c r="F9" s="359"/>
      <c r="G9" s="346"/>
      <c r="H9" s="346"/>
      <c r="I9" s="346"/>
      <c r="J9" s="346"/>
      <c r="K9" s="331"/>
      <c r="L9" s="332"/>
      <c r="M9" s="332"/>
      <c r="N9" s="332"/>
    </row>
    <row r="10" spans="1:14" x14ac:dyDescent="0.3">
      <c r="A10" s="178"/>
      <c r="B10" s="352" t="s">
        <v>9</v>
      </c>
      <c r="C10" s="149">
        <f>SUM(D10:F10)</f>
        <v>3350.2020000000002</v>
      </c>
      <c r="D10" s="345">
        <f t="shared" ref="D10:F20" si="1">+SUM(D24)+SUM(D38)</f>
        <v>1113.799</v>
      </c>
      <c r="E10" s="150">
        <f t="shared" si="1"/>
        <v>1086.616</v>
      </c>
      <c r="F10" s="151">
        <f t="shared" si="1"/>
        <v>1149.787</v>
      </c>
      <c r="G10" s="150">
        <f>SUM(H10:J10)</f>
        <v>3077.0439999999999</v>
      </c>
      <c r="H10" s="150">
        <f t="shared" ref="H10:J20" si="2">+SUM(H24)+SUM(H38)</f>
        <v>1022.9119999999999</v>
      </c>
      <c r="I10" s="150">
        <f t="shared" si="2"/>
        <v>1030.347</v>
      </c>
      <c r="J10" s="150">
        <f t="shared" si="2"/>
        <v>1023.785</v>
      </c>
      <c r="K10" s="333">
        <f t="shared" ref="K10:N20" si="3">(C10-G10)/G10*100</f>
        <v>8.8772861226553914</v>
      </c>
      <c r="L10" s="334">
        <f t="shared" si="3"/>
        <v>8.8851240380404253</v>
      </c>
      <c r="M10" s="334">
        <f t="shared" si="3"/>
        <v>5.461169877720808</v>
      </c>
      <c r="N10" s="334">
        <f t="shared" si="3"/>
        <v>12.307466899788537</v>
      </c>
    </row>
    <row r="11" spans="1:14" x14ac:dyDescent="0.3">
      <c r="A11" s="178"/>
      <c r="B11" s="352" t="s">
        <v>10</v>
      </c>
      <c r="C11" s="149">
        <f t="shared" ref="C11:C20" si="4">SUM(D11:F11)</f>
        <v>1410.1860000000001</v>
      </c>
      <c r="D11" s="150">
        <f t="shared" si="1"/>
        <v>464.06</v>
      </c>
      <c r="E11" s="150">
        <f t="shared" si="1"/>
        <v>469.66900000000004</v>
      </c>
      <c r="F11" s="151">
        <f t="shared" si="1"/>
        <v>476.45700000000005</v>
      </c>
      <c r="G11" s="150">
        <f t="shared" ref="G11:G20" si="5">SUM(H11:J11)</f>
        <v>1308.8109999999999</v>
      </c>
      <c r="H11" s="150">
        <f t="shared" si="2"/>
        <v>351.64</v>
      </c>
      <c r="I11" s="150">
        <f t="shared" si="2"/>
        <v>510.28199999999993</v>
      </c>
      <c r="J11" s="150">
        <f t="shared" si="2"/>
        <v>446.88900000000007</v>
      </c>
      <c r="K11" s="333">
        <f t="shared" si="3"/>
        <v>7.7455797666737398</v>
      </c>
      <c r="L11" s="334">
        <f t="shared" si="3"/>
        <v>31.970196792173823</v>
      </c>
      <c r="M11" s="334">
        <f t="shared" si="3"/>
        <v>-7.9589325118267729</v>
      </c>
      <c r="N11" s="334">
        <f t="shared" si="3"/>
        <v>6.6164081013405971</v>
      </c>
    </row>
    <row r="12" spans="1:14" x14ac:dyDescent="0.3">
      <c r="A12" s="178"/>
      <c r="B12" s="352" t="s">
        <v>11</v>
      </c>
      <c r="C12" s="149">
        <f t="shared" si="4"/>
        <v>513.00900000000001</v>
      </c>
      <c r="D12" s="150">
        <f t="shared" si="1"/>
        <v>182.726</v>
      </c>
      <c r="E12" s="150">
        <f t="shared" si="1"/>
        <v>163.22700000000003</v>
      </c>
      <c r="F12" s="151">
        <f t="shared" si="1"/>
        <v>167.05600000000001</v>
      </c>
      <c r="G12" s="150">
        <f t="shared" si="5"/>
        <v>472.46899999999994</v>
      </c>
      <c r="H12" s="150">
        <f t="shared" si="2"/>
        <v>163.92699999999999</v>
      </c>
      <c r="I12" s="150">
        <f t="shared" si="2"/>
        <v>131.34399999999999</v>
      </c>
      <c r="J12" s="150">
        <f t="shared" si="2"/>
        <v>177.19799999999998</v>
      </c>
      <c r="K12" s="333">
        <f t="shared" si="3"/>
        <v>8.5804571305207489</v>
      </c>
      <c r="L12" s="334">
        <f t="shared" si="3"/>
        <v>11.467909496300187</v>
      </c>
      <c r="M12" s="334">
        <f t="shared" si="3"/>
        <v>24.274424412230509</v>
      </c>
      <c r="N12" s="334">
        <f t="shared" si="3"/>
        <v>-5.7235408977527786</v>
      </c>
    </row>
    <row r="13" spans="1:14" x14ac:dyDescent="0.3">
      <c r="A13" s="178"/>
      <c r="B13" s="352" t="s">
        <v>6</v>
      </c>
      <c r="C13" s="149">
        <f t="shared" si="4"/>
        <v>2668.6329999999998</v>
      </c>
      <c r="D13" s="150">
        <f t="shared" si="1"/>
        <v>882.70399999999995</v>
      </c>
      <c r="E13" s="150">
        <f t="shared" si="1"/>
        <v>804.89699999999993</v>
      </c>
      <c r="F13" s="151">
        <f t="shared" si="1"/>
        <v>981.03199999999993</v>
      </c>
      <c r="G13" s="150">
        <f t="shared" si="5"/>
        <v>2704.7180000000003</v>
      </c>
      <c r="H13" s="150">
        <f t="shared" si="2"/>
        <v>969.17700000000002</v>
      </c>
      <c r="I13" s="150">
        <f t="shared" si="2"/>
        <v>781.98199999999997</v>
      </c>
      <c r="J13" s="150">
        <f t="shared" si="2"/>
        <v>953.5590000000002</v>
      </c>
      <c r="K13" s="333">
        <f t="shared" si="3"/>
        <v>-1.3341501775786047</v>
      </c>
      <c r="L13" s="334">
        <f t="shared" si="3"/>
        <v>-8.9223124362216666</v>
      </c>
      <c r="M13" s="334">
        <f t="shared" si="3"/>
        <v>2.9303743564429827</v>
      </c>
      <c r="N13" s="334">
        <f t="shared" si="3"/>
        <v>2.8811012218436112</v>
      </c>
    </row>
    <row r="14" spans="1:14" x14ac:dyDescent="0.3">
      <c r="A14" s="178"/>
      <c r="B14" s="352" t="s">
        <v>130</v>
      </c>
      <c r="C14" s="149">
        <f t="shared" si="4"/>
        <v>1553.0100000000002</v>
      </c>
      <c r="D14" s="150">
        <f t="shared" si="1"/>
        <v>610.62500000000011</v>
      </c>
      <c r="E14" s="150">
        <f t="shared" si="1"/>
        <v>441.59699999999998</v>
      </c>
      <c r="F14" s="151">
        <f t="shared" si="1"/>
        <v>500.78800000000001</v>
      </c>
      <c r="G14" s="150">
        <f t="shared" si="5"/>
        <v>1379.23</v>
      </c>
      <c r="H14" s="150">
        <f t="shared" si="2"/>
        <v>449.28100000000001</v>
      </c>
      <c r="I14" s="150">
        <f t="shared" si="2"/>
        <v>416.01800000000003</v>
      </c>
      <c r="J14" s="150">
        <f t="shared" si="2"/>
        <v>513.93099999999993</v>
      </c>
      <c r="K14" s="333">
        <f t="shared" si="3"/>
        <v>12.599783937414369</v>
      </c>
      <c r="L14" s="334">
        <f t="shared" si="3"/>
        <v>35.911600980232883</v>
      </c>
      <c r="M14" s="334">
        <f t="shared" si="3"/>
        <v>6.1485320346715646</v>
      </c>
      <c r="N14" s="334">
        <f t="shared" si="3"/>
        <v>-2.5573471925219375</v>
      </c>
    </row>
    <row r="15" spans="1:14" x14ac:dyDescent="0.3">
      <c r="A15" s="178"/>
      <c r="B15" s="352" t="s">
        <v>12</v>
      </c>
      <c r="C15" s="149">
        <f t="shared" si="4"/>
        <v>10340.18</v>
      </c>
      <c r="D15" s="150">
        <f t="shared" si="1"/>
        <v>3647.6860000000001</v>
      </c>
      <c r="E15" s="150">
        <f t="shared" si="1"/>
        <v>3139.1660000000002</v>
      </c>
      <c r="F15" s="151">
        <f t="shared" si="1"/>
        <v>3553.328</v>
      </c>
      <c r="G15" s="150">
        <f t="shared" si="5"/>
        <v>9054.7489999999998</v>
      </c>
      <c r="H15" s="150">
        <f t="shared" si="2"/>
        <v>2919.473</v>
      </c>
      <c r="I15" s="150">
        <f t="shared" si="2"/>
        <v>2743.8150000000001</v>
      </c>
      <c r="J15" s="150">
        <f t="shared" si="2"/>
        <v>3391.4610000000002</v>
      </c>
      <c r="K15" s="333">
        <f t="shared" si="3"/>
        <v>14.196207978818634</v>
      </c>
      <c r="L15" s="334">
        <f t="shared" si="3"/>
        <v>24.943303123543195</v>
      </c>
      <c r="M15" s="334">
        <f t="shared" si="3"/>
        <v>14.408806716196249</v>
      </c>
      <c r="N15" s="334">
        <f t="shared" si="3"/>
        <v>4.7727808162912595</v>
      </c>
    </row>
    <row r="16" spans="1:14" x14ac:dyDescent="0.3">
      <c r="A16" s="178"/>
      <c r="B16" s="352" t="s">
        <v>14</v>
      </c>
      <c r="C16" s="149">
        <f t="shared" si="4"/>
        <v>526.32099999999991</v>
      </c>
      <c r="D16" s="150">
        <f t="shared" si="1"/>
        <v>154.98099999999999</v>
      </c>
      <c r="E16" s="150">
        <f t="shared" si="1"/>
        <v>182.14699999999999</v>
      </c>
      <c r="F16" s="151">
        <f t="shared" si="1"/>
        <v>189.19299999999998</v>
      </c>
      <c r="G16" s="150">
        <f t="shared" si="5"/>
        <v>410.88</v>
      </c>
      <c r="H16" s="150">
        <f t="shared" si="2"/>
        <v>153.73000000000002</v>
      </c>
      <c r="I16" s="150">
        <f t="shared" si="2"/>
        <v>149.56200000000001</v>
      </c>
      <c r="J16" s="150">
        <f t="shared" si="2"/>
        <v>107.58799999999999</v>
      </c>
      <c r="K16" s="333">
        <f t="shared" si="3"/>
        <v>28.096037772585653</v>
      </c>
      <c r="L16" s="334">
        <f t="shared" si="3"/>
        <v>0.81376439211603213</v>
      </c>
      <c r="M16" s="334">
        <f t="shared" si="3"/>
        <v>21.786951230927627</v>
      </c>
      <c r="N16" s="334">
        <f t="shared" si="3"/>
        <v>75.849537123099225</v>
      </c>
    </row>
    <row r="17" spans="1:14" x14ac:dyDescent="0.3">
      <c r="A17" s="178"/>
      <c r="B17" s="352" t="s">
        <v>65</v>
      </c>
      <c r="C17" s="149">
        <f t="shared" si="4"/>
        <v>143.99399999999997</v>
      </c>
      <c r="D17" s="150">
        <f t="shared" si="1"/>
        <v>47.306999999999995</v>
      </c>
      <c r="E17" s="150">
        <f t="shared" si="1"/>
        <v>33.113999999999997</v>
      </c>
      <c r="F17" s="151">
        <f t="shared" si="1"/>
        <v>63.572999999999993</v>
      </c>
      <c r="G17" s="150">
        <f t="shared" si="5"/>
        <v>145.95499999999998</v>
      </c>
      <c r="H17" s="150">
        <f t="shared" si="2"/>
        <v>58.070999999999998</v>
      </c>
      <c r="I17" s="150">
        <f t="shared" si="2"/>
        <v>53.808999999999997</v>
      </c>
      <c r="J17" s="150">
        <f t="shared" si="2"/>
        <v>34.075000000000003</v>
      </c>
      <c r="K17" s="333">
        <f t="shared" si="3"/>
        <v>-1.343564797369061</v>
      </c>
      <c r="L17" s="334">
        <f t="shared" si="3"/>
        <v>-18.53593015446609</v>
      </c>
      <c r="M17" s="334">
        <f t="shared" si="3"/>
        <v>-38.460108903714996</v>
      </c>
      <c r="N17" s="334">
        <f t="shared" si="3"/>
        <v>86.567865003668345</v>
      </c>
    </row>
    <row r="18" spans="1:14" x14ac:dyDescent="0.3">
      <c r="A18" s="178"/>
      <c r="B18" s="352" t="s">
        <v>13</v>
      </c>
      <c r="C18" s="149">
        <f t="shared" si="4"/>
        <v>322.30200000000002</v>
      </c>
      <c r="D18" s="150">
        <f t="shared" si="1"/>
        <v>104.09099999999999</v>
      </c>
      <c r="E18" s="150">
        <f t="shared" si="1"/>
        <v>120.286</v>
      </c>
      <c r="F18" s="151">
        <f t="shared" si="1"/>
        <v>97.924999999999997</v>
      </c>
      <c r="G18" s="150">
        <f t="shared" si="5"/>
        <v>304.971</v>
      </c>
      <c r="H18" s="150">
        <f t="shared" si="2"/>
        <v>95.894999999999996</v>
      </c>
      <c r="I18" s="150">
        <f t="shared" si="2"/>
        <v>110.72</v>
      </c>
      <c r="J18" s="150">
        <f t="shared" si="2"/>
        <v>98.356000000000009</v>
      </c>
      <c r="K18" s="333">
        <f t="shared" si="3"/>
        <v>5.682835417138028</v>
      </c>
      <c r="L18" s="334">
        <f t="shared" si="3"/>
        <v>8.5468481151259166</v>
      </c>
      <c r="M18" s="334">
        <f t="shared" si="3"/>
        <v>8.6398121387283258</v>
      </c>
      <c r="N18" s="334">
        <f t="shared" si="3"/>
        <v>-0.43820407499289471</v>
      </c>
    </row>
    <row r="19" spans="1:14" x14ac:dyDescent="0.3">
      <c r="A19" s="178"/>
      <c r="B19" s="352" t="s">
        <v>47</v>
      </c>
      <c r="C19" s="149">
        <f t="shared" si="4"/>
        <v>25.208000000000002</v>
      </c>
      <c r="D19" s="150">
        <f t="shared" si="1"/>
        <v>11.338000000000001</v>
      </c>
      <c r="E19" s="150">
        <f t="shared" si="1"/>
        <v>3.7080000000000002</v>
      </c>
      <c r="F19" s="151">
        <f t="shared" si="1"/>
        <v>10.162000000000001</v>
      </c>
      <c r="G19" s="150">
        <f t="shared" si="5"/>
        <v>31.790999999999997</v>
      </c>
      <c r="H19" s="150">
        <f t="shared" si="2"/>
        <v>9.94</v>
      </c>
      <c r="I19" s="150">
        <f t="shared" si="2"/>
        <v>10.805</v>
      </c>
      <c r="J19" s="150">
        <f t="shared" si="2"/>
        <v>11.045999999999999</v>
      </c>
      <c r="K19" s="333">
        <f t="shared" si="3"/>
        <v>-20.707118366833367</v>
      </c>
      <c r="L19" s="334">
        <f t="shared" si="3"/>
        <v>14.064386317907459</v>
      </c>
      <c r="M19" s="334">
        <f t="shared" si="3"/>
        <v>-65.682554372975474</v>
      </c>
      <c r="N19" s="334">
        <f t="shared" si="3"/>
        <v>-8.0028969762809954</v>
      </c>
    </row>
    <row r="20" spans="1:14" x14ac:dyDescent="0.3">
      <c r="A20" s="178"/>
      <c r="B20" s="352" t="s">
        <v>15</v>
      </c>
      <c r="C20" s="149">
        <f t="shared" si="4"/>
        <v>219.07999999999998</v>
      </c>
      <c r="D20" s="150">
        <f t="shared" si="1"/>
        <v>79.552999999999997</v>
      </c>
      <c r="E20" s="150">
        <f t="shared" si="1"/>
        <v>72.617999999999995</v>
      </c>
      <c r="F20" s="151">
        <f t="shared" si="1"/>
        <v>66.909000000000006</v>
      </c>
      <c r="G20" s="150">
        <f t="shared" si="5"/>
        <v>172.977</v>
      </c>
      <c r="H20" s="348">
        <f t="shared" si="2"/>
        <v>45.342000000000006</v>
      </c>
      <c r="I20" s="348">
        <f t="shared" si="2"/>
        <v>64.391999999999996</v>
      </c>
      <c r="J20" s="348">
        <f t="shared" si="2"/>
        <v>63.242999999999995</v>
      </c>
      <c r="K20" s="333">
        <f t="shared" si="3"/>
        <v>26.652676367378309</v>
      </c>
      <c r="L20" s="334">
        <f t="shared" si="3"/>
        <v>75.451016717392235</v>
      </c>
      <c r="M20" s="334">
        <f t="shared" si="3"/>
        <v>12.774878866939993</v>
      </c>
      <c r="N20" s="334">
        <f t="shared" si="3"/>
        <v>5.7966889616242296</v>
      </c>
    </row>
    <row r="21" spans="1:14" ht="7.35" customHeight="1" x14ac:dyDescent="0.3">
      <c r="A21" s="178"/>
      <c r="B21" s="352"/>
      <c r="C21" s="149"/>
      <c r="D21" s="150"/>
      <c r="E21" s="150"/>
      <c r="F21" s="151"/>
      <c r="G21" s="150"/>
      <c r="H21" s="150"/>
      <c r="I21" s="150"/>
      <c r="J21" s="150"/>
      <c r="K21" s="337"/>
      <c r="L21" s="338"/>
      <c r="M21" s="338"/>
      <c r="N21" s="338"/>
    </row>
    <row r="22" spans="1:14" x14ac:dyDescent="0.3">
      <c r="A22" s="178"/>
      <c r="B22" s="353" t="s">
        <v>17</v>
      </c>
      <c r="C22" s="146">
        <f>SUM(D22:F22)</f>
        <v>3383.7169999999996</v>
      </c>
      <c r="D22" s="291">
        <f t="shared" ref="D22:J22" si="6">SUM(D24:D34)</f>
        <v>1137.1429999999998</v>
      </c>
      <c r="E22" s="291">
        <f t="shared" si="6"/>
        <v>1039.8110000000001</v>
      </c>
      <c r="F22" s="147">
        <f t="shared" si="6"/>
        <v>1206.7629999999999</v>
      </c>
      <c r="G22" s="291">
        <f t="shared" si="6"/>
        <v>2867.9819999999995</v>
      </c>
      <c r="H22" s="291">
        <f t="shared" si="6"/>
        <v>918.68299999999988</v>
      </c>
      <c r="I22" s="291">
        <f t="shared" si="6"/>
        <v>923.779</v>
      </c>
      <c r="J22" s="147">
        <f t="shared" si="6"/>
        <v>1025.5200000000002</v>
      </c>
      <c r="K22" s="335">
        <f t="shared" ref="K22:N22" si="7">IF(AND(C22=0,G22=0),0,(C22-G22)/G22*100)</f>
        <v>17.982504771647807</v>
      </c>
      <c r="L22" s="336">
        <f t="shared" si="7"/>
        <v>23.779693321853127</v>
      </c>
      <c r="M22" s="336">
        <f t="shared" si="7"/>
        <v>12.560579965554549</v>
      </c>
      <c r="N22" s="336">
        <f t="shared" si="7"/>
        <v>17.67327794679769</v>
      </c>
    </row>
    <row r="23" spans="1:14" ht="7.35" customHeight="1" x14ac:dyDescent="0.3">
      <c r="A23" s="178"/>
      <c r="B23" s="354"/>
      <c r="C23" s="347"/>
      <c r="D23" s="346"/>
      <c r="E23" s="346"/>
      <c r="F23" s="359"/>
      <c r="G23" s="346"/>
      <c r="H23" s="346"/>
      <c r="I23" s="346"/>
      <c r="J23" s="359"/>
      <c r="K23" s="331"/>
      <c r="L23" s="332"/>
      <c r="M23" s="332"/>
      <c r="N23" s="332"/>
    </row>
    <row r="24" spans="1:14" x14ac:dyDescent="0.3">
      <c r="A24" s="178"/>
      <c r="B24" s="355" t="s">
        <v>9</v>
      </c>
      <c r="C24" s="149">
        <f>SUM(D24:F24)</f>
        <v>793.19100000000003</v>
      </c>
      <c r="D24" s="27">
        <v>249.94399999999999</v>
      </c>
      <c r="E24" s="27">
        <v>275.18400000000003</v>
      </c>
      <c r="F24" s="151">
        <v>268.06299999999999</v>
      </c>
      <c r="G24" s="149">
        <f>SUM(H24:J24)</f>
        <v>650.09899999999993</v>
      </c>
      <c r="H24" s="27">
        <v>208.78299999999999</v>
      </c>
      <c r="I24" s="27">
        <v>194.54599999999999</v>
      </c>
      <c r="J24" s="151">
        <v>246.77</v>
      </c>
      <c r="K24" s="333">
        <f t="shared" ref="K24:N34" si="8">IF(AND(C24=0,G24=0),0,(C24-G24)/G24*100)</f>
        <v>22.010801431781946</v>
      </c>
      <c r="L24" s="334">
        <f t="shared" si="8"/>
        <v>19.714727731663977</v>
      </c>
      <c r="M24" s="334">
        <f t="shared" si="8"/>
        <v>41.449323039281218</v>
      </c>
      <c r="N24" s="334">
        <f t="shared" si="8"/>
        <v>8.6286825789196335</v>
      </c>
    </row>
    <row r="25" spans="1:14" x14ac:dyDescent="0.3">
      <c r="A25" s="178"/>
      <c r="B25" s="355" t="s">
        <v>10</v>
      </c>
      <c r="C25" s="149">
        <f t="shared" ref="C25:C34" si="9">SUM(D25:F25)</f>
        <v>59.341000000000001</v>
      </c>
      <c r="D25" s="27">
        <v>25.614999999999998</v>
      </c>
      <c r="E25" s="27">
        <v>0.23300000000000001</v>
      </c>
      <c r="F25" s="151">
        <v>33.493000000000002</v>
      </c>
      <c r="G25" s="149">
        <f t="shared" ref="G25:G34" si="10">SUM(H25:J25)</f>
        <v>44.939</v>
      </c>
      <c r="H25" s="27">
        <v>7.6310000000000002</v>
      </c>
      <c r="I25" s="27">
        <v>3.5179999999999998</v>
      </c>
      <c r="J25" s="151">
        <v>33.79</v>
      </c>
      <c r="K25" s="333">
        <f t="shared" si="8"/>
        <v>32.047887135895323</v>
      </c>
      <c r="L25" s="334">
        <f t="shared" si="8"/>
        <v>235.67029222906561</v>
      </c>
      <c r="M25" s="334">
        <f t="shared" si="8"/>
        <v>-93.376918703808968</v>
      </c>
      <c r="N25" s="334">
        <f t="shared" si="8"/>
        <v>-0.87895827167800245</v>
      </c>
    </row>
    <row r="26" spans="1:14" x14ac:dyDescent="0.3">
      <c r="A26" s="178"/>
      <c r="B26" s="355" t="s">
        <v>11</v>
      </c>
      <c r="C26" s="149">
        <f t="shared" si="9"/>
        <v>19.438000000000002</v>
      </c>
      <c r="D26" s="27">
        <v>5.8680000000000003</v>
      </c>
      <c r="E26" s="27">
        <v>6.3840000000000003</v>
      </c>
      <c r="F26" s="151">
        <v>7.1859999999999999</v>
      </c>
      <c r="G26" s="149">
        <f t="shared" si="10"/>
        <v>4.1710000000000003</v>
      </c>
      <c r="H26" s="27">
        <v>4.1710000000000003</v>
      </c>
      <c r="I26" s="27">
        <v>0</v>
      </c>
      <c r="J26" s="151">
        <v>0</v>
      </c>
      <c r="K26" s="333">
        <f t="shared" si="8"/>
        <v>366.0273315751619</v>
      </c>
      <c r="L26" s="334">
        <f t="shared" si="8"/>
        <v>40.68568688563893</v>
      </c>
      <c r="M26" s="334" t="s">
        <v>134</v>
      </c>
      <c r="N26" s="334" t="s">
        <v>134</v>
      </c>
    </row>
    <row r="27" spans="1:14" x14ac:dyDescent="0.3">
      <c r="A27" s="178"/>
      <c r="B27" s="355" t="s">
        <v>6</v>
      </c>
      <c r="C27" s="149">
        <f t="shared" si="9"/>
        <v>523.75299999999993</v>
      </c>
      <c r="D27" s="27">
        <v>173.559</v>
      </c>
      <c r="E27" s="27">
        <v>160.83600000000001</v>
      </c>
      <c r="F27" s="151">
        <v>189.358</v>
      </c>
      <c r="G27" s="149">
        <f t="shared" si="10"/>
        <v>386.25400000000002</v>
      </c>
      <c r="H27" s="27">
        <v>130.816</v>
      </c>
      <c r="I27" s="27">
        <v>117.83499999999999</v>
      </c>
      <c r="J27" s="151">
        <v>137.60300000000001</v>
      </c>
      <c r="K27" s="333">
        <f t="shared" si="8"/>
        <v>35.598077948707299</v>
      </c>
      <c r="L27" s="334">
        <f t="shared" si="8"/>
        <v>32.674137720156551</v>
      </c>
      <c r="M27" s="334">
        <f t="shared" si="8"/>
        <v>36.492553146348726</v>
      </c>
      <c r="N27" s="334">
        <f t="shared" si="8"/>
        <v>37.611825323575786</v>
      </c>
    </row>
    <row r="28" spans="1:14" x14ac:dyDescent="0.3">
      <c r="A28" s="178"/>
      <c r="B28" s="355" t="s">
        <v>130</v>
      </c>
      <c r="C28" s="149">
        <f t="shared" si="9"/>
        <v>138.80799999999999</v>
      </c>
      <c r="D28" s="27">
        <v>58.021999999999998</v>
      </c>
      <c r="E28" s="27">
        <v>26.885000000000002</v>
      </c>
      <c r="F28" s="151">
        <v>53.901000000000003</v>
      </c>
      <c r="G28" s="149">
        <f t="shared" si="10"/>
        <v>126.075</v>
      </c>
      <c r="H28" s="27">
        <v>38.015000000000001</v>
      </c>
      <c r="I28" s="27">
        <v>43.179000000000002</v>
      </c>
      <c r="J28" s="151">
        <v>44.881</v>
      </c>
      <c r="K28" s="333">
        <f t="shared" si="8"/>
        <v>10.099543922268483</v>
      </c>
      <c r="L28" s="334">
        <f t="shared" si="8"/>
        <v>52.629225305800333</v>
      </c>
      <c r="M28" s="334">
        <f t="shared" si="8"/>
        <v>-37.735936450589406</v>
      </c>
      <c r="N28" s="334">
        <f t="shared" si="8"/>
        <v>20.097591408391086</v>
      </c>
    </row>
    <row r="29" spans="1:14" x14ac:dyDescent="0.3">
      <c r="A29" s="178"/>
      <c r="B29" s="355" t="s">
        <v>12</v>
      </c>
      <c r="C29" s="149">
        <f t="shared" si="9"/>
        <v>869.68299999999999</v>
      </c>
      <c r="D29" s="27">
        <v>310.56</v>
      </c>
      <c r="E29" s="27">
        <v>240.72300000000001</v>
      </c>
      <c r="F29" s="151">
        <v>318.39999999999998</v>
      </c>
      <c r="G29" s="149">
        <f t="shared" si="10"/>
        <v>758.88699999999994</v>
      </c>
      <c r="H29" s="27">
        <v>226.035</v>
      </c>
      <c r="I29" s="27">
        <v>250.31299999999999</v>
      </c>
      <c r="J29" s="151">
        <v>282.53899999999999</v>
      </c>
      <c r="K29" s="333">
        <f t="shared" si="8"/>
        <v>14.599802078570335</v>
      </c>
      <c r="L29" s="334">
        <f t="shared" si="8"/>
        <v>37.394651270820894</v>
      </c>
      <c r="M29" s="334">
        <f t="shared" si="8"/>
        <v>-3.8312033334265401</v>
      </c>
      <c r="N29" s="334">
        <f t="shared" si="8"/>
        <v>12.692407065927178</v>
      </c>
    </row>
    <row r="30" spans="1:14" x14ac:dyDescent="0.3">
      <c r="A30" s="178"/>
      <c r="B30" s="355" t="s">
        <v>14</v>
      </c>
      <c r="C30" s="149">
        <f t="shared" si="9"/>
        <v>430.25299999999999</v>
      </c>
      <c r="D30" s="27">
        <v>130.035</v>
      </c>
      <c r="E30" s="27">
        <v>145.256</v>
      </c>
      <c r="F30" s="151">
        <v>154.96199999999999</v>
      </c>
      <c r="G30" s="149">
        <f t="shared" si="10"/>
        <v>318.04700000000003</v>
      </c>
      <c r="H30" s="27">
        <v>109.861</v>
      </c>
      <c r="I30" s="27">
        <v>108.6</v>
      </c>
      <c r="J30" s="151">
        <v>99.585999999999999</v>
      </c>
      <c r="K30" s="333">
        <f t="shared" si="8"/>
        <v>35.279691366370365</v>
      </c>
      <c r="L30" s="334">
        <f t="shared" si="8"/>
        <v>18.363204412848958</v>
      </c>
      <c r="M30" s="334">
        <f t="shared" si="8"/>
        <v>33.753222836095773</v>
      </c>
      <c r="N30" s="334">
        <f t="shared" si="8"/>
        <v>55.606209708191898</v>
      </c>
    </row>
    <row r="31" spans="1:14" x14ac:dyDescent="0.3">
      <c r="A31" s="178"/>
      <c r="B31" s="355" t="s">
        <v>65</v>
      </c>
      <c r="C31" s="149">
        <f t="shared" si="9"/>
        <v>103.57999999999998</v>
      </c>
      <c r="D31" s="27">
        <v>33.244999999999997</v>
      </c>
      <c r="E31" s="27">
        <v>33.113999999999997</v>
      </c>
      <c r="F31" s="151">
        <v>37.220999999999997</v>
      </c>
      <c r="G31" s="149">
        <f t="shared" si="10"/>
        <v>139.19499999999999</v>
      </c>
      <c r="H31" s="27">
        <v>55.076000000000001</v>
      </c>
      <c r="I31" s="27">
        <v>50.043999999999997</v>
      </c>
      <c r="J31" s="151">
        <v>34.075000000000003</v>
      </c>
      <c r="K31" s="333">
        <f t="shared" si="8"/>
        <v>-25.586407557742742</v>
      </c>
      <c r="L31" s="334">
        <f t="shared" si="8"/>
        <v>-39.637954826058539</v>
      </c>
      <c r="M31" s="334">
        <f t="shared" si="8"/>
        <v>-33.830229398129646</v>
      </c>
      <c r="N31" s="334">
        <f t="shared" si="8"/>
        <v>9.2325752017608025</v>
      </c>
    </row>
    <row r="32" spans="1:14" x14ac:dyDescent="0.3">
      <c r="A32" s="178"/>
      <c r="B32" s="355" t="s">
        <v>13</v>
      </c>
      <c r="C32" s="149">
        <f t="shared" si="9"/>
        <v>292.488</v>
      </c>
      <c r="D32" s="27">
        <v>95.617999999999995</v>
      </c>
      <c r="E32" s="27">
        <v>103.932</v>
      </c>
      <c r="F32" s="151">
        <v>92.938000000000002</v>
      </c>
      <c r="G32" s="149">
        <f t="shared" si="10"/>
        <v>292.91700000000003</v>
      </c>
      <c r="H32" s="27">
        <v>91.323999999999998</v>
      </c>
      <c r="I32" s="27">
        <v>105.729</v>
      </c>
      <c r="J32" s="151">
        <v>95.864000000000004</v>
      </c>
      <c r="K32" s="333">
        <f t="shared" si="8"/>
        <v>-0.14645787031822341</v>
      </c>
      <c r="L32" s="334">
        <f t="shared" si="8"/>
        <v>4.7019403442687544</v>
      </c>
      <c r="M32" s="334">
        <f t="shared" si="8"/>
        <v>-1.6996282949805608</v>
      </c>
      <c r="N32" s="334">
        <f t="shared" si="8"/>
        <v>-3.0522406742885773</v>
      </c>
    </row>
    <row r="33" spans="1:14" x14ac:dyDescent="0.3">
      <c r="A33" s="178"/>
      <c r="B33" s="355" t="s">
        <v>47</v>
      </c>
      <c r="C33" s="149">
        <f t="shared" si="9"/>
        <v>20.149999999999999</v>
      </c>
      <c r="D33" s="27">
        <v>6.28</v>
      </c>
      <c r="E33" s="27">
        <v>3.7080000000000002</v>
      </c>
      <c r="F33" s="151">
        <v>10.162000000000001</v>
      </c>
      <c r="G33" s="149">
        <f t="shared" si="10"/>
        <v>31.784999999999997</v>
      </c>
      <c r="H33" s="27">
        <v>9.9339999999999993</v>
      </c>
      <c r="I33" s="27">
        <v>10.805</v>
      </c>
      <c r="J33" s="151">
        <v>11.045999999999999</v>
      </c>
      <c r="K33" s="333">
        <f t="shared" si="8"/>
        <v>-36.605316973415128</v>
      </c>
      <c r="L33" s="334">
        <f t="shared" si="8"/>
        <v>-36.782766257298164</v>
      </c>
      <c r="M33" s="334">
        <f t="shared" si="8"/>
        <v>-65.682554372975474</v>
      </c>
      <c r="N33" s="334">
        <f t="shared" si="8"/>
        <v>-8.0028969762809954</v>
      </c>
    </row>
    <row r="34" spans="1:14" x14ac:dyDescent="0.3">
      <c r="A34" s="178"/>
      <c r="B34" s="355" t="s">
        <v>15</v>
      </c>
      <c r="C34" s="149">
        <f t="shared" si="9"/>
        <v>133.03200000000001</v>
      </c>
      <c r="D34" s="27">
        <v>48.396999999999998</v>
      </c>
      <c r="E34" s="27">
        <v>43.556000000000004</v>
      </c>
      <c r="F34" s="151">
        <v>41.079000000000001</v>
      </c>
      <c r="G34" s="149">
        <f t="shared" si="10"/>
        <v>115.61300000000001</v>
      </c>
      <c r="H34" s="27">
        <v>37.037000000000006</v>
      </c>
      <c r="I34" s="27">
        <v>39.21</v>
      </c>
      <c r="J34" s="151">
        <v>39.366</v>
      </c>
      <c r="K34" s="333">
        <f t="shared" si="8"/>
        <v>15.066644754482622</v>
      </c>
      <c r="L34" s="334">
        <f t="shared" si="8"/>
        <v>30.672030672030647</v>
      </c>
      <c r="M34" s="334">
        <f t="shared" si="8"/>
        <v>11.083907166539158</v>
      </c>
      <c r="N34" s="334">
        <f t="shared" si="8"/>
        <v>4.3514708123761645</v>
      </c>
    </row>
    <row r="35" spans="1:14" ht="7.35" customHeight="1" x14ac:dyDescent="0.3">
      <c r="A35" s="178"/>
      <c r="B35" s="354"/>
      <c r="C35" s="149"/>
      <c r="D35" s="150"/>
      <c r="E35" s="150"/>
      <c r="F35" s="151"/>
      <c r="G35" s="150"/>
      <c r="H35" s="150"/>
      <c r="I35" s="150"/>
      <c r="J35" s="150"/>
      <c r="K35" s="337"/>
      <c r="L35" s="338"/>
      <c r="M35" s="338"/>
      <c r="N35" s="338"/>
    </row>
    <row r="36" spans="1:14" x14ac:dyDescent="0.3">
      <c r="A36" s="178"/>
      <c r="B36" s="353" t="s">
        <v>108</v>
      </c>
      <c r="C36" s="146">
        <f>SUM(D36:F36)</f>
        <v>17688.407999999999</v>
      </c>
      <c r="D36" s="291">
        <f t="shared" ref="D36:J36" si="11">SUM(D38:D48)</f>
        <v>6161.7269999999999</v>
      </c>
      <c r="E36" s="291">
        <f t="shared" si="11"/>
        <v>5477.2339999999995</v>
      </c>
      <c r="F36" s="147">
        <f t="shared" si="11"/>
        <v>6049.4470000000001</v>
      </c>
      <c r="G36" s="291">
        <f t="shared" si="11"/>
        <v>16195.613000000001</v>
      </c>
      <c r="H36" s="291">
        <f t="shared" si="11"/>
        <v>5320.7050000000008</v>
      </c>
      <c r="I36" s="291">
        <f t="shared" si="11"/>
        <v>5079.2970000000005</v>
      </c>
      <c r="J36" s="291">
        <f t="shared" si="11"/>
        <v>5795.6110000000008</v>
      </c>
      <c r="K36" s="335">
        <f t="shared" ref="K36:N36" si="12">IF(AND(C36=0,G36=0),0,(C36-G36)/G36*100)</f>
        <v>9.2172800128034549</v>
      </c>
      <c r="L36" s="336">
        <f t="shared" si="12"/>
        <v>15.806589540295862</v>
      </c>
      <c r="M36" s="336">
        <f t="shared" si="12"/>
        <v>7.8344896941446613</v>
      </c>
      <c r="N36" s="336">
        <f t="shared" si="12"/>
        <v>4.3797970567727766</v>
      </c>
    </row>
    <row r="37" spans="1:14" ht="7.35" customHeight="1" x14ac:dyDescent="0.3">
      <c r="A37" s="178"/>
      <c r="B37" s="354"/>
      <c r="C37" s="347"/>
      <c r="D37" s="346"/>
      <c r="E37" s="346"/>
      <c r="F37" s="359"/>
      <c r="G37" s="346"/>
      <c r="H37" s="346"/>
      <c r="I37" s="346"/>
      <c r="J37" s="346"/>
      <c r="K37" s="331"/>
      <c r="L37" s="332"/>
      <c r="M37" s="332"/>
      <c r="N37" s="332"/>
    </row>
    <row r="38" spans="1:14" x14ac:dyDescent="0.3">
      <c r="A38" s="178"/>
      <c r="B38" s="355" t="s">
        <v>9</v>
      </c>
      <c r="C38" s="149">
        <f>SUM(D38:F38)</f>
        <v>2557.011</v>
      </c>
      <c r="D38" s="345">
        <f t="shared" ref="D38:F48" si="13">+SUM(D52)+SUM(D66)</f>
        <v>863.85500000000002</v>
      </c>
      <c r="E38" s="150">
        <f t="shared" si="13"/>
        <v>811.43200000000002</v>
      </c>
      <c r="F38" s="151">
        <f t="shared" si="13"/>
        <v>881.72400000000005</v>
      </c>
      <c r="G38" s="150">
        <f>SUM(H38:J38)</f>
        <v>2426.9449999999997</v>
      </c>
      <c r="H38" s="150">
        <f t="shared" ref="H38:J48" si="14">+SUM(H52)+SUM(H66)</f>
        <v>814.12899999999991</v>
      </c>
      <c r="I38" s="150">
        <f t="shared" si="14"/>
        <v>835.80100000000004</v>
      </c>
      <c r="J38" s="150">
        <f t="shared" si="14"/>
        <v>777.01499999999999</v>
      </c>
      <c r="K38" s="333">
        <f t="shared" ref="K38:N48" si="15">IF(AND(C38=0,G38=0),0,(C38-G38)/G38*100)</f>
        <v>5.3592479434021074</v>
      </c>
      <c r="L38" s="334">
        <f t="shared" si="15"/>
        <v>6.1078772528678034</v>
      </c>
      <c r="M38" s="334">
        <f t="shared" si="15"/>
        <v>-2.9156461885065972</v>
      </c>
      <c r="N38" s="334">
        <f t="shared" si="15"/>
        <v>13.475801625451252</v>
      </c>
    </row>
    <row r="39" spans="1:14" x14ac:dyDescent="0.3">
      <c r="A39" s="178"/>
      <c r="B39" s="355" t="s">
        <v>10</v>
      </c>
      <c r="C39" s="149">
        <f t="shared" ref="C39:C48" si="16">SUM(D39:F39)</f>
        <v>1350.8450000000003</v>
      </c>
      <c r="D39" s="150">
        <f t="shared" si="13"/>
        <v>438.44499999999999</v>
      </c>
      <c r="E39" s="150">
        <f t="shared" si="13"/>
        <v>469.43600000000004</v>
      </c>
      <c r="F39" s="151">
        <f t="shared" si="13"/>
        <v>442.96400000000006</v>
      </c>
      <c r="G39" s="150">
        <f t="shared" ref="G39:G48" si="17">SUM(H39:J39)</f>
        <v>1263.8719999999998</v>
      </c>
      <c r="H39" s="150">
        <f t="shared" si="14"/>
        <v>344.00900000000001</v>
      </c>
      <c r="I39" s="150">
        <f t="shared" si="14"/>
        <v>506.76399999999995</v>
      </c>
      <c r="J39" s="150">
        <f t="shared" si="14"/>
        <v>413.09900000000005</v>
      </c>
      <c r="K39" s="333">
        <f t="shared" si="15"/>
        <v>6.881472174397441</v>
      </c>
      <c r="L39" s="334">
        <f t="shared" si="15"/>
        <v>27.451607370737385</v>
      </c>
      <c r="M39" s="334">
        <f t="shared" si="15"/>
        <v>-7.3659533826396357</v>
      </c>
      <c r="N39" s="334">
        <f t="shared" si="15"/>
        <v>7.2295018869568812</v>
      </c>
    </row>
    <row r="40" spans="1:14" x14ac:dyDescent="0.3">
      <c r="A40" s="178"/>
      <c r="B40" s="355" t="s">
        <v>11</v>
      </c>
      <c r="C40" s="149">
        <f t="shared" si="16"/>
        <v>493.57100000000003</v>
      </c>
      <c r="D40" s="150">
        <f t="shared" si="13"/>
        <v>176.858</v>
      </c>
      <c r="E40" s="150">
        <f t="shared" si="13"/>
        <v>156.84300000000002</v>
      </c>
      <c r="F40" s="151">
        <f t="shared" si="13"/>
        <v>159.87</v>
      </c>
      <c r="G40" s="150">
        <f t="shared" si="17"/>
        <v>468.298</v>
      </c>
      <c r="H40" s="150">
        <f t="shared" si="14"/>
        <v>159.756</v>
      </c>
      <c r="I40" s="150">
        <f t="shared" si="14"/>
        <v>131.34399999999999</v>
      </c>
      <c r="J40" s="150">
        <f t="shared" si="14"/>
        <v>177.19799999999998</v>
      </c>
      <c r="K40" s="333">
        <f t="shared" si="15"/>
        <v>5.396777265758133</v>
      </c>
      <c r="L40" s="334">
        <f t="shared" si="15"/>
        <v>10.705075239740607</v>
      </c>
      <c r="M40" s="334">
        <f t="shared" si="15"/>
        <v>19.413905469606547</v>
      </c>
      <c r="N40" s="334">
        <f t="shared" si="15"/>
        <v>-9.7788914096095763</v>
      </c>
    </row>
    <row r="41" spans="1:14" x14ac:dyDescent="0.3">
      <c r="A41" s="178"/>
      <c r="B41" s="355" t="s">
        <v>6</v>
      </c>
      <c r="C41" s="149">
        <f t="shared" si="16"/>
        <v>2144.88</v>
      </c>
      <c r="D41" s="150">
        <f t="shared" si="13"/>
        <v>709.14499999999998</v>
      </c>
      <c r="E41" s="150">
        <f t="shared" si="13"/>
        <v>644.06099999999992</v>
      </c>
      <c r="F41" s="151">
        <f t="shared" si="13"/>
        <v>791.67399999999998</v>
      </c>
      <c r="G41" s="150">
        <f t="shared" si="17"/>
        <v>2318.4639999999999</v>
      </c>
      <c r="H41" s="150">
        <f t="shared" si="14"/>
        <v>838.36099999999999</v>
      </c>
      <c r="I41" s="150">
        <f t="shared" si="14"/>
        <v>664.14699999999993</v>
      </c>
      <c r="J41" s="150">
        <f t="shared" si="14"/>
        <v>815.95600000000013</v>
      </c>
      <c r="K41" s="333">
        <f t="shared" si="15"/>
        <v>-7.4870258930050166</v>
      </c>
      <c r="L41" s="334">
        <f t="shared" si="15"/>
        <v>-15.412930706461776</v>
      </c>
      <c r="M41" s="334">
        <f t="shared" si="15"/>
        <v>-3.0243304569620904</v>
      </c>
      <c r="N41" s="334">
        <f t="shared" si="15"/>
        <v>-2.9758957590850668</v>
      </c>
    </row>
    <row r="42" spans="1:14" x14ac:dyDescent="0.3">
      <c r="A42" s="178"/>
      <c r="B42" s="355" t="s">
        <v>130</v>
      </c>
      <c r="C42" s="149">
        <f t="shared" si="16"/>
        <v>1414.202</v>
      </c>
      <c r="D42" s="150">
        <f t="shared" si="13"/>
        <v>552.60300000000007</v>
      </c>
      <c r="E42" s="150">
        <f t="shared" si="13"/>
        <v>414.71199999999999</v>
      </c>
      <c r="F42" s="151">
        <f t="shared" si="13"/>
        <v>446.887</v>
      </c>
      <c r="G42" s="150">
        <f t="shared" si="17"/>
        <v>1253.155</v>
      </c>
      <c r="H42" s="150">
        <f t="shared" si="14"/>
        <v>411.26600000000002</v>
      </c>
      <c r="I42" s="150">
        <f t="shared" si="14"/>
        <v>372.839</v>
      </c>
      <c r="J42" s="150">
        <f t="shared" si="14"/>
        <v>469.04999999999995</v>
      </c>
      <c r="K42" s="333">
        <f t="shared" si="15"/>
        <v>12.851323260091533</v>
      </c>
      <c r="L42" s="334">
        <f t="shared" si="15"/>
        <v>34.366322526053708</v>
      </c>
      <c r="M42" s="334">
        <f t="shared" si="15"/>
        <v>11.230852995528899</v>
      </c>
      <c r="N42" s="334">
        <f t="shared" si="15"/>
        <v>-4.7250826137938295</v>
      </c>
    </row>
    <row r="43" spans="1:14" x14ac:dyDescent="0.3">
      <c r="A43" s="178"/>
      <c r="B43" s="355" t="s">
        <v>12</v>
      </c>
      <c r="C43" s="149">
        <f t="shared" si="16"/>
        <v>9470.4969999999994</v>
      </c>
      <c r="D43" s="150">
        <f t="shared" si="13"/>
        <v>3337.1260000000002</v>
      </c>
      <c r="E43" s="150">
        <f t="shared" si="13"/>
        <v>2898.4430000000002</v>
      </c>
      <c r="F43" s="151">
        <f t="shared" si="13"/>
        <v>3234.9279999999999</v>
      </c>
      <c r="G43" s="150">
        <f t="shared" si="17"/>
        <v>8295.862000000001</v>
      </c>
      <c r="H43" s="150">
        <f t="shared" si="14"/>
        <v>2693.4380000000001</v>
      </c>
      <c r="I43" s="150">
        <f t="shared" si="14"/>
        <v>2493.502</v>
      </c>
      <c r="J43" s="150">
        <f t="shared" si="14"/>
        <v>3108.922</v>
      </c>
      <c r="K43" s="333">
        <f t="shared" si="15"/>
        <v>14.159288088446967</v>
      </c>
      <c r="L43" s="334">
        <f t="shared" si="15"/>
        <v>23.898378206589499</v>
      </c>
      <c r="M43" s="334">
        <f t="shared" si="15"/>
        <v>16.239850619730813</v>
      </c>
      <c r="N43" s="334">
        <f t="shared" si="15"/>
        <v>4.0530447531330749</v>
      </c>
    </row>
    <row r="44" spans="1:14" x14ac:dyDescent="0.3">
      <c r="A44" s="178"/>
      <c r="B44" s="355" t="s">
        <v>14</v>
      </c>
      <c r="C44" s="149">
        <f t="shared" si="16"/>
        <v>96.068000000000012</v>
      </c>
      <c r="D44" s="150">
        <f t="shared" si="13"/>
        <v>24.946000000000002</v>
      </c>
      <c r="E44" s="150">
        <f t="shared" si="13"/>
        <v>36.890999999999998</v>
      </c>
      <c r="F44" s="151">
        <f t="shared" si="13"/>
        <v>34.231000000000002</v>
      </c>
      <c r="G44" s="150">
        <f t="shared" si="17"/>
        <v>92.832999999999998</v>
      </c>
      <c r="H44" s="150">
        <f t="shared" si="14"/>
        <v>43.869</v>
      </c>
      <c r="I44" s="150">
        <f t="shared" si="14"/>
        <v>40.962000000000003</v>
      </c>
      <c r="J44" s="150">
        <f t="shared" si="14"/>
        <v>8.0020000000000007</v>
      </c>
      <c r="K44" s="333">
        <f t="shared" si="15"/>
        <v>3.4847521894154165</v>
      </c>
      <c r="L44" s="334">
        <f t="shared" si="15"/>
        <v>-43.135243566071708</v>
      </c>
      <c r="M44" s="334">
        <f t="shared" si="15"/>
        <v>-9.9384795664274321</v>
      </c>
      <c r="N44" s="334">
        <f t="shared" si="15"/>
        <v>327.78055486128466</v>
      </c>
    </row>
    <row r="45" spans="1:14" x14ac:dyDescent="0.3">
      <c r="A45" s="178"/>
      <c r="B45" s="355" t="s">
        <v>65</v>
      </c>
      <c r="C45" s="149">
        <f t="shared" si="16"/>
        <v>40.414000000000001</v>
      </c>
      <c r="D45" s="150">
        <f t="shared" si="13"/>
        <v>14.061999999999999</v>
      </c>
      <c r="E45" s="150">
        <f t="shared" si="13"/>
        <v>0</v>
      </c>
      <c r="F45" s="151">
        <f t="shared" si="13"/>
        <v>26.352</v>
      </c>
      <c r="G45" s="150">
        <f t="shared" si="17"/>
        <v>6.76</v>
      </c>
      <c r="H45" s="150">
        <f t="shared" si="14"/>
        <v>2.9950000000000001</v>
      </c>
      <c r="I45" s="150">
        <f t="shared" si="14"/>
        <v>3.7650000000000001</v>
      </c>
      <c r="J45" s="150">
        <f t="shared" si="14"/>
        <v>0</v>
      </c>
      <c r="K45" s="333">
        <f t="shared" si="15"/>
        <v>497.84023668639065</v>
      </c>
      <c r="L45" s="334">
        <f t="shared" si="15"/>
        <v>369.51585976627712</v>
      </c>
      <c r="M45" s="334">
        <f t="shared" si="15"/>
        <v>-100</v>
      </c>
      <c r="N45" s="334" t="s">
        <v>134</v>
      </c>
    </row>
    <row r="46" spans="1:14" x14ac:dyDescent="0.3">
      <c r="A46" s="178"/>
      <c r="B46" s="355" t="s">
        <v>13</v>
      </c>
      <c r="C46" s="149">
        <f t="shared" si="16"/>
        <v>29.814</v>
      </c>
      <c r="D46" s="150">
        <f t="shared" si="13"/>
        <v>8.4730000000000008</v>
      </c>
      <c r="E46" s="150">
        <f t="shared" si="13"/>
        <v>16.353999999999999</v>
      </c>
      <c r="F46" s="151">
        <f t="shared" si="13"/>
        <v>4.9870000000000001</v>
      </c>
      <c r="G46" s="150">
        <f t="shared" si="17"/>
        <v>12.053999999999998</v>
      </c>
      <c r="H46" s="150">
        <f t="shared" si="14"/>
        <v>4.5709999999999997</v>
      </c>
      <c r="I46" s="150">
        <f t="shared" si="14"/>
        <v>4.9909999999999997</v>
      </c>
      <c r="J46" s="150">
        <f t="shared" si="14"/>
        <v>2.492</v>
      </c>
      <c r="K46" s="333">
        <f t="shared" si="15"/>
        <v>147.33698357391739</v>
      </c>
      <c r="L46" s="334">
        <f t="shared" si="15"/>
        <v>85.364252898709282</v>
      </c>
      <c r="M46" s="334">
        <f t="shared" si="15"/>
        <v>227.6698056501703</v>
      </c>
      <c r="N46" s="334">
        <f t="shared" si="15"/>
        <v>100.12038523274478</v>
      </c>
    </row>
    <row r="47" spans="1:14" x14ac:dyDescent="0.3">
      <c r="A47" s="178"/>
      <c r="B47" s="355" t="s">
        <v>47</v>
      </c>
      <c r="C47" s="149">
        <f t="shared" si="16"/>
        <v>5.0579999999999998</v>
      </c>
      <c r="D47" s="150">
        <f t="shared" si="13"/>
        <v>5.0579999999999998</v>
      </c>
      <c r="E47" s="150">
        <f t="shared" si="13"/>
        <v>0</v>
      </c>
      <c r="F47" s="151">
        <f t="shared" si="13"/>
        <v>0</v>
      </c>
      <c r="G47" s="150">
        <f t="shared" si="17"/>
        <v>6.0000000000000001E-3</v>
      </c>
      <c r="H47" s="150">
        <f t="shared" si="14"/>
        <v>6.0000000000000001E-3</v>
      </c>
      <c r="I47" s="150">
        <f t="shared" si="14"/>
        <v>0</v>
      </c>
      <c r="J47" s="150">
        <f t="shared" si="14"/>
        <v>0</v>
      </c>
      <c r="K47" s="337">
        <f t="shared" si="15"/>
        <v>84199.999999999985</v>
      </c>
      <c r="L47" s="338">
        <f t="shared" si="15"/>
        <v>84199.999999999985</v>
      </c>
      <c r="M47" s="334">
        <f t="shared" si="15"/>
        <v>0</v>
      </c>
      <c r="N47" s="334">
        <f t="shared" si="15"/>
        <v>0</v>
      </c>
    </row>
    <row r="48" spans="1:14" x14ac:dyDescent="0.3">
      <c r="A48" s="178"/>
      <c r="B48" s="355" t="s">
        <v>15</v>
      </c>
      <c r="C48" s="149">
        <f t="shared" si="16"/>
        <v>86.048000000000002</v>
      </c>
      <c r="D48" s="150">
        <f t="shared" si="13"/>
        <v>31.155999999999999</v>
      </c>
      <c r="E48" s="150">
        <f t="shared" si="13"/>
        <v>29.061999999999998</v>
      </c>
      <c r="F48" s="151">
        <f t="shared" si="13"/>
        <v>25.830000000000002</v>
      </c>
      <c r="G48" s="150">
        <f t="shared" si="17"/>
        <v>57.364000000000004</v>
      </c>
      <c r="H48" s="348">
        <f t="shared" si="14"/>
        <v>8.3049999999999997</v>
      </c>
      <c r="I48" s="348">
        <f t="shared" si="14"/>
        <v>25.182000000000002</v>
      </c>
      <c r="J48" s="348">
        <f t="shared" si="14"/>
        <v>23.876999999999999</v>
      </c>
      <c r="K48" s="333">
        <f t="shared" si="15"/>
        <v>50.003486507217062</v>
      </c>
      <c r="L48" s="334">
        <f t="shared" si="15"/>
        <v>275.14750150511736</v>
      </c>
      <c r="M48" s="334">
        <f t="shared" si="15"/>
        <v>15.407830990389943</v>
      </c>
      <c r="N48" s="334">
        <f t="shared" si="15"/>
        <v>8.1794195250659758</v>
      </c>
    </row>
    <row r="49" spans="1:14" ht="7.35" customHeight="1" x14ac:dyDescent="0.3">
      <c r="A49" s="178"/>
      <c r="B49" s="356"/>
      <c r="C49" s="149"/>
      <c r="D49" s="150"/>
      <c r="E49" s="150"/>
      <c r="F49" s="151"/>
      <c r="G49" s="150"/>
      <c r="H49" s="150"/>
      <c r="I49" s="150"/>
      <c r="J49" s="150"/>
      <c r="K49" s="337"/>
      <c r="L49" s="338"/>
      <c r="M49" s="338"/>
      <c r="N49" s="338"/>
    </row>
    <row r="50" spans="1:14" x14ac:dyDescent="0.3">
      <c r="A50" s="178"/>
      <c r="B50" s="430" t="s">
        <v>109</v>
      </c>
      <c r="C50" s="146">
        <f t="shared" ref="C50:J50" si="18">SUM(C52:C62)</f>
        <v>6639.2999999999993</v>
      </c>
      <c r="D50" s="291">
        <f t="shared" si="18"/>
        <v>2383.683</v>
      </c>
      <c r="E50" s="291">
        <f t="shared" si="18"/>
        <v>2172.9649999999997</v>
      </c>
      <c r="F50" s="147">
        <f t="shared" si="18"/>
        <v>2082.652</v>
      </c>
      <c r="G50" s="291">
        <f t="shared" si="18"/>
        <v>5697.0050000000001</v>
      </c>
      <c r="H50" s="291">
        <f t="shared" si="18"/>
        <v>1760.9760000000001</v>
      </c>
      <c r="I50" s="291">
        <f t="shared" si="18"/>
        <v>1744.0150000000001</v>
      </c>
      <c r="J50" s="147">
        <f t="shared" si="18"/>
        <v>2192.0140000000001</v>
      </c>
      <c r="K50" s="335">
        <f t="shared" ref="K50:N50" si="19">IF(AND(C50=0,G50=0),0,(C50-G50)/G50*100)</f>
        <v>16.540182078127</v>
      </c>
      <c r="L50" s="336">
        <f t="shared" si="19"/>
        <v>35.361470002998331</v>
      </c>
      <c r="M50" s="336">
        <f t="shared" si="19"/>
        <v>24.595545336479304</v>
      </c>
      <c r="N50" s="336">
        <f t="shared" si="19"/>
        <v>-4.9891104710097691</v>
      </c>
    </row>
    <row r="51" spans="1:14" ht="7.35" customHeight="1" x14ac:dyDescent="0.3">
      <c r="A51" s="178"/>
      <c r="B51" s="430"/>
      <c r="C51" s="347"/>
      <c r="D51" s="346"/>
      <c r="E51" s="346"/>
      <c r="F51" s="359"/>
      <c r="G51" s="346"/>
      <c r="H51" s="346"/>
      <c r="I51" s="346"/>
      <c r="J51" s="359"/>
      <c r="K51" s="331"/>
      <c r="L51" s="332"/>
      <c r="M51" s="332"/>
      <c r="N51" s="332"/>
    </row>
    <row r="52" spans="1:14" x14ac:dyDescent="0.3">
      <c r="A52" s="178"/>
      <c r="B52" s="357" t="s">
        <v>9</v>
      </c>
      <c r="C52" s="384">
        <f>SUM(D52:F52)</f>
        <v>1002.471</v>
      </c>
      <c r="D52" s="27">
        <v>358.14499999999998</v>
      </c>
      <c r="E52" s="27">
        <v>349.75900000000001</v>
      </c>
      <c r="F52" s="151">
        <v>294.56700000000001</v>
      </c>
      <c r="G52" s="149">
        <f>SUM(H52:J52)</f>
        <v>892.904</v>
      </c>
      <c r="H52" s="27">
        <v>292.59800000000001</v>
      </c>
      <c r="I52" s="27">
        <v>303.726</v>
      </c>
      <c r="J52" s="151">
        <v>296.58</v>
      </c>
      <c r="K52" s="333">
        <f t="shared" ref="K52:N62" si="20">IF(AND(C52=0,G52=0),0,(C52-G52)/G52*100)</f>
        <v>12.270860025265875</v>
      </c>
      <c r="L52" s="334">
        <f t="shared" si="20"/>
        <v>22.401725233938702</v>
      </c>
      <c r="M52" s="334">
        <f t="shared" si="20"/>
        <v>15.156094637930245</v>
      </c>
      <c r="N52" s="334">
        <f t="shared" si="20"/>
        <v>-0.67873760873962397</v>
      </c>
    </row>
    <row r="53" spans="1:14" x14ac:dyDescent="0.3">
      <c r="A53" s="178"/>
      <c r="B53" s="357" t="s">
        <v>10</v>
      </c>
      <c r="C53" s="384">
        <f t="shared" ref="C53:C62" si="21">SUM(D53:F53)</f>
        <v>319.81200000000001</v>
      </c>
      <c r="D53" s="27">
        <v>93.048000000000002</v>
      </c>
      <c r="E53" s="27">
        <v>129.29400000000001</v>
      </c>
      <c r="F53" s="151">
        <v>97.47</v>
      </c>
      <c r="G53" s="149">
        <f t="shared" ref="G53:G62" si="22">SUM(H53:J53)</f>
        <v>342.96000000000004</v>
      </c>
      <c r="H53" s="27">
        <v>107.511</v>
      </c>
      <c r="I53" s="27">
        <v>120.508</v>
      </c>
      <c r="J53" s="151">
        <v>114.941</v>
      </c>
      <c r="K53" s="333">
        <f t="shared" si="20"/>
        <v>-6.7494751574527712</v>
      </c>
      <c r="L53" s="334">
        <f t="shared" si="20"/>
        <v>-13.452576945614862</v>
      </c>
      <c r="M53" s="334">
        <f t="shared" si="20"/>
        <v>7.290802270388701</v>
      </c>
      <c r="N53" s="334">
        <f t="shared" si="20"/>
        <v>-15.199972159629727</v>
      </c>
    </row>
    <row r="54" spans="1:14" x14ac:dyDescent="0.3">
      <c r="A54" s="178"/>
      <c r="B54" s="357" t="s">
        <v>11</v>
      </c>
      <c r="C54" s="384">
        <f t="shared" si="21"/>
        <v>283.76300000000003</v>
      </c>
      <c r="D54" s="27">
        <v>87.513000000000005</v>
      </c>
      <c r="E54" s="27">
        <v>102.268</v>
      </c>
      <c r="F54" s="151">
        <v>93.981999999999999</v>
      </c>
      <c r="G54" s="149">
        <f t="shared" si="22"/>
        <v>282.39</v>
      </c>
      <c r="H54" s="27">
        <v>87.382000000000005</v>
      </c>
      <c r="I54" s="27">
        <v>74.039000000000001</v>
      </c>
      <c r="J54" s="151">
        <v>120.96899999999999</v>
      </c>
      <c r="K54" s="333">
        <f t="shared" si="20"/>
        <v>0.48620701866215071</v>
      </c>
      <c r="L54" s="334">
        <f t="shared" si="20"/>
        <v>0.1499164587672521</v>
      </c>
      <c r="M54" s="334">
        <f t="shared" si="20"/>
        <v>38.127203230729748</v>
      </c>
      <c r="N54" s="334">
        <f t="shared" si="20"/>
        <v>-22.309021319511608</v>
      </c>
    </row>
    <row r="55" spans="1:14" x14ac:dyDescent="0.3">
      <c r="A55" s="178"/>
      <c r="B55" s="357" t="s">
        <v>6</v>
      </c>
      <c r="C55" s="384">
        <f t="shared" si="21"/>
        <v>914.83799999999997</v>
      </c>
      <c r="D55" s="27">
        <v>304.11500000000001</v>
      </c>
      <c r="E55" s="27">
        <v>308.56</v>
      </c>
      <c r="F55" s="151">
        <v>302.16300000000001</v>
      </c>
      <c r="G55" s="149">
        <f t="shared" si="22"/>
        <v>736.84900000000005</v>
      </c>
      <c r="H55" s="27">
        <v>229.33600000000001</v>
      </c>
      <c r="I55" s="27">
        <v>243.75200000000001</v>
      </c>
      <c r="J55" s="151">
        <v>263.76100000000002</v>
      </c>
      <c r="K55" s="333">
        <f t="shared" si="20"/>
        <v>24.155423974247086</v>
      </c>
      <c r="L55" s="334">
        <f t="shared" si="20"/>
        <v>32.606742944849479</v>
      </c>
      <c r="M55" s="334">
        <f t="shared" si="20"/>
        <v>26.587679280580257</v>
      </c>
      <c r="N55" s="334">
        <f t="shared" si="20"/>
        <v>14.559392783618497</v>
      </c>
    </row>
    <row r="56" spans="1:14" x14ac:dyDescent="0.3">
      <c r="A56" s="178"/>
      <c r="B56" s="357" t="s">
        <v>130</v>
      </c>
      <c r="C56" s="384">
        <f t="shared" si="21"/>
        <v>674.32399999999996</v>
      </c>
      <c r="D56" s="27">
        <v>239.95</v>
      </c>
      <c r="E56" s="27">
        <v>231.255</v>
      </c>
      <c r="F56" s="151">
        <v>203.119</v>
      </c>
      <c r="G56" s="149">
        <f t="shared" si="22"/>
        <v>601.66700000000003</v>
      </c>
      <c r="H56" s="27">
        <v>151.86500000000001</v>
      </c>
      <c r="I56" s="27">
        <v>234.029</v>
      </c>
      <c r="J56" s="151">
        <v>215.773</v>
      </c>
      <c r="K56" s="333">
        <f t="shared" si="20"/>
        <v>12.075948988393899</v>
      </c>
      <c r="L56" s="334">
        <f t="shared" si="20"/>
        <v>58.002172982583197</v>
      </c>
      <c r="M56" s="334">
        <f t="shared" si="20"/>
        <v>-1.1853231864427061</v>
      </c>
      <c r="N56" s="334">
        <f t="shared" si="20"/>
        <v>-5.8644964847316379</v>
      </c>
    </row>
    <row r="57" spans="1:14" x14ac:dyDescent="0.3">
      <c r="A57" s="178"/>
      <c r="B57" s="357" t="s">
        <v>12</v>
      </c>
      <c r="C57" s="384">
        <f t="shared" si="21"/>
        <v>3383.9669999999996</v>
      </c>
      <c r="D57" s="27">
        <v>1274.739</v>
      </c>
      <c r="E57" s="27">
        <v>1037.7159999999999</v>
      </c>
      <c r="F57" s="151">
        <v>1071.5119999999999</v>
      </c>
      <c r="G57" s="149">
        <f t="shared" si="22"/>
        <v>2802.17</v>
      </c>
      <c r="H57" s="27">
        <v>887.61300000000006</v>
      </c>
      <c r="I57" s="27">
        <v>752.94399999999996</v>
      </c>
      <c r="J57" s="151">
        <v>1161.6130000000001</v>
      </c>
      <c r="K57" s="333">
        <f t="shared" si="20"/>
        <v>20.762373446293392</v>
      </c>
      <c r="L57" s="334">
        <f t="shared" si="20"/>
        <v>43.61427784406041</v>
      </c>
      <c r="M57" s="334">
        <f t="shared" si="20"/>
        <v>37.821139420727171</v>
      </c>
      <c r="N57" s="334">
        <f t="shared" si="20"/>
        <v>-7.7565419808490539</v>
      </c>
    </row>
    <row r="58" spans="1:14" x14ac:dyDescent="0.3">
      <c r="A58" s="178"/>
      <c r="B58" s="357" t="s">
        <v>14</v>
      </c>
      <c r="C58" s="384">
        <f t="shared" si="21"/>
        <v>0.312</v>
      </c>
      <c r="D58" s="27">
        <v>0.312</v>
      </c>
      <c r="E58" s="27">
        <v>0</v>
      </c>
      <c r="F58" s="151">
        <v>0</v>
      </c>
      <c r="G58" s="149">
        <f t="shared" si="22"/>
        <v>0</v>
      </c>
      <c r="H58" s="27">
        <v>0</v>
      </c>
      <c r="I58" s="27">
        <v>0</v>
      </c>
      <c r="J58" s="151">
        <v>0</v>
      </c>
      <c r="K58" s="333" t="s">
        <v>134</v>
      </c>
      <c r="L58" s="334" t="s">
        <v>134</v>
      </c>
      <c r="M58" s="334" t="s">
        <v>134</v>
      </c>
      <c r="N58" s="334" t="s">
        <v>134</v>
      </c>
    </row>
    <row r="59" spans="1:14" x14ac:dyDescent="0.3">
      <c r="A59" s="178"/>
      <c r="B59" s="357" t="s">
        <v>65</v>
      </c>
      <c r="C59" s="384">
        <f t="shared" si="21"/>
        <v>0</v>
      </c>
      <c r="D59" s="27">
        <v>0</v>
      </c>
      <c r="E59" s="27">
        <v>0</v>
      </c>
      <c r="F59" s="151">
        <v>0</v>
      </c>
      <c r="G59" s="149">
        <f t="shared" si="22"/>
        <v>0</v>
      </c>
      <c r="H59" s="27">
        <v>0</v>
      </c>
      <c r="I59" s="27">
        <v>0</v>
      </c>
      <c r="J59" s="151">
        <v>0</v>
      </c>
      <c r="K59" s="333" t="s">
        <v>134</v>
      </c>
      <c r="L59" s="334" t="s">
        <v>134</v>
      </c>
      <c r="M59" s="334" t="s">
        <v>134</v>
      </c>
      <c r="N59" s="334" t="s">
        <v>134</v>
      </c>
    </row>
    <row r="60" spans="1:14" x14ac:dyDescent="0.3">
      <c r="A60" s="178"/>
      <c r="B60" s="357" t="s">
        <v>13</v>
      </c>
      <c r="C60" s="384">
        <f t="shared" si="21"/>
        <v>0</v>
      </c>
      <c r="D60" s="27">
        <v>0</v>
      </c>
      <c r="E60" s="27">
        <v>0</v>
      </c>
      <c r="F60" s="151">
        <v>0</v>
      </c>
      <c r="G60" s="149">
        <f t="shared" si="22"/>
        <v>0</v>
      </c>
      <c r="H60" s="27">
        <v>0</v>
      </c>
      <c r="I60" s="27">
        <v>0</v>
      </c>
      <c r="J60" s="151">
        <v>0</v>
      </c>
      <c r="K60" s="333" t="s">
        <v>134</v>
      </c>
      <c r="L60" s="334" t="s">
        <v>134</v>
      </c>
      <c r="M60" s="334" t="s">
        <v>134</v>
      </c>
      <c r="N60" s="334" t="s">
        <v>134</v>
      </c>
    </row>
    <row r="61" spans="1:14" x14ac:dyDescent="0.3">
      <c r="A61" s="178"/>
      <c r="B61" s="357" t="s">
        <v>47</v>
      </c>
      <c r="C61" s="384">
        <f t="shared" si="21"/>
        <v>0</v>
      </c>
      <c r="D61" s="27">
        <v>0</v>
      </c>
      <c r="E61" s="27">
        <v>0</v>
      </c>
      <c r="F61" s="151">
        <v>0</v>
      </c>
      <c r="G61" s="149">
        <f t="shared" si="22"/>
        <v>0</v>
      </c>
      <c r="H61" s="27">
        <v>0</v>
      </c>
      <c r="I61" s="27">
        <v>0</v>
      </c>
      <c r="J61" s="151">
        <v>0</v>
      </c>
      <c r="K61" s="333" t="s">
        <v>134</v>
      </c>
      <c r="L61" s="334" t="s">
        <v>134</v>
      </c>
      <c r="M61" s="334" t="s">
        <v>134</v>
      </c>
      <c r="N61" s="334" t="s">
        <v>134</v>
      </c>
    </row>
    <row r="62" spans="1:14" x14ac:dyDescent="0.3">
      <c r="A62" s="178"/>
      <c r="B62" s="357" t="s">
        <v>15</v>
      </c>
      <c r="C62" s="384">
        <f t="shared" si="21"/>
        <v>59.813000000000002</v>
      </c>
      <c r="D62" s="27">
        <v>25.861000000000001</v>
      </c>
      <c r="E62" s="27">
        <v>14.113</v>
      </c>
      <c r="F62" s="151">
        <v>19.839000000000002</v>
      </c>
      <c r="G62" s="149">
        <f t="shared" si="22"/>
        <v>38.064999999999998</v>
      </c>
      <c r="H62" s="27">
        <v>4.6710000000000003</v>
      </c>
      <c r="I62" s="27">
        <v>15.016999999999999</v>
      </c>
      <c r="J62" s="151">
        <v>18.376999999999999</v>
      </c>
      <c r="K62" s="333">
        <f t="shared" si="20"/>
        <v>57.133849993432307</v>
      </c>
      <c r="L62" s="334">
        <f t="shared" si="20"/>
        <v>453.65018197388139</v>
      </c>
      <c r="M62" s="334">
        <f t="shared" si="20"/>
        <v>-6.0198441765998538</v>
      </c>
      <c r="N62" s="334">
        <f t="shared" si="20"/>
        <v>7.9555966697502489</v>
      </c>
    </row>
    <row r="63" spans="1:14" ht="7.35" customHeight="1" x14ac:dyDescent="0.3">
      <c r="A63" s="178"/>
      <c r="B63" s="358"/>
      <c r="C63" s="149"/>
      <c r="D63" s="150"/>
      <c r="E63" s="150"/>
      <c r="F63" s="151"/>
      <c r="G63" s="150"/>
      <c r="H63" s="150"/>
      <c r="I63" s="150"/>
      <c r="J63" s="150"/>
      <c r="K63" s="337"/>
      <c r="L63" s="338"/>
      <c r="M63" s="338"/>
      <c r="N63" s="338"/>
    </row>
    <row r="64" spans="1:14" ht="15" customHeight="1" x14ac:dyDescent="0.3">
      <c r="A64" s="178"/>
      <c r="B64" s="430" t="s">
        <v>110</v>
      </c>
      <c r="C64" s="146">
        <f t="shared" ref="C64:J64" si="23">SUM(C66:C76)</f>
        <v>11049.108000000002</v>
      </c>
      <c r="D64" s="291">
        <f t="shared" si="23"/>
        <v>3778.0439999999999</v>
      </c>
      <c r="E64" s="291">
        <f t="shared" si="23"/>
        <v>3304.2689999999998</v>
      </c>
      <c r="F64" s="147">
        <f t="shared" si="23"/>
        <v>3966.7950000000005</v>
      </c>
      <c r="G64" s="291">
        <f t="shared" si="23"/>
        <v>10498.608000000002</v>
      </c>
      <c r="H64" s="291">
        <f t="shared" si="23"/>
        <v>3559.7289999999998</v>
      </c>
      <c r="I64" s="291">
        <f t="shared" si="23"/>
        <v>3335.2819999999997</v>
      </c>
      <c r="J64" s="147">
        <f t="shared" si="23"/>
        <v>3603.5970000000002</v>
      </c>
      <c r="K64" s="335">
        <f t="shared" ref="K64:N64" si="24">IF(AND(C64=0,G64=0),0,(C64-G64)/G64*100)</f>
        <v>5.2435522880747616</v>
      </c>
      <c r="L64" s="336">
        <f t="shared" si="24"/>
        <v>6.1329106794365549</v>
      </c>
      <c r="M64" s="336">
        <f t="shared" si="24"/>
        <v>-0.92984641178766658</v>
      </c>
      <c r="N64" s="336">
        <f t="shared" si="24"/>
        <v>10.07876296933315</v>
      </c>
    </row>
    <row r="65" spans="1:14" ht="7.35" customHeight="1" x14ac:dyDescent="0.3">
      <c r="A65" s="178"/>
      <c r="B65" s="430"/>
      <c r="C65" s="347"/>
      <c r="D65" s="346"/>
      <c r="E65" s="346"/>
      <c r="F65" s="359"/>
      <c r="G65" s="346"/>
      <c r="H65" s="346"/>
      <c r="I65" s="346"/>
      <c r="J65" s="359"/>
      <c r="K65" s="331"/>
      <c r="L65" s="332"/>
      <c r="M65" s="332"/>
      <c r="N65" s="332"/>
    </row>
    <row r="66" spans="1:14" x14ac:dyDescent="0.3">
      <c r="A66" s="178"/>
      <c r="B66" s="357" t="s">
        <v>9</v>
      </c>
      <c r="C66" s="384">
        <f>SUM(D66:F66)</f>
        <v>1554.54</v>
      </c>
      <c r="D66" s="27">
        <v>505.71</v>
      </c>
      <c r="E66" s="27">
        <v>461.673</v>
      </c>
      <c r="F66" s="151">
        <v>587.15700000000004</v>
      </c>
      <c r="G66" s="149">
        <f>SUM(H66:J66)</f>
        <v>1534.0409999999999</v>
      </c>
      <c r="H66" s="27">
        <v>521.53099999999995</v>
      </c>
      <c r="I66" s="27">
        <v>532.07500000000005</v>
      </c>
      <c r="J66" s="151">
        <v>480.435</v>
      </c>
      <c r="K66" s="333">
        <f t="shared" ref="K66:N76" si="25">IF(AND(C66=0,G66=0),0,(C66-G66)/G66*100)</f>
        <v>1.3362745845775976</v>
      </c>
      <c r="L66" s="334">
        <f t="shared" si="25"/>
        <v>-3.0335684743572235</v>
      </c>
      <c r="M66" s="334">
        <f t="shared" si="25"/>
        <v>-13.231593290419591</v>
      </c>
      <c r="N66" s="334">
        <f t="shared" si="25"/>
        <v>22.213618907864756</v>
      </c>
    </row>
    <row r="67" spans="1:14" x14ac:dyDescent="0.3">
      <c r="A67" s="178"/>
      <c r="B67" s="357" t="s">
        <v>10</v>
      </c>
      <c r="C67" s="384">
        <f t="shared" ref="C67:C76" si="26">SUM(D67:F67)</f>
        <v>1031.0329999999999</v>
      </c>
      <c r="D67" s="27">
        <v>345.39699999999999</v>
      </c>
      <c r="E67" s="27">
        <v>340.142</v>
      </c>
      <c r="F67" s="151">
        <v>345.49400000000003</v>
      </c>
      <c r="G67" s="149">
        <f t="shared" ref="G67:G76" si="27">SUM(H67:J67)</f>
        <v>920.91199999999992</v>
      </c>
      <c r="H67" s="27">
        <v>236.49799999999999</v>
      </c>
      <c r="I67" s="27">
        <v>386.25599999999997</v>
      </c>
      <c r="J67" s="151">
        <v>298.15800000000002</v>
      </c>
      <c r="K67" s="333">
        <f t="shared" si="25"/>
        <v>11.957820074013584</v>
      </c>
      <c r="L67" s="334">
        <f t="shared" si="25"/>
        <v>46.046478194318766</v>
      </c>
      <c r="M67" s="334">
        <f t="shared" si="25"/>
        <v>-11.938714220620515</v>
      </c>
      <c r="N67" s="334">
        <f t="shared" si="25"/>
        <v>15.876146204361449</v>
      </c>
    </row>
    <row r="68" spans="1:14" x14ac:dyDescent="0.3">
      <c r="A68" s="178"/>
      <c r="B68" s="357" t="s">
        <v>11</v>
      </c>
      <c r="C68" s="384">
        <f t="shared" si="26"/>
        <v>209.80800000000002</v>
      </c>
      <c r="D68" s="27">
        <v>89.344999999999999</v>
      </c>
      <c r="E68" s="27">
        <v>54.575000000000003</v>
      </c>
      <c r="F68" s="151">
        <v>65.888000000000005</v>
      </c>
      <c r="G68" s="149">
        <f t="shared" si="27"/>
        <v>185.90800000000002</v>
      </c>
      <c r="H68" s="27">
        <v>72.373999999999995</v>
      </c>
      <c r="I68" s="27">
        <v>57.305</v>
      </c>
      <c r="J68" s="151">
        <v>56.228999999999999</v>
      </c>
      <c r="K68" s="333">
        <f t="shared" si="25"/>
        <v>12.855821158852768</v>
      </c>
      <c r="L68" s="334">
        <f t="shared" si="25"/>
        <v>23.449028656699927</v>
      </c>
      <c r="M68" s="334">
        <f t="shared" si="25"/>
        <v>-4.7639822005060593</v>
      </c>
      <c r="N68" s="334">
        <f t="shared" si="25"/>
        <v>17.177968663856742</v>
      </c>
    </row>
    <row r="69" spans="1:14" x14ac:dyDescent="0.3">
      <c r="A69" s="178"/>
      <c r="B69" s="357" t="s">
        <v>6</v>
      </c>
      <c r="C69" s="384">
        <f t="shared" si="26"/>
        <v>1230.0419999999999</v>
      </c>
      <c r="D69" s="27">
        <v>405.03</v>
      </c>
      <c r="E69" s="27">
        <v>335.50099999999998</v>
      </c>
      <c r="F69" s="151">
        <v>489.51100000000002</v>
      </c>
      <c r="G69" s="149">
        <f t="shared" si="27"/>
        <v>1581.6150000000002</v>
      </c>
      <c r="H69" s="27">
        <v>609.02499999999998</v>
      </c>
      <c r="I69" s="27">
        <v>420.39499999999998</v>
      </c>
      <c r="J69" s="151">
        <v>552.19500000000005</v>
      </c>
      <c r="K69" s="333">
        <f t="shared" si="25"/>
        <v>-22.228734552972771</v>
      </c>
      <c r="L69" s="334">
        <f t="shared" si="25"/>
        <v>-33.495340913755598</v>
      </c>
      <c r="M69" s="334">
        <f t="shared" si="25"/>
        <v>-20.193865293355064</v>
      </c>
      <c r="N69" s="334">
        <f t="shared" si="25"/>
        <v>-11.351786959316911</v>
      </c>
    </row>
    <row r="70" spans="1:14" x14ac:dyDescent="0.3">
      <c r="A70" s="178"/>
      <c r="B70" s="357" t="s">
        <v>130</v>
      </c>
      <c r="C70" s="384">
        <f t="shared" si="26"/>
        <v>739.87800000000004</v>
      </c>
      <c r="D70" s="27">
        <v>312.65300000000002</v>
      </c>
      <c r="E70" s="27">
        <v>183.45699999999999</v>
      </c>
      <c r="F70" s="151">
        <v>243.768</v>
      </c>
      <c r="G70" s="149">
        <f t="shared" si="27"/>
        <v>651.48800000000006</v>
      </c>
      <c r="H70" s="27">
        <v>259.40100000000001</v>
      </c>
      <c r="I70" s="27">
        <v>138.81</v>
      </c>
      <c r="J70" s="151">
        <v>253.27699999999999</v>
      </c>
      <c r="K70" s="333">
        <f t="shared" si="25"/>
        <v>13.567402622918609</v>
      </c>
      <c r="L70" s="334">
        <f t="shared" si="25"/>
        <v>20.52883373618452</v>
      </c>
      <c r="M70" s="334">
        <f t="shared" si="25"/>
        <v>32.164109214033566</v>
      </c>
      <c r="N70" s="334">
        <f t="shared" si="25"/>
        <v>-3.7543874887968451</v>
      </c>
    </row>
    <row r="71" spans="1:14" x14ac:dyDescent="0.3">
      <c r="A71" s="178"/>
      <c r="B71" s="357" t="s">
        <v>12</v>
      </c>
      <c r="C71" s="384">
        <f t="shared" si="26"/>
        <v>6086.5300000000007</v>
      </c>
      <c r="D71" s="27">
        <v>2062.3870000000002</v>
      </c>
      <c r="E71" s="27">
        <v>1860.7270000000001</v>
      </c>
      <c r="F71" s="151">
        <v>2163.4160000000002</v>
      </c>
      <c r="G71" s="149">
        <f t="shared" si="27"/>
        <v>5493.692</v>
      </c>
      <c r="H71" s="27">
        <v>1805.825</v>
      </c>
      <c r="I71" s="27">
        <v>1740.558</v>
      </c>
      <c r="J71" s="151">
        <v>1947.309</v>
      </c>
      <c r="K71" s="333">
        <f t="shared" si="25"/>
        <v>10.791249309207736</v>
      </c>
      <c r="L71" s="334">
        <f t="shared" si="25"/>
        <v>14.207467501003704</v>
      </c>
      <c r="M71" s="334">
        <f t="shared" si="25"/>
        <v>6.9040503103027939</v>
      </c>
      <c r="N71" s="334">
        <f t="shared" si="25"/>
        <v>11.097725117071827</v>
      </c>
    </row>
    <row r="72" spans="1:14" x14ac:dyDescent="0.3">
      <c r="A72" s="178"/>
      <c r="B72" s="357" t="s">
        <v>14</v>
      </c>
      <c r="C72" s="384">
        <f t="shared" si="26"/>
        <v>95.756</v>
      </c>
      <c r="D72" s="27">
        <v>24.634</v>
      </c>
      <c r="E72" s="27">
        <v>36.890999999999998</v>
      </c>
      <c r="F72" s="151">
        <v>34.231000000000002</v>
      </c>
      <c r="G72" s="149">
        <f t="shared" si="27"/>
        <v>92.832999999999998</v>
      </c>
      <c r="H72" s="27">
        <v>43.869</v>
      </c>
      <c r="I72" s="27">
        <v>40.962000000000003</v>
      </c>
      <c r="J72" s="151">
        <v>8.0020000000000007</v>
      </c>
      <c r="K72" s="333">
        <f t="shared" si="25"/>
        <v>3.1486648066958964</v>
      </c>
      <c r="L72" s="334">
        <f t="shared" si="25"/>
        <v>-43.846451936447153</v>
      </c>
      <c r="M72" s="334">
        <f t="shared" si="25"/>
        <v>-9.9384795664274321</v>
      </c>
      <c r="N72" s="334">
        <f t="shared" si="25"/>
        <v>327.78055486128466</v>
      </c>
    </row>
    <row r="73" spans="1:14" x14ac:dyDescent="0.3">
      <c r="A73" s="178"/>
      <c r="B73" s="357" t="s">
        <v>65</v>
      </c>
      <c r="C73" s="384">
        <f t="shared" si="26"/>
        <v>40.414000000000001</v>
      </c>
      <c r="D73" s="27">
        <v>14.061999999999999</v>
      </c>
      <c r="E73" s="27">
        <v>0</v>
      </c>
      <c r="F73" s="151">
        <v>26.352</v>
      </c>
      <c r="G73" s="149">
        <f t="shared" si="27"/>
        <v>6.76</v>
      </c>
      <c r="H73" s="27">
        <v>2.9950000000000001</v>
      </c>
      <c r="I73" s="27">
        <v>3.7650000000000001</v>
      </c>
      <c r="J73" s="151">
        <v>0</v>
      </c>
      <c r="K73" s="333">
        <f t="shared" si="25"/>
        <v>497.84023668639065</v>
      </c>
      <c r="L73" s="334">
        <f t="shared" si="25"/>
        <v>369.51585976627712</v>
      </c>
      <c r="M73" s="334">
        <f t="shared" si="25"/>
        <v>-100</v>
      </c>
      <c r="N73" s="334" t="s">
        <v>134</v>
      </c>
    </row>
    <row r="74" spans="1:14" x14ac:dyDescent="0.3">
      <c r="A74" s="178"/>
      <c r="B74" s="357" t="s">
        <v>13</v>
      </c>
      <c r="C74" s="384">
        <f t="shared" si="26"/>
        <v>29.814</v>
      </c>
      <c r="D74" s="27">
        <v>8.4730000000000008</v>
      </c>
      <c r="E74" s="27">
        <v>16.353999999999999</v>
      </c>
      <c r="F74" s="151">
        <v>4.9870000000000001</v>
      </c>
      <c r="G74" s="149">
        <f t="shared" si="27"/>
        <v>12.053999999999998</v>
      </c>
      <c r="H74" s="27">
        <v>4.5709999999999997</v>
      </c>
      <c r="I74" s="27">
        <v>4.9909999999999997</v>
      </c>
      <c r="J74" s="151">
        <v>2.492</v>
      </c>
      <c r="K74" s="333">
        <f t="shared" si="25"/>
        <v>147.33698357391739</v>
      </c>
      <c r="L74" s="334">
        <f t="shared" si="25"/>
        <v>85.364252898709282</v>
      </c>
      <c r="M74" s="334">
        <f t="shared" si="25"/>
        <v>227.6698056501703</v>
      </c>
      <c r="N74" s="334">
        <f t="shared" si="25"/>
        <v>100.12038523274478</v>
      </c>
    </row>
    <row r="75" spans="1:14" x14ac:dyDescent="0.3">
      <c r="A75" s="178"/>
      <c r="B75" s="357" t="s">
        <v>47</v>
      </c>
      <c r="C75" s="384">
        <f t="shared" si="26"/>
        <v>5.0579999999999998</v>
      </c>
      <c r="D75" s="27">
        <v>5.0579999999999998</v>
      </c>
      <c r="E75" s="27">
        <v>0</v>
      </c>
      <c r="F75" s="151">
        <v>0</v>
      </c>
      <c r="G75" s="149">
        <f t="shared" si="27"/>
        <v>6.0000000000000001E-3</v>
      </c>
      <c r="H75" s="27">
        <v>6.0000000000000001E-3</v>
      </c>
      <c r="I75" s="27">
        <v>0</v>
      </c>
      <c r="J75" s="151">
        <v>0</v>
      </c>
      <c r="K75" s="337">
        <f t="shared" si="25"/>
        <v>84199.999999999985</v>
      </c>
      <c r="L75" s="338">
        <f t="shared" si="25"/>
        <v>84199.999999999985</v>
      </c>
      <c r="M75" s="334">
        <f t="shared" si="25"/>
        <v>0</v>
      </c>
      <c r="N75" s="334">
        <f t="shared" si="25"/>
        <v>0</v>
      </c>
    </row>
    <row r="76" spans="1:14" x14ac:dyDescent="0.3">
      <c r="A76" s="178"/>
      <c r="B76" s="357" t="s">
        <v>15</v>
      </c>
      <c r="C76" s="384">
        <f t="shared" si="26"/>
        <v>26.234999999999999</v>
      </c>
      <c r="D76" s="27">
        <v>5.2949999999999999</v>
      </c>
      <c r="E76" s="27">
        <v>14.949</v>
      </c>
      <c r="F76" s="151">
        <v>5.9909999999999997</v>
      </c>
      <c r="G76" s="149">
        <f t="shared" si="27"/>
        <v>19.298999999999999</v>
      </c>
      <c r="H76" s="27">
        <v>3.6339999999999999</v>
      </c>
      <c r="I76" s="27">
        <v>10.165000000000001</v>
      </c>
      <c r="J76" s="151">
        <v>5.5</v>
      </c>
      <c r="K76" s="333">
        <f t="shared" si="25"/>
        <v>35.939685994092955</v>
      </c>
      <c r="L76" s="334">
        <f t="shared" si="25"/>
        <v>45.707209686296096</v>
      </c>
      <c r="M76" s="334">
        <f t="shared" si="25"/>
        <v>47.063453025086069</v>
      </c>
      <c r="N76" s="334">
        <f t="shared" si="25"/>
        <v>8.9272727272727206</v>
      </c>
    </row>
    <row r="77" spans="1:14" ht="7.35" customHeight="1" thickBot="1" x14ac:dyDescent="0.35">
      <c r="A77" s="178"/>
      <c r="B77" s="344"/>
      <c r="C77" s="344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</row>
    <row r="78" spans="1:14" s="14" customFormat="1" ht="12" customHeight="1" thickTop="1" x14ac:dyDescent="0.3">
      <c r="A78" s="178"/>
      <c r="B78" s="294" t="s">
        <v>177</v>
      </c>
      <c r="C78" s="178"/>
      <c r="D78" s="179"/>
      <c r="E78" s="179"/>
      <c r="F78" s="179"/>
      <c r="G78" s="179"/>
      <c r="H78" s="179"/>
      <c r="I78" s="179"/>
      <c r="J78" s="179"/>
      <c r="K78" s="191"/>
      <c r="L78" s="179"/>
      <c r="M78" s="179"/>
      <c r="N78" s="295" t="s">
        <v>118</v>
      </c>
    </row>
    <row r="79" spans="1:14" x14ac:dyDescent="0.3">
      <c r="A79" s="1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3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3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3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3"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Normal="100" workbookViewId="0">
      <selection activeCell="B5" sqref="B5:B6"/>
    </sheetView>
  </sheetViews>
  <sheetFormatPr defaultRowHeight="14.4" x14ac:dyDescent="0.3"/>
  <cols>
    <col min="1" max="1" width="3.5546875" style="34" customWidth="1"/>
    <col min="2" max="2" width="18.6640625" style="34" customWidth="1"/>
    <col min="3" max="6" width="9" style="35" customWidth="1"/>
    <col min="7" max="7" width="9.5546875" style="35" customWidth="1"/>
    <col min="8" max="14" width="9" style="35" customWidth="1"/>
    <col min="15" max="18" width="3.33203125" customWidth="1"/>
    <col min="19" max="22" width="11.33203125" customWidth="1"/>
  </cols>
  <sheetData>
    <row r="1" spans="1:19" ht="15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9" x14ac:dyDescent="0.3">
      <c r="A2" s="178"/>
      <c r="B2" s="180" t="s">
        <v>107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9" ht="7.35" customHeight="1" x14ac:dyDescent="0.3">
      <c r="A3" s="178"/>
      <c r="B3" s="178"/>
      <c r="C3" s="196"/>
      <c r="D3" s="179"/>
      <c r="E3" s="179"/>
      <c r="F3" s="179"/>
      <c r="G3" s="196"/>
      <c r="H3" s="179"/>
      <c r="I3" s="179"/>
      <c r="J3" s="179"/>
      <c r="K3" s="179"/>
      <c r="L3" s="178"/>
      <c r="M3" s="178"/>
      <c r="N3" s="179"/>
    </row>
    <row r="4" spans="1:19" ht="15" thickBot="1" x14ac:dyDescent="0.35">
      <c r="A4" s="178"/>
      <c r="B4" s="178"/>
      <c r="C4" s="196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4" t="s">
        <v>170</v>
      </c>
    </row>
    <row r="5" spans="1:19" ht="22.5" customHeight="1" thickBot="1" x14ac:dyDescent="0.35">
      <c r="A5" s="178"/>
      <c r="B5" s="431"/>
      <c r="C5" s="427" t="s">
        <v>186</v>
      </c>
      <c r="D5" s="427"/>
      <c r="E5" s="427"/>
      <c r="F5" s="427"/>
      <c r="G5" s="427" t="s">
        <v>187</v>
      </c>
      <c r="H5" s="427"/>
      <c r="I5" s="427"/>
      <c r="J5" s="427"/>
      <c r="K5" s="427" t="s">
        <v>49</v>
      </c>
      <c r="L5" s="427"/>
      <c r="M5" s="427"/>
      <c r="N5" s="427"/>
    </row>
    <row r="6" spans="1:19" ht="22.5" customHeight="1" thickBot="1" x14ac:dyDescent="0.35">
      <c r="A6" s="178"/>
      <c r="B6" s="432"/>
      <c r="C6" s="123" t="s">
        <v>0</v>
      </c>
      <c r="D6" s="143" t="s">
        <v>198</v>
      </c>
      <c r="E6" s="143" t="s">
        <v>199</v>
      </c>
      <c r="F6" s="143" t="s">
        <v>200</v>
      </c>
      <c r="G6" s="123" t="s">
        <v>0</v>
      </c>
      <c r="H6" s="143" t="s">
        <v>201</v>
      </c>
      <c r="I6" s="143" t="s">
        <v>202</v>
      </c>
      <c r="J6" s="143" t="s">
        <v>203</v>
      </c>
      <c r="K6" s="123" t="str">
        <f>C6</f>
        <v>Total</v>
      </c>
      <c r="L6" s="143" t="str">
        <f>D6</f>
        <v>out.24</v>
      </c>
      <c r="M6" s="143" t="str">
        <f>E6</f>
        <v>nov.24</v>
      </c>
      <c r="N6" s="143" t="str">
        <f>F6</f>
        <v>dez.24</v>
      </c>
    </row>
    <row r="7" spans="1:19" ht="7.35" customHeight="1" x14ac:dyDescent="0.3">
      <c r="A7" s="178"/>
      <c r="B7" s="350"/>
      <c r="C7" s="410"/>
      <c r="D7" s="411"/>
      <c r="E7" s="411"/>
      <c r="F7" s="412"/>
      <c r="G7" s="410"/>
      <c r="H7" s="411"/>
      <c r="I7" s="411"/>
      <c r="J7" s="412"/>
      <c r="K7" s="410"/>
      <c r="L7" s="413"/>
      <c r="M7" s="411"/>
      <c r="N7" s="411"/>
      <c r="S7" s="272"/>
    </row>
    <row r="8" spans="1:19" x14ac:dyDescent="0.3">
      <c r="A8" s="178"/>
      <c r="B8" s="195" t="s">
        <v>0</v>
      </c>
      <c r="C8" s="363">
        <f t="shared" ref="C8:J8" si="0">SUM(C10:C20)</f>
        <v>21072.125999999997</v>
      </c>
      <c r="D8" s="363">
        <f t="shared" si="0"/>
        <v>7298.87</v>
      </c>
      <c r="E8" s="363">
        <f t="shared" si="0"/>
        <v>6517.0449999999992</v>
      </c>
      <c r="F8" s="363">
        <f t="shared" si="0"/>
        <v>7256.2110000000011</v>
      </c>
      <c r="G8" s="364">
        <f t="shared" si="0"/>
        <v>19063.595000000005</v>
      </c>
      <c r="H8" s="363">
        <f t="shared" si="0"/>
        <v>6239.387999999999</v>
      </c>
      <c r="I8" s="363">
        <f t="shared" si="0"/>
        <v>6003.0760000000009</v>
      </c>
      <c r="J8" s="363">
        <f t="shared" si="0"/>
        <v>6821.1310000000003</v>
      </c>
      <c r="K8" s="335">
        <f>(+C8-G8)/G8*100</f>
        <v>10.535950852921452</v>
      </c>
      <c r="L8" s="336">
        <f>(+D8-H8)/H8*100</f>
        <v>16.980543604597134</v>
      </c>
      <c r="M8" s="336">
        <f>(+E8-I8)/I8*100</f>
        <v>8.5617606706961258</v>
      </c>
      <c r="N8" s="336">
        <f>(+F8-J8)/J8*100</f>
        <v>6.3784143714583514</v>
      </c>
      <c r="S8" s="272"/>
    </row>
    <row r="9" spans="1:19" ht="7.35" customHeight="1" x14ac:dyDescent="0.3">
      <c r="A9" s="178"/>
      <c r="B9" s="185"/>
      <c r="C9" s="382"/>
      <c r="D9" s="142"/>
      <c r="E9" s="366"/>
      <c r="F9" s="366"/>
      <c r="G9" s="367"/>
      <c r="H9" s="366"/>
      <c r="I9" s="366"/>
      <c r="J9" s="366"/>
      <c r="K9" s="331"/>
      <c r="L9" s="332"/>
      <c r="M9" s="332"/>
      <c r="N9" s="332"/>
      <c r="S9" s="272"/>
    </row>
    <row r="10" spans="1:19" x14ac:dyDescent="0.3">
      <c r="A10" s="178"/>
      <c r="B10" s="186" t="s">
        <v>9</v>
      </c>
      <c r="C10" s="345">
        <f>SUM(D10:F10)</f>
        <v>3350.203</v>
      </c>
      <c r="D10" s="345">
        <f t="shared" ref="D10:F20" si="1">+SUM(D24)+SUM(D38)</f>
        <v>1113.799</v>
      </c>
      <c r="E10" s="345">
        <f t="shared" si="1"/>
        <v>1086.616</v>
      </c>
      <c r="F10" s="345">
        <f t="shared" si="1"/>
        <v>1149.788</v>
      </c>
      <c r="G10" s="369">
        <f t="shared" ref="G10:G20" si="2">SUM(H10:J10)</f>
        <v>3077.0439999999999</v>
      </c>
      <c r="H10" s="345">
        <f t="shared" ref="H10:J20" si="3">+SUM(H24)+SUM(H38)</f>
        <v>1022.912</v>
      </c>
      <c r="I10" s="345">
        <f t="shared" si="3"/>
        <v>1030.347</v>
      </c>
      <c r="J10" s="345">
        <f t="shared" si="3"/>
        <v>1023.7850000000001</v>
      </c>
      <c r="K10" s="333">
        <f t="shared" ref="K10:N20" si="4">(+C10-G10)/G10*100</f>
        <v>8.8773186213781834</v>
      </c>
      <c r="L10" s="334">
        <f t="shared" si="4"/>
        <v>8.8851240380404128</v>
      </c>
      <c r="M10" s="334">
        <f t="shared" si="4"/>
        <v>5.461169877720808</v>
      </c>
      <c r="N10" s="334">
        <f t="shared" si="4"/>
        <v>12.307564576546826</v>
      </c>
      <c r="S10" s="272"/>
    </row>
    <row r="11" spans="1:19" x14ac:dyDescent="0.3">
      <c r="A11" s="178"/>
      <c r="B11" s="186" t="s">
        <v>10</v>
      </c>
      <c r="C11" s="345">
        <f t="shared" ref="C11:C20" si="5">SUM(D11:F11)</f>
        <v>1410.1860000000001</v>
      </c>
      <c r="D11" s="345">
        <f t="shared" si="1"/>
        <v>464.06</v>
      </c>
      <c r="E11" s="345">
        <f t="shared" si="1"/>
        <v>469.66899999999998</v>
      </c>
      <c r="F11" s="345">
        <f t="shared" si="1"/>
        <v>476.45699999999999</v>
      </c>
      <c r="G11" s="369">
        <f t="shared" si="2"/>
        <v>1308.8110000000001</v>
      </c>
      <c r="H11" s="345">
        <f t="shared" si="3"/>
        <v>351.64</v>
      </c>
      <c r="I11" s="345">
        <f t="shared" si="3"/>
        <v>510.28199999999998</v>
      </c>
      <c r="J11" s="345">
        <f t="shared" si="3"/>
        <v>446.88900000000001</v>
      </c>
      <c r="K11" s="333">
        <f t="shared" si="4"/>
        <v>7.7455797666737203</v>
      </c>
      <c r="L11" s="334">
        <f t="shared" si="4"/>
        <v>31.970196792173823</v>
      </c>
      <c r="M11" s="334">
        <f t="shared" si="4"/>
        <v>-7.9589325118267942</v>
      </c>
      <c r="N11" s="334">
        <f t="shared" si="4"/>
        <v>6.6164081013405971</v>
      </c>
      <c r="S11" s="272"/>
    </row>
    <row r="12" spans="1:19" x14ac:dyDescent="0.3">
      <c r="A12" s="178"/>
      <c r="B12" s="186" t="s">
        <v>11</v>
      </c>
      <c r="C12" s="345">
        <f t="shared" si="5"/>
        <v>513.00900000000001</v>
      </c>
      <c r="D12" s="345">
        <f t="shared" si="1"/>
        <v>182.726</v>
      </c>
      <c r="E12" s="345">
        <f t="shared" si="1"/>
        <v>163.227</v>
      </c>
      <c r="F12" s="345">
        <f t="shared" si="1"/>
        <v>167.05600000000001</v>
      </c>
      <c r="G12" s="369">
        <f t="shared" si="2"/>
        <v>472.46899999999994</v>
      </c>
      <c r="H12" s="345">
        <f t="shared" si="3"/>
        <v>163.92699999999999</v>
      </c>
      <c r="I12" s="345">
        <f t="shared" si="3"/>
        <v>131.34399999999999</v>
      </c>
      <c r="J12" s="345">
        <f t="shared" si="3"/>
        <v>177.19799999999998</v>
      </c>
      <c r="K12" s="333">
        <f t="shared" si="4"/>
        <v>8.5804571305207489</v>
      </c>
      <c r="L12" s="334">
        <f t="shared" si="4"/>
        <v>11.467909496300187</v>
      </c>
      <c r="M12" s="334">
        <f t="shared" si="4"/>
        <v>24.274424412230488</v>
      </c>
      <c r="N12" s="334">
        <f t="shared" si="4"/>
        <v>-5.7235408977527786</v>
      </c>
      <c r="S12" s="272"/>
    </row>
    <row r="13" spans="1:19" x14ac:dyDescent="0.3">
      <c r="A13" s="178"/>
      <c r="B13" s="186" t="s">
        <v>6</v>
      </c>
      <c r="C13" s="345">
        <f t="shared" si="5"/>
        <v>2668.6329999999998</v>
      </c>
      <c r="D13" s="345">
        <f t="shared" si="1"/>
        <v>882.70399999999995</v>
      </c>
      <c r="E13" s="345">
        <f t="shared" si="1"/>
        <v>804.89699999999993</v>
      </c>
      <c r="F13" s="345">
        <f t="shared" si="1"/>
        <v>981.03200000000004</v>
      </c>
      <c r="G13" s="369">
        <f t="shared" si="2"/>
        <v>2704.7179999999998</v>
      </c>
      <c r="H13" s="345">
        <f t="shared" si="3"/>
        <v>969.17700000000002</v>
      </c>
      <c r="I13" s="345">
        <f t="shared" si="3"/>
        <v>781.98199999999997</v>
      </c>
      <c r="J13" s="345">
        <f t="shared" si="3"/>
        <v>953.55899999999997</v>
      </c>
      <c r="K13" s="333">
        <f t="shared" si="4"/>
        <v>-1.3341501775785882</v>
      </c>
      <c r="L13" s="334">
        <f t="shared" si="4"/>
        <v>-8.9223124362216666</v>
      </c>
      <c r="M13" s="334">
        <f t="shared" si="4"/>
        <v>2.9303743564429827</v>
      </c>
      <c r="N13" s="334">
        <f t="shared" si="4"/>
        <v>2.881101221843648</v>
      </c>
      <c r="S13" s="272"/>
    </row>
    <row r="14" spans="1:19" x14ac:dyDescent="0.3">
      <c r="A14" s="178"/>
      <c r="B14" s="186" t="s">
        <v>130</v>
      </c>
      <c r="C14" s="345">
        <f t="shared" si="5"/>
        <v>1553.01</v>
      </c>
      <c r="D14" s="345">
        <f t="shared" si="1"/>
        <v>610.625</v>
      </c>
      <c r="E14" s="345">
        <f t="shared" si="1"/>
        <v>441.59699999999998</v>
      </c>
      <c r="F14" s="345">
        <f t="shared" si="1"/>
        <v>500.78800000000001</v>
      </c>
      <c r="G14" s="369">
        <f t="shared" si="2"/>
        <v>1379.23</v>
      </c>
      <c r="H14" s="345">
        <f t="shared" si="3"/>
        <v>449.28100000000006</v>
      </c>
      <c r="I14" s="345">
        <f t="shared" si="3"/>
        <v>416.01800000000003</v>
      </c>
      <c r="J14" s="345">
        <f t="shared" si="3"/>
        <v>513.93100000000004</v>
      </c>
      <c r="K14" s="333">
        <f t="shared" si="4"/>
        <v>12.599783937414353</v>
      </c>
      <c r="L14" s="334">
        <f t="shared" si="4"/>
        <v>35.911600980232841</v>
      </c>
      <c r="M14" s="334">
        <f t="shared" si="4"/>
        <v>6.1485320346715646</v>
      </c>
      <c r="N14" s="334">
        <f t="shared" si="4"/>
        <v>-2.5573471925219589</v>
      </c>
      <c r="S14" s="272"/>
    </row>
    <row r="15" spans="1:19" x14ac:dyDescent="0.3">
      <c r="A15" s="178"/>
      <c r="B15" s="186" t="s">
        <v>12</v>
      </c>
      <c r="C15" s="345">
        <f t="shared" si="5"/>
        <v>10340.18</v>
      </c>
      <c r="D15" s="345">
        <f t="shared" si="1"/>
        <v>3647.6860000000001</v>
      </c>
      <c r="E15" s="345">
        <f t="shared" si="1"/>
        <v>3139.1660000000002</v>
      </c>
      <c r="F15" s="345">
        <f t="shared" si="1"/>
        <v>3553.3280000000004</v>
      </c>
      <c r="G15" s="369">
        <f t="shared" si="2"/>
        <v>9054.7489999999998</v>
      </c>
      <c r="H15" s="345">
        <f t="shared" si="3"/>
        <v>2919.473</v>
      </c>
      <c r="I15" s="345">
        <f t="shared" si="3"/>
        <v>2743.8150000000001</v>
      </c>
      <c r="J15" s="345">
        <f t="shared" si="3"/>
        <v>3391.4610000000002</v>
      </c>
      <c r="K15" s="333">
        <f t="shared" si="4"/>
        <v>14.196207978818634</v>
      </c>
      <c r="L15" s="334">
        <f t="shared" si="4"/>
        <v>24.943303123543195</v>
      </c>
      <c r="M15" s="334">
        <f t="shared" si="4"/>
        <v>14.408806716196249</v>
      </c>
      <c r="N15" s="334">
        <f t="shared" si="4"/>
        <v>4.7727808162912737</v>
      </c>
      <c r="S15" s="272"/>
    </row>
    <row r="16" spans="1:19" x14ac:dyDescent="0.3">
      <c r="A16" s="178"/>
      <c r="B16" s="186" t="s">
        <v>14</v>
      </c>
      <c r="C16" s="345">
        <f t="shared" si="5"/>
        <v>526.32100000000003</v>
      </c>
      <c r="D16" s="345">
        <f t="shared" si="1"/>
        <v>154.98099999999999</v>
      </c>
      <c r="E16" s="345">
        <f t="shared" si="1"/>
        <v>182.14700000000002</v>
      </c>
      <c r="F16" s="345">
        <f t="shared" si="1"/>
        <v>189.19299999999998</v>
      </c>
      <c r="G16" s="369">
        <f t="shared" si="2"/>
        <v>410.88</v>
      </c>
      <c r="H16" s="345">
        <f t="shared" si="3"/>
        <v>153.73000000000002</v>
      </c>
      <c r="I16" s="345">
        <f t="shared" si="3"/>
        <v>149.56200000000001</v>
      </c>
      <c r="J16" s="345">
        <f t="shared" si="3"/>
        <v>107.58799999999999</v>
      </c>
      <c r="K16" s="333">
        <f t="shared" si="4"/>
        <v>28.096037772585682</v>
      </c>
      <c r="L16" s="334">
        <f t="shared" si="4"/>
        <v>0.81376439211603213</v>
      </c>
      <c r="M16" s="334">
        <f t="shared" si="4"/>
        <v>21.786951230927645</v>
      </c>
      <c r="N16" s="334">
        <f t="shared" si="4"/>
        <v>75.849537123099225</v>
      </c>
      <c r="S16" s="272"/>
    </row>
    <row r="17" spans="1:19" x14ac:dyDescent="0.3">
      <c r="A17" s="178"/>
      <c r="B17" s="186" t="s">
        <v>65</v>
      </c>
      <c r="C17" s="345">
        <f t="shared" si="5"/>
        <v>143.994</v>
      </c>
      <c r="D17" s="345">
        <f t="shared" si="1"/>
        <v>47.307000000000002</v>
      </c>
      <c r="E17" s="345">
        <f t="shared" si="1"/>
        <v>33.114000000000004</v>
      </c>
      <c r="F17" s="345">
        <f t="shared" si="1"/>
        <v>63.573</v>
      </c>
      <c r="G17" s="369">
        <f t="shared" si="2"/>
        <v>145.95499999999998</v>
      </c>
      <c r="H17" s="345">
        <f t="shared" si="3"/>
        <v>58.070999999999998</v>
      </c>
      <c r="I17" s="345">
        <f t="shared" si="3"/>
        <v>53.809000000000005</v>
      </c>
      <c r="J17" s="345">
        <f t="shared" si="3"/>
        <v>34.075000000000003</v>
      </c>
      <c r="K17" s="333">
        <f t="shared" si="4"/>
        <v>-1.3435647973690414</v>
      </c>
      <c r="L17" s="334">
        <f t="shared" si="4"/>
        <v>-18.53593015446608</v>
      </c>
      <c r="M17" s="334">
        <f t="shared" si="4"/>
        <v>-38.460108903714989</v>
      </c>
      <c r="N17" s="334">
        <f t="shared" si="4"/>
        <v>86.567865003668359</v>
      </c>
      <c r="S17" s="272"/>
    </row>
    <row r="18" spans="1:19" x14ac:dyDescent="0.3">
      <c r="A18" s="178"/>
      <c r="B18" s="186" t="s">
        <v>13</v>
      </c>
      <c r="C18" s="345">
        <f t="shared" si="5"/>
        <v>322.30200000000002</v>
      </c>
      <c r="D18" s="345">
        <f t="shared" si="1"/>
        <v>104.09100000000001</v>
      </c>
      <c r="E18" s="345">
        <f t="shared" si="1"/>
        <v>120.286</v>
      </c>
      <c r="F18" s="345">
        <f t="shared" si="1"/>
        <v>97.924999999999997</v>
      </c>
      <c r="G18" s="369">
        <f t="shared" si="2"/>
        <v>304.971</v>
      </c>
      <c r="H18" s="345">
        <f t="shared" si="3"/>
        <v>95.894999999999996</v>
      </c>
      <c r="I18" s="345">
        <f t="shared" si="3"/>
        <v>110.72</v>
      </c>
      <c r="J18" s="345">
        <f t="shared" si="3"/>
        <v>98.355999999999995</v>
      </c>
      <c r="K18" s="333">
        <f t="shared" si="4"/>
        <v>5.682835417138028</v>
      </c>
      <c r="L18" s="334">
        <f t="shared" si="4"/>
        <v>8.5468481151259326</v>
      </c>
      <c r="M18" s="334">
        <f t="shared" si="4"/>
        <v>8.6398121387283258</v>
      </c>
      <c r="N18" s="334">
        <f t="shared" si="4"/>
        <v>-0.43820407499288033</v>
      </c>
      <c r="S18" s="272"/>
    </row>
    <row r="19" spans="1:19" x14ac:dyDescent="0.3">
      <c r="A19" s="178"/>
      <c r="B19" s="186" t="s">
        <v>47</v>
      </c>
      <c r="C19" s="345">
        <f t="shared" si="5"/>
        <v>25.207999999999998</v>
      </c>
      <c r="D19" s="345">
        <f t="shared" si="1"/>
        <v>11.338000000000001</v>
      </c>
      <c r="E19" s="345">
        <f t="shared" si="1"/>
        <v>3.7080000000000002</v>
      </c>
      <c r="F19" s="345">
        <f t="shared" si="1"/>
        <v>10.161999999999999</v>
      </c>
      <c r="G19" s="369">
        <f t="shared" si="2"/>
        <v>31.791000000000004</v>
      </c>
      <c r="H19" s="345">
        <f t="shared" si="3"/>
        <v>9.9400000000000013</v>
      </c>
      <c r="I19" s="345">
        <f t="shared" si="3"/>
        <v>10.805</v>
      </c>
      <c r="J19" s="345">
        <f t="shared" si="3"/>
        <v>11.046000000000001</v>
      </c>
      <c r="K19" s="333">
        <f t="shared" si="4"/>
        <v>-20.707118366833395</v>
      </c>
      <c r="L19" s="334">
        <f t="shared" si="4"/>
        <v>14.06438631790744</v>
      </c>
      <c r="M19" s="334">
        <f t="shared" si="4"/>
        <v>-65.682554372975474</v>
      </c>
      <c r="N19" s="334">
        <f t="shared" si="4"/>
        <v>-8.0028969762810256</v>
      </c>
      <c r="S19" s="272"/>
    </row>
    <row r="20" spans="1:19" x14ac:dyDescent="0.3">
      <c r="A20" s="178"/>
      <c r="B20" s="186" t="s">
        <v>15</v>
      </c>
      <c r="C20" s="345">
        <f t="shared" si="5"/>
        <v>219.07999999999998</v>
      </c>
      <c r="D20" s="345">
        <f t="shared" si="1"/>
        <v>79.552999999999997</v>
      </c>
      <c r="E20" s="345">
        <f t="shared" si="1"/>
        <v>72.617999999999995</v>
      </c>
      <c r="F20" s="345">
        <f t="shared" si="1"/>
        <v>66.908999999999992</v>
      </c>
      <c r="G20" s="369">
        <f t="shared" si="2"/>
        <v>172.977</v>
      </c>
      <c r="H20" s="345">
        <f t="shared" si="3"/>
        <v>45.341999999999999</v>
      </c>
      <c r="I20" s="345">
        <f t="shared" si="3"/>
        <v>64.39200000000001</v>
      </c>
      <c r="J20" s="345">
        <f t="shared" si="3"/>
        <v>63.243000000000002</v>
      </c>
      <c r="K20" s="333">
        <f t="shared" si="4"/>
        <v>26.652676367378309</v>
      </c>
      <c r="L20" s="334">
        <f t="shared" si="4"/>
        <v>75.451016717392264</v>
      </c>
      <c r="M20" s="334">
        <f t="shared" si="4"/>
        <v>12.774878866939968</v>
      </c>
      <c r="N20" s="334">
        <f t="shared" si="4"/>
        <v>5.796688961624195</v>
      </c>
      <c r="S20" s="272"/>
    </row>
    <row r="21" spans="1:19" ht="7.35" customHeight="1" x14ac:dyDescent="0.3">
      <c r="A21" s="178"/>
      <c r="B21" s="186"/>
      <c r="C21" s="323"/>
      <c r="D21" s="323"/>
      <c r="E21" s="323"/>
      <c r="F21" s="323"/>
      <c r="G21" s="324"/>
      <c r="H21" s="323"/>
      <c r="I21" s="323"/>
      <c r="J21" s="323"/>
      <c r="K21" s="333"/>
      <c r="L21" s="334"/>
      <c r="M21" s="334"/>
      <c r="N21" s="334"/>
      <c r="S21" s="272"/>
    </row>
    <row r="22" spans="1:19" x14ac:dyDescent="0.3">
      <c r="A22" s="178"/>
      <c r="B22" s="197" t="s">
        <v>85</v>
      </c>
      <c r="C22" s="363">
        <f t="shared" ref="C22:J22" si="6">SUM(C24:C34)</f>
        <v>8284.4110000000001</v>
      </c>
      <c r="D22" s="363">
        <f t="shared" si="6"/>
        <v>2954.2249999999995</v>
      </c>
      <c r="E22" s="363">
        <f t="shared" si="6"/>
        <v>2681.9169999999999</v>
      </c>
      <c r="F22" s="363">
        <f t="shared" si="6"/>
        <v>2648.2689999999998</v>
      </c>
      <c r="G22" s="364">
        <f t="shared" si="6"/>
        <v>7123.9259999999995</v>
      </c>
      <c r="H22" s="363">
        <f t="shared" si="6"/>
        <v>2213.0399999999995</v>
      </c>
      <c r="I22" s="363">
        <f t="shared" si="6"/>
        <v>2211.7490000000003</v>
      </c>
      <c r="J22" s="363">
        <f t="shared" si="6"/>
        <v>2699.1369999999997</v>
      </c>
      <c r="K22" s="335">
        <f>(+C22-G22)/G22*100</f>
        <v>16.289964269701855</v>
      </c>
      <c r="L22" s="336">
        <f>(+D22-H22)/H22*100</f>
        <v>33.491712757112388</v>
      </c>
      <c r="M22" s="336">
        <f>(+E22-I22)/I22*100</f>
        <v>21.257746697297009</v>
      </c>
      <c r="N22" s="336">
        <f>(+F22-J22)/J22*100</f>
        <v>-1.8846023747590412</v>
      </c>
      <c r="S22" s="272"/>
    </row>
    <row r="23" spans="1:19" ht="7.35" customHeight="1" x14ac:dyDescent="0.3">
      <c r="A23" s="178"/>
      <c r="B23" s="187"/>
      <c r="C23" s="382"/>
      <c r="D23" s="142"/>
      <c r="E23" s="366"/>
      <c r="F23" s="366"/>
      <c r="G23" s="367"/>
      <c r="H23" s="366"/>
      <c r="I23" s="366"/>
      <c r="J23" s="366"/>
      <c r="K23" s="331"/>
      <c r="L23" s="332"/>
      <c r="M23" s="332"/>
      <c r="N23" s="332"/>
      <c r="S23" s="272"/>
    </row>
    <row r="24" spans="1:19" x14ac:dyDescent="0.3">
      <c r="A24" s="178"/>
      <c r="B24" s="186" t="s">
        <v>9</v>
      </c>
      <c r="C24" s="24">
        <f t="shared" ref="C24:C34" si="7">SUM(D24:F24)</f>
        <v>1146.0149999999999</v>
      </c>
      <c r="D24" s="24">
        <v>405.40499999999997</v>
      </c>
      <c r="E24" s="24">
        <v>410.66500000000002</v>
      </c>
      <c r="F24" s="345">
        <v>329.94499999999999</v>
      </c>
      <c r="G24" s="369">
        <f t="shared" ref="G24:G34" si="8">SUM(H24:J24)</f>
        <v>1029.6889999999999</v>
      </c>
      <c r="H24" s="24">
        <v>339.363</v>
      </c>
      <c r="I24" s="24">
        <v>347.61099999999999</v>
      </c>
      <c r="J24" s="345">
        <v>342.71499999999997</v>
      </c>
      <c r="K24" s="333">
        <f t="shared" ref="K24:N33" si="9">(+C24-G24)/G24*100</f>
        <v>11.297197503323824</v>
      </c>
      <c r="L24" s="334">
        <f t="shared" si="9"/>
        <v>19.46057761158405</v>
      </c>
      <c r="M24" s="334">
        <f t="shared" si="9"/>
        <v>18.139241853681281</v>
      </c>
      <c r="N24" s="334">
        <f t="shared" si="9"/>
        <v>-3.7261281239513835</v>
      </c>
      <c r="S24" s="272"/>
    </row>
    <row r="25" spans="1:19" x14ac:dyDescent="0.3">
      <c r="A25" s="178"/>
      <c r="B25" s="186" t="s">
        <v>10</v>
      </c>
      <c r="C25" s="24">
        <f t="shared" si="7"/>
        <v>319.81200000000001</v>
      </c>
      <c r="D25" s="24">
        <v>93.048000000000002</v>
      </c>
      <c r="E25" s="24">
        <v>129.29400000000001</v>
      </c>
      <c r="F25" s="345">
        <v>97.47</v>
      </c>
      <c r="G25" s="369">
        <f t="shared" si="8"/>
        <v>361.87700000000001</v>
      </c>
      <c r="H25" s="24">
        <v>111.836</v>
      </c>
      <c r="I25" s="24">
        <v>124.026</v>
      </c>
      <c r="J25" s="345">
        <v>126.015</v>
      </c>
      <c r="K25" s="333">
        <f t="shared" si="9"/>
        <v>-11.624115376218992</v>
      </c>
      <c r="L25" s="334">
        <f t="shared" si="9"/>
        <v>-16.799599413426801</v>
      </c>
      <c r="M25" s="334">
        <f t="shared" si="9"/>
        <v>4.247496492670904</v>
      </c>
      <c r="N25" s="334">
        <f t="shared" si="9"/>
        <v>-22.652065230329725</v>
      </c>
      <c r="S25" s="272"/>
    </row>
    <row r="26" spans="1:19" x14ac:dyDescent="0.3">
      <c r="A26" s="178"/>
      <c r="B26" s="186" t="s">
        <v>11</v>
      </c>
      <c r="C26" s="24">
        <f t="shared" si="7"/>
        <v>303.20100000000002</v>
      </c>
      <c r="D26" s="24">
        <v>93.381</v>
      </c>
      <c r="E26" s="24">
        <v>108.652</v>
      </c>
      <c r="F26" s="345">
        <v>101.16800000000001</v>
      </c>
      <c r="G26" s="369">
        <f t="shared" si="8"/>
        <v>285.96899999999999</v>
      </c>
      <c r="H26" s="24">
        <v>90.960999999999999</v>
      </c>
      <c r="I26" s="24">
        <v>74.039000000000001</v>
      </c>
      <c r="J26" s="345">
        <v>120.96899999999999</v>
      </c>
      <c r="K26" s="333">
        <f t="shared" si="9"/>
        <v>6.0258279743608671</v>
      </c>
      <c r="L26" s="334">
        <f t="shared" si="9"/>
        <v>2.6604808654258436</v>
      </c>
      <c r="M26" s="334">
        <f t="shared" si="9"/>
        <v>46.749685976309777</v>
      </c>
      <c r="N26" s="334">
        <f t="shared" si="9"/>
        <v>-16.368656432639757</v>
      </c>
      <c r="S26" s="272"/>
    </row>
    <row r="27" spans="1:19" x14ac:dyDescent="0.3">
      <c r="A27" s="178"/>
      <c r="B27" s="186" t="s">
        <v>6</v>
      </c>
      <c r="C27" s="24">
        <f t="shared" si="7"/>
        <v>1202.405</v>
      </c>
      <c r="D27" s="24">
        <v>388.779</v>
      </c>
      <c r="E27" s="24">
        <v>415.82799999999997</v>
      </c>
      <c r="F27" s="345">
        <v>397.798</v>
      </c>
      <c r="G27" s="369">
        <f t="shared" si="8"/>
        <v>946.77199999999993</v>
      </c>
      <c r="H27" s="24">
        <v>300.68799999999999</v>
      </c>
      <c r="I27" s="24">
        <v>313.27800000000002</v>
      </c>
      <c r="J27" s="345">
        <v>332.80599999999998</v>
      </c>
      <c r="K27" s="333">
        <f t="shared" si="9"/>
        <v>27.000481636550305</v>
      </c>
      <c r="L27" s="334">
        <f t="shared" si="9"/>
        <v>29.296480072367377</v>
      </c>
      <c r="M27" s="334">
        <f t="shared" si="9"/>
        <v>32.734504178397444</v>
      </c>
      <c r="N27" s="334">
        <f t="shared" si="9"/>
        <v>19.528494077630818</v>
      </c>
      <c r="S27" s="272"/>
    </row>
    <row r="28" spans="1:19" x14ac:dyDescent="0.3">
      <c r="A28" s="178"/>
      <c r="B28" s="186" t="s">
        <v>130</v>
      </c>
      <c r="C28" s="24">
        <f t="shared" si="7"/>
        <v>778.81600000000003</v>
      </c>
      <c r="D28" s="24">
        <v>284.84500000000003</v>
      </c>
      <c r="E28" s="24">
        <v>249.52099999999999</v>
      </c>
      <c r="F28" s="345">
        <v>244.45</v>
      </c>
      <c r="G28" s="369">
        <f t="shared" si="8"/>
        <v>709.274</v>
      </c>
      <c r="H28" s="24">
        <v>186.09200000000001</v>
      </c>
      <c r="I28" s="24">
        <v>270.904</v>
      </c>
      <c r="J28" s="345">
        <v>252.27799999999999</v>
      </c>
      <c r="K28" s="333">
        <f t="shared" si="9"/>
        <v>9.8046735112241574</v>
      </c>
      <c r="L28" s="334">
        <f t="shared" si="9"/>
        <v>53.066762676525592</v>
      </c>
      <c r="M28" s="334">
        <f t="shared" si="9"/>
        <v>-7.8932020199037334</v>
      </c>
      <c r="N28" s="334">
        <f t="shared" si="9"/>
        <v>-3.1029261370392991</v>
      </c>
      <c r="S28" s="272"/>
    </row>
    <row r="29" spans="1:19" x14ac:dyDescent="0.3">
      <c r="A29" s="178"/>
      <c r="B29" s="186" t="s">
        <v>12</v>
      </c>
      <c r="C29" s="24">
        <f t="shared" si="7"/>
        <v>4253.6180000000004</v>
      </c>
      <c r="D29" s="24">
        <v>1585.299</v>
      </c>
      <c r="E29" s="24">
        <v>1278.4069999999999</v>
      </c>
      <c r="F29" s="345">
        <v>1389.912</v>
      </c>
      <c r="G29" s="369">
        <f t="shared" si="8"/>
        <v>3544.4139999999998</v>
      </c>
      <c r="H29" s="24">
        <v>1109.1079999999999</v>
      </c>
      <c r="I29" s="24">
        <v>996.77300000000002</v>
      </c>
      <c r="J29" s="345">
        <v>1438.5329999999999</v>
      </c>
      <c r="K29" s="333">
        <f t="shared" si="9"/>
        <v>20.009062146803412</v>
      </c>
      <c r="L29" s="334">
        <f t="shared" si="9"/>
        <v>42.934592483328949</v>
      </c>
      <c r="M29" s="334">
        <f t="shared" si="9"/>
        <v>28.254577521662394</v>
      </c>
      <c r="N29" s="334">
        <f t="shared" si="9"/>
        <v>-3.3799016080965729</v>
      </c>
      <c r="S29" s="272"/>
    </row>
    <row r="30" spans="1:19" x14ac:dyDescent="0.3">
      <c r="A30" s="178"/>
      <c r="B30" s="186" t="s">
        <v>14</v>
      </c>
      <c r="C30" s="24">
        <f t="shared" si="7"/>
        <v>129.83499999999998</v>
      </c>
      <c r="D30" s="24">
        <v>44.720999999999997</v>
      </c>
      <c r="E30" s="24">
        <v>45.173999999999999</v>
      </c>
      <c r="F30" s="345">
        <v>39.94</v>
      </c>
      <c r="G30" s="369">
        <f t="shared" si="8"/>
        <v>116.06399999999999</v>
      </c>
      <c r="H30" s="24">
        <v>38.997</v>
      </c>
      <c r="I30" s="24">
        <v>38.417000000000002</v>
      </c>
      <c r="J30" s="345">
        <v>38.65</v>
      </c>
      <c r="K30" s="333">
        <f t="shared" si="9"/>
        <v>11.865005514199051</v>
      </c>
      <c r="L30" s="334">
        <f t="shared" si="9"/>
        <v>14.678052157858287</v>
      </c>
      <c r="M30" s="334">
        <f t="shared" si="9"/>
        <v>17.588567561235905</v>
      </c>
      <c r="N30" s="334">
        <f t="shared" si="9"/>
        <v>3.3376455368693381</v>
      </c>
      <c r="S30" s="272"/>
    </row>
    <row r="31" spans="1:19" x14ac:dyDescent="0.3">
      <c r="A31" s="178"/>
      <c r="B31" s="186" t="s">
        <v>65</v>
      </c>
      <c r="C31" s="24">
        <f t="shared" si="7"/>
        <v>31.341999999999999</v>
      </c>
      <c r="D31" s="24">
        <v>10.316000000000001</v>
      </c>
      <c r="E31" s="24">
        <v>10.355</v>
      </c>
      <c r="F31" s="345">
        <v>10.670999999999999</v>
      </c>
      <c r="G31" s="369">
        <f t="shared" si="8"/>
        <v>34.087000000000003</v>
      </c>
      <c r="H31" s="24">
        <v>11.949</v>
      </c>
      <c r="I31" s="24">
        <v>10.987</v>
      </c>
      <c r="J31" s="345">
        <v>11.151</v>
      </c>
      <c r="K31" s="333">
        <f t="shared" si="9"/>
        <v>-8.0529234018834295</v>
      </c>
      <c r="L31" s="334">
        <f t="shared" si="9"/>
        <v>-13.666415599631762</v>
      </c>
      <c r="M31" s="334">
        <f t="shared" si="9"/>
        <v>-5.7522526622371863</v>
      </c>
      <c r="N31" s="334">
        <f t="shared" si="9"/>
        <v>-4.3045466774280374</v>
      </c>
      <c r="S31" s="272"/>
    </row>
    <row r="32" spans="1:19" x14ac:dyDescent="0.3">
      <c r="A32" s="178"/>
      <c r="B32" s="186" t="s">
        <v>13</v>
      </c>
      <c r="C32" s="24">
        <f t="shared" si="7"/>
        <v>36.698999999999998</v>
      </c>
      <c r="D32" s="24">
        <v>14.182</v>
      </c>
      <c r="E32" s="24">
        <v>12.026</v>
      </c>
      <c r="F32" s="345">
        <v>10.491</v>
      </c>
      <c r="G32" s="369">
        <f t="shared" si="8"/>
        <v>35.119999999999997</v>
      </c>
      <c r="H32" s="24">
        <v>12.728999999999999</v>
      </c>
      <c r="I32" s="24">
        <v>12.814</v>
      </c>
      <c r="J32" s="345">
        <v>9.577</v>
      </c>
      <c r="K32" s="333">
        <f t="shared" si="9"/>
        <v>4.4960136674259701</v>
      </c>
      <c r="L32" s="334">
        <f t="shared" si="9"/>
        <v>11.414879409223044</v>
      </c>
      <c r="M32" s="334">
        <f t="shared" si="9"/>
        <v>-6.1495239581707528</v>
      </c>
      <c r="N32" s="334">
        <f t="shared" si="9"/>
        <v>9.5436984441892001</v>
      </c>
      <c r="S32" s="272"/>
    </row>
    <row r="33" spans="1:14" x14ac:dyDescent="0.3">
      <c r="A33" s="178"/>
      <c r="B33" s="186" t="s">
        <v>47</v>
      </c>
      <c r="C33" s="24">
        <f t="shared" si="7"/>
        <v>0.95599999999999996</v>
      </c>
      <c r="D33" s="24">
        <v>0.30299999999999999</v>
      </c>
      <c r="E33" s="24">
        <v>0.39500000000000002</v>
      </c>
      <c r="F33" s="345">
        <v>0.25800000000000001</v>
      </c>
      <c r="G33" s="369">
        <f t="shared" si="8"/>
        <v>1.2569999999999999</v>
      </c>
      <c r="H33" s="24">
        <v>0.23300000000000001</v>
      </c>
      <c r="I33" s="24">
        <v>0.58299999999999996</v>
      </c>
      <c r="J33" s="345">
        <v>0.441</v>
      </c>
      <c r="K33" s="333">
        <f t="shared" si="9"/>
        <v>-23.945902943516305</v>
      </c>
      <c r="L33" s="334">
        <f t="shared" si="9"/>
        <v>30.042918454935613</v>
      </c>
      <c r="M33" s="334">
        <f t="shared" si="9"/>
        <v>-32.246998284734126</v>
      </c>
      <c r="N33" s="334">
        <f t="shared" si="9"/>
        <v>-41.496598639455776</v>
      </c>
    </row>
    <row r="34" spans="1:14" x14ac:dyDescent="0.3">
      <c r="A34" s="178"/>
      <c r="B34" s="186" t="s">
        <v>15</v>
      </c>
      <c r="C34" s="24">
        <f t="shared" si="7"/>
        <v>81.712000000000003</v>
      </c>
      <c r="D34" s="24">
        <v>33.946000000000005</v>
      </c>
      <c r="E34" s="24">
        <v>21.6</v>
      </c>
      <c r="F34" s="345">
        <v>26.166</v>
      </c>
      <c r="G34" s="369">
        <f t="shared" si="8"/>
        <v>59.403000000000006</v>
      </c>
      <c r="H34" s="24">
        <v>11.084</v>
      </c>
      <c r="I34" s="24">
        <v>22.317000000000004</v>
      </c>
      <c r="J34" s="345">
        <v>26.002000000000002</v>
      </c>
      <c r="K34" s="333">
        <f>(+C34-G34)/G34*100</f>
        <v>37.555342322778301</v>
      </c>
      <c r="L34" s="334">
        <f>(+D34-H34)/H34*100</f>
        <v>206.26127751714188</v>
      </c>
      <c r="M34" s="334">
        <f>(+E34-I34)/I34*100</f>
        <v>-3.2127974190079409</v>
      </c>
      <c r="N34" s="334">
        <f>(+F34-J34)/J34*100</f>
        <v>0.63072071379123873</v>
      </c>
    </row>
    <row r="35" spans="1:14" ht="7.35" customHeight="1" x14ac:dyDescent="0.3">
      <c r="A35" s="178"/>
      <c r="B35" s="187"/>
      <c r="C35" s="323"/>
      <c r="D35" s="323"/>
      <c r="E35" s="323"/>
      <c r="F35" s="323"/>
      <c r="G35" s="324"/>
      <c r="H35" s="323"/>
      <c r="I35" s="323"/>
      <c r="J35" s="323"/>
      <c r="K35" s="333"/>
      <c r="L35" s="334"/>
      <c r="M35" s="334"/>
      <c r="N35" s="334"/>
    </row>
    <row r="36" spans="1:14" x14ac:dyDescent="0.3">
      <c r="A36" s="178"/>
      <c r="B36" s="197" t="s">
        <v>86</v>
      </c>
      <c r="C36" s="363">
        <f t="shared" ref="C36:J36" si="10">SUM(C38:C48)</f>
        <v>12787.715</v>
      </c>
      <c r="D36" s="363">
        <f t="shared" si="10"/>
        <v>4344.6449999999995</v>
      </c>
      <c r="E36" s="363">
        <f t="shared" si="10"/>
        <v>3835.1280000000006</v>
      </c>
      <c r="F36" s="363">
        <f t="shared" si="10"/>
        <v>4607.9420000000009</v>
      </c>
      <c r="G36" s="364">
        <f t="shared" si="10"/>
        <v>11939.669000000002</v>
      </c>
      <c r="H36" s="363">
        <f t="shared" si="10"/>
        <v>4026.348</v>
      </c>
      <c r="I36" s="363">
        <f t="shared" si="10"/>
        <v>3791.3270000000002</v>
      </c>
      <c r="J36" s="363">
        <f t="shared" si="10"/>
        <v>4121.9940000000006</v>
      </c>
      <c r="K36" s="335">
        <f>(+C36-G36)/G36*100</f>
        <v>7.1027597163706826</v>
      </c>
      <c r="L36" s="336">
        <f>(+D36-H36)/H36*100</f>
        <v>7.9053524434549525</v>
      </c>
      <c r="M36" s="336">
        <f>(+E36-I36)/I36*100</f>
        <v>1.1552947028837235</v>
      </c>
      <c r="N36" s="336">
        <f>(+F36-J36)/J36*100</f>
        <v>11.789148649901</v>
      </c>
    </row>
    <row r="37" spans="1:14" ht="7.35" customHeight="1" x14ac:dyDescent="0.3">
      <c r="A37" s="178"/>
      <c r="B37" s="187"/>
      <c r="C37" s="382"/>
      <c r="D37" s="142"/>
      <c r="E37" s="366"/>
      <c r="F37" s="366"/>
      <c r="G37" s="367"/>
      <c r="H37" s="366"/>
      <c r="I37" s="366"/>
      <c r="J37" s="366"/>
      <c r="K37" s="333"/>
      <c r="L37" s="334"/>
      <c r="M37" s="334"/>
      <c r="N37" s="334"/>
    </row>
    <row r="38" spans="1:14" x14ac:dyDescent="0.3">
      <c r="A38" s="178"/>
      <c r="B38" s="186" t="s">
        <v>9</v>
      </c>
      <c r="C38" s="24">
        <f t="shared" ref="C38:C48" si="11">SUM(D38:F38)</f>
        <v>2204.1880000000001</v>
      </c>
      <c r="D38" s="24">
        <v>708.39400000000001</v>
      </c>
      <c r="E38" s="24">
        <v>675.95100000000002</v>
      </c>
      <c r="F38" s="345">
        <v>819.84299999999996</v>
      </c>
      <c r="G38" s="369">
        <f t="shared" ref="G38:G48" si="12">SUM(H38:J38)</f>
        <v>2047.355</v>
      </c>
      <c r="H38" s="24">
        <v>683.54899999999998</v>
      </c>
      <c r="I38" s="24">
        <v>682.73599999999999</v>
      </c>
      <c r="J38" s="345">
        <v>681.07</v>
      </c>
      <c r="K38" s="333">
        <f t="shared" ref="K38:N48" si="13">(+C38-G38)/G38*100</f>
        <v>7.6602738655484792</v>
      </c>
      <c r="L38" s="334">
        <f t="shared" si="13"/>
        <v>3.634706509701576</v>
      </c>
      <c r="M38" s="334">
        <f t="shared" si="13"/>
        <v>-0.99379555201424397</v>
      </c>
      <c r="N38" s="334">
        <f t="shared" si="13"/>
        <v>20.375732303581113</v>
      </c>
    </row>
    <row r="39" spans="1:14" x14ac:dyDescent="0.3">
      <c r="A39" s="178"/>
      <c r="B39" s="186" t="s">
        <v>10</v>
      </c>
      <c r="C39" s="24">
        <f t="shared" si="11"/>
        <v>1090.374</v>
      </c>
      <c r="D39" s="24">
        <v>371.012</v>
      </c>
      <c r="E39" s="24">
        <v>340.375</v>
      </c>
      <c r="F39" s="345">
        <v>378.98700000000002</v>
      </c>
      <c r="G39" s="369">
        <f t="shared" si="12"/>
        <v>946.93399999999997</v>
      </c>
      <c r="H39" s="24">
        <v>239.804</v>
      </c>
      <c r="I39" s="24">
        <v>386.25599999999997</v>
      </c>
      <c r="J39" s="345">
        <v>320.87400000000002</v>
      </c>
      <c r="K39" s="333">
        <f t="shared" si="13"/>
        <v>15.147835012788649</v>
      </c>
      <c r="L39" s="334">
        <f t="shared" si="13"/>
        <v>54.714683658320965</v>
      </c>
      <c r="M39" s="334">
        <f t="shared" si="13"/>
        <v>-11.878391533076503</v>
      </c>
      <c r="N39" s="334">
        <f t="shared" si="13"/>
        <v>18.110847248452664</v>
      </c>
    </row>
    <row r="40" spans="1:14" x14ac:dyDescent="0.3">
      <c r="A40" s="178"/>
      <c r="B40" s="186" t="s">
        <v>11</v>
      </c>
      <c r="C40" s="24">
        <f t="shared" si="11"/>
        <v>209.80800000000002</v>
      </c>
      <c r="D40" s="24">
        <v>89.344999999999999</v>
      </c>
      <c r="E40" s="24">
        <v>54.575000000000003</v>
      </c>
      <c r="F40" s="345">
        <v>65.888000000000005</v>
      </c>
      <c r="G40" s="369">
        <f t="shared" si="12"/>
        <v>186.5</v>
      </c>
      <c r="H40" s="24">
        <v>72.965999999999994</v>
      </c>
      <c r="I40" s="24">
        <v>57.305</v>
      </c>
      <c r="J40" s="345">
        <v>56.228999999999999</v>
      </c>
      <c r="K40" s="333">
        <f t="shared" si="13"/>
        <v>12.497587131367304</v>
      </c>
      <c r="L40" s="334">
        <f t="shared" si="13"/>
        <v>22.447441274018047</v>
      </c>
      <c r="M40" s="334">
        <f t="shared" si="13"/>
        <v>-4.7639822005060593</v>
      </c>
      <c r="N40" s="334">
        <f t="shared" si="13"/>
        <v>17.177968663856742</v>
      </c>
    </row>
    <row r="41" spans="1:14" x14ac:dyDescent="0.3">
      <c r="A41" s="178"/>
      <c r="B41" s="186" t="s">
        <v>6</v>
      </c>
      <c r="C41" s="24">
        <f t="shared" si="11"/>
        <v>1466.2280000000001</v>
      </c>
      <c r="D41" s="24">
        <v>493.92500000000001</v>
      </c>
      <c r="E41" s="24">
        <v>389.06900000000002</v>
      </c>
      <c r="F41" s="345">
        <v>583.23400000000004</v>
      </c>
      <c r="G41" s="369">
        <f t="shared" si="12"/>
        <v>1757.9459999999999</v>
      </c>
      <c r="H41" s="24">
        <v>668.48900000000003</v>
      </c>
      <c r="I41" s="24">
        <v>468.70400000000001</v>
      </c>
      <c r="J41" s="345">
        <v>620.75300000000004</v>
      </c>
      <c r="K41" s="333">
        <f t="shared" si="13"/>
        <v>-16.594252610717273</v>
      </c>
      <c r="L41" s="334">
        <f t="shared" si="13"/>
        <v>-26.113219514457231</v>
      </c>
      <c r="M41" s="334">
        <f t="shared" si="13"/>
        <v>-16.990467331194097</v>
      </c>
      <c r="N41" s="334">
        <f t="shared" si="13"/>
        <v>-6.0441109426776833</v>
      </c>
    </row>
    <row r="42" spans="1:14" x14ac:dyDescent="0.3">
      <c r="A42" s="178"/>
      <c r="B42" s="186" t="s">
        <v>130</v>
      </c>
      <c r="C42" s="24">
        <f t="shared" si="11"/>
        <v>774.19399999999996</v>
      </c>
      <c r="D42" s="24">
        <v>325.77999999999997</v>
      </c>
      <c r="E42" s="24">
        <v>192.07599999999999</v>
      </c>
      <c r="F42" s="345">
        <v>256.33800000000002</v>
      </c>
      <c r="G42" s="369">
        <f t="shared" si="12"/>
        <v>669.95600000000002</v>
      </c>
      <c r="H42" s="24">
        <v>263.18900000000002</v>
      </c>
      <c r="I42" s="24">
        <v>145.114</v>
      </c>
      <c r="J42" s="345">
        <v>261.65300000000002</v>
      </c>
      <c r="K42" s="333">
        <f t="shared" si="13"/>
        <v>15.558932228385139</v>
      </c>
      <c r="L42" s="334">
        <f t="shared" si="13"/>
        <v>23.78176899490478</v>
      </c>
      <c r="M42" s="334">
        <f t="shared" si="13"/>
        <v>32.362142866987327</v>
      </c>
      <c r="N42" s="334">
        <f t="shared" si="13"/>
        <v>-2.0313162853091682</v>
      </c>
    </row>
    <row r="43" spans="1:14" x14ac:dyDescent="0.3">
      <c r="A43" s="178"/>
      <c r="B43" s="186" t="s">
        <v>12</v>
      </c>
      <c r="C43" s="24">
        <f t="shared" si="11"/>
        <v>6086.5619999999999</v>
      </c>
      <c r="D43" s="24">
        <v>2062.3870000000002</v>
      </c>
      <c r="E43" s="24">
        <v>1860.759</v>
      </c>
      <c r="F43" s="345">
        <v>2163.4160000000002</v>
      </c>
      <c r="G43" s="369">
        <f t="shared" si="12"/>
        <v>5510.335</v>
      </c>
      <c r="H43" s="24">
        <v>1810.365</v>
      </c>
      <c r="I43" s="24">
        <v>1747.0419999999999</v>
      </c>
      <c r="J43" s="345">
        <v>1952.9280000000001</v>
      </c>
      <c r="K43" s="333">
        <f t="shared" si="13"/>
        <v>10.457204507529939</v>
      </c>
      <c r="L43" s="334">
        <f t="shared" si="13"/>
        <v>13.921060117711079</v>
      </c>
      <c r="M43" s="334">
        <f t="shared" si="13"/>
        <v>6.5091165524354944</v>
      </c>
      <c r="N43" s="334">
        <f t="shared" si="13"/>
        <v>10.778072719526785</v>
      </c>
    </row>
    <row r="44" spans="1:14" x14ac:dyDescent="0.3">
      <c r="A44" s="178"/>
      <c r="B44" s="186" t="s">
        <v>14</v>
      </c>
      <c r="C44" s="24">
        <f t="shared" si="11"/>
        <v>396.48599999999999</v>
      </c>
      <c r="D44" s="24">
        <v>110.26</v>
      </c>
      <c r="E44" s="24">
        <v>136.97300000000001</v>
      </c>
      <c r="F44" s="345">
        <v>149.25299999999999</v>
      </c>
      <c r="G44" s="369">
        <f t="shared" si="12"/>
        <v>294.81599999999997</v>
      </c>
      <c r="H44" s="24">
        <v>114.733</v>
      </c>
      <c r="I44" s="24">
        <v>111.145</v>
      </c>
      <c r="J44" s="345">
        <v>68.938000000000002</v>
      </c>
      <c r="K44" s="333">
        <f t="shared" si="13"/>
        <v>34.485916639531105</v>
      </c>
      <c r="L44" s="334">
        <f t="shared" si="13"/>
        <v>-3.8986167885438356</v>
      </c>
      <c r="M44" s="334">
        <f t="shared" si="13"/>
        <v>23.238112375725422</v>
      </c>
      <c r="N44" s="334">
        <f t="shared" si="13"/>
        <v>116.50323479068146</v>
      </c>
    </row>
    <row r="45" spans="1:14" x14ac:dyDescent="0.3">
      <c r="A45" s="178"/>
      <c r="B45" s="186" t="s">
        <v>65</v>
      </c>
      <c r="C45" s="24">
        <f t="shared" si="11"/>
        <v>112.652</v>
      </c>
      <c r="D45" s="24">
        <v>36.991</v>
      </c>
      <c r="E45" s="24">
        <v>22.759</v>
      </c>
      <c r="F45" s="345">
        <v>52.902000000000001</v>
      </c>
      <c r="G45" s="369">
        <f t="shared" si="12"/>
        <v>111.86799999999999</v>
      </c>
      <c r="H45" s="24">
        <v>46.122</v>
      </c>
      <c r="I45" s="24">
        <v>42.822000000000003</v>
      </c>
      <c r="J45" s="345">
        <v>22.923999999999999</v>
      </c>
      <c r="K45" s="333">
        <f t="shared" si="13"/>
        <v>0.70082597346873643</v>
      </c>
      <c r="L45" s="334">
        <f t="shared" si="13"/>
        <v>-19.797493603920039</v>
      </c>
      <c r="M45" s="334">
        <f t="shared" si="13"/>
        <v>-46.852085376675547</v>
      </c>
      <c r="N45" s="334">
        <f t="shared" si="13"/>
        <v>130.7712441109754</v>
      </c>
    </row>
    <row r="46" spans="1:14" x14ac:dyDescent="0.3">
      <c r="A46" s="178"/>
      <c r="B46" s="186" t="s">
        <v>13</v>
      </c>
      <c r="C46" s="24">
        <f t="shared" si="11"/>
        <v>285.60300000000001</v>
      </c>
      <c r="D46" s="24">
        <v>89.909000000000006</v>
      </c>
      <c r="E46" s="24">
        <v>108.26</v>
      </c>
      <c r="F46" s="345">
        <v>87.433999999999997</v>
      </c>
      <c r="G46" s="369">
        <f t="shared" si="12"/>
        <v>269.851</v>
      </c>
      <c r="H46" s="24">
        <v>83.165999999999997</v>
      </c>
      <c r="I46" s="24">
        <v>97.906000000000006</v>
      </c>
      <c r="J46" s="345">
        <v>88.778999999999996</v>
      </c>
      <c r="K46" s="333">
        <f t="shared" si="13"/>
        <v>5.8372953963483587</v>
      </c>
      <c r="L46" s="334">
        <f t="shared" si="13"/>
        <v>8.1078806242935926</v>
      </c>
      <c r="M46" s="334">
        <f t="shared" si="13"/>
        <v>10.575449921353133</v>
      </c>
      <c r="N46" s="334">
        <f t="shared" si="13"/>
        <v>-1.5149979161738687</v>
      </c>
    </row>
    <row r="47" spans="1:14" x14ac:dyDescent="0.3">
      <c r="A47" s="178"/>
      <c r="B47" s="186" t="s">
        <v>47</v>
      </c>
      <c r="C47" s="24">
        <f t="shared" si="11"/>
        <v>24.252000000000002</v>
      </c>
      <c r="D47" s="24">
        <v>11.035</v>
      </c>
      <c r="E47" s="24">
        <v>3.3130000000000002</v>
      </c>
      <c r="F47" s="345">
        <v>9.9039999999999999</v>
      </c>
      <c r="G47" s="369">
        <f t="shared" si="12"/>
        <v>30.534000000000002</v>
      </c>
      <c r="H47" s="24">
        <v>9.7070000000000007</v>
      </c>
      <c r="I47" s="24">
        <v>10.222</v>
      </c>
      <c r="J47" s="345">
        <v>10.605</v>
      </c>
      <c r="K47" s="333">
        <f t="shared" si="13"/>
        <v>-20.573786598545883</v>
      </c>
      <c r="L47" s="334">
        <f t="shared" si="13"/>
        <v>13.68084887194807</v>
      </c>
      <c r="M47" s="334">
        <f t="shared" si="13"/>
        <v>-67.589512815495979</v>
      </c>
      <c r="N47" s="334">
        <f t="shared" si="13"/>
        <v>-6.6100895803866146</v>
      </c>
    </row>
    <row r="48" spans="1:14" x14ac:dyDescent="0.3">
      <c r="A48" s="178"/>
      <c r="B48" s="186" t="s">
        <v>15</v>
      </c>
      <c r="C48" s="24">
        <f t="shared" si="11"/>
        <v>137.36799999999999</v>
      </c>
      <c r="D48" s="24">
        <v>45.606999999999999</v>
      </c>
      <c r="E48" s="24">
        <v>51.018000000000001</v>
      </c>
      <c r="F48" s="345">
        <v>40.742999999999995</v>
      </c>
      <c r="G48" s="369">
        <f t="shared" si="12"/>
        <v>113.574</v>
      </c>
      <c r="H48" s="24">
        <v>34.258000000000003</v>
      </c>
      <c r="I48" s="24">
        <v>42.075000000000003</v>
      </c>
      <c r="J48" s="345">
        <v>37.241</v>
      </c>
      <c r="K48" s="333">
        <f t="shared" si="13"/>
        <v>20.950217479352666</v>
      </c>
      <c r="L48" s="334">
        <f t="shared" si="13"/>
        <v>33.128028489695829</v>
      </c>
      <c r="M48" s="334">
        <f t="shared" si="13"/>
        <v>21.254901960784306</v>
      </c>
      <c r="N48" s="334">
        <f t="shared" si="13"/>
        <v>9.4036142960715221</v>
      </c>
    </row>
    <row r="49" spans="1:14" ht="7.35" customHeight="1" thickBot="1" x14ac:dyDescent="0.35">
      <c r="A49" s="178"/>
      <c r="B49" s="344"/>
      <c r="C49" s="344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1:14" ht="15" thickTop="1" x14ac:dyDescent="0.3">
      <c r="A50" s="178"/>
      <c r="B50" s="294" t="s">
        <v>177</v>
      </c>
      <c r="C50" s="178"/>
      <c r="D50" s="179"/>
      <c r="E50" s="179"/>
      <c r="F50" s="179"/>
      <c r="G50" s="179"/>
      <c r="H50" s="179"/>
      <c r="I50" s="179"/>
      <c r="J50" s="179"/>
      <c r="K50" s="191"/>
      <c r="L50" s="179"/>
      <c r="M50" s="179"/>
      <c r="N50" s="295" t="s">
        <v>118</v>
      </c>
    </row>
    <row r="51" spans="1:14" x14ac:dyDescent="0.3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">
      <c r="B53" s="22"/>
      <c r="C53" s="2"/>
      <c r="D53" s="2"/>
      <c r="E53" s="2"/>
      <c r="F53" s="6"/>
      <c r="G53" s="37"/>
      <c r="H53" s="1"/>
      <c r="I53" s="1"/>
      <c r="J53" s="1"/>
      <c r="K53" s="1"/>
      <c r="L53" s="1"/>
      <c r="M53" s="1"/>
      <c r="N53" s="1"/>
    </row>
    <row r="54" spans="1:14" x14ac:dyDescent="0.3">
      <c r="H54" s="38"/>
      <c r="I54" s="38"/>
      <c r="J54" s="38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Normal="100" workbookViewId="0">
      <selection activeCell="B5" sqref="B5:B6"/>
    </sheetView>
  </sheetViews>
  <sheetFormatPr defaultRowHeight="14.4" x14ac:dyDescent="0.3"/>
  <cols>
    <col min="1" max="1" width="3" style="34" customWidth="1"/>
    <col min="2" max="2" width="24.33203125" style="34" customWidth="1"/>
    <col min="3" max="3" width="12.33203125" style="35" bestFit="1" customWidth="1"/>
    <col min="4" max="6" width="10.33203125" style="35" customWidth="1"/>
    <col min="7" max="7" width="10.6640625" style="35" bestFit="1" customWidth="1"/>
    <col min="8" max="13" width="10.33203125" style="35" customWidth="1"/>
    <col min="14" max="14" width="10.44140625" style="35" customWidth="1"/>
  </cols>
  <sheetData>
    <row r="1" spans="1:14" ht="18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79"/>
      <c r="D3" s="179"/>
      <c r="E3" s="179"/>
      <c r="F3" s="179"/>
      <c r="G3" s="198"/>
      <c r="H3" s="179"/>
      <c r="I3" s="179"/>
      <c r="J3" s="179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4" t="s">
        <v>170</v>
      </c>
    </row>
    <row r="5" spans="1:14" ht="22.5" customHeight="1" thickBot="1" x14ac:dyDescent="0.35">
      <c r="A5" s="178"/>
      <c r="B5" s="431"/>
      <c r="C5" s="427" t="s">
        <v>186</v>
      </c>
      <c r="D5" s="427"/>
      <c r="E5" s="427"/>
      <c r="F5" s="427"/>
      <c r="G5" s="427" t="s">
        <v>187</v>
      </c>
      <c r="H5" s="427"/>
      <c r="I5" s="427"/>
      <c r="J5" s="427"/>
      <c r="K5" s="427" t="s">
        <v>49</v>
      </c>
      <c r="L5" s="427"/>
      <c r="M5" s="427"/>
      <c r="N5" s="427"/>
    </row>
    <row r="6" spans="1:14" ht="22.5" customHeight="1" thickBot="1" x14ac:dyDescent="0.35">
      <c r="A6" s="178"/>
      <c r="B6" s="432"/>
      <c r="C6" s="123" t="s">
        <v>0</v>
      </c>
      <c r="D6" s="143" t="s">
        <v>198</v>
      </c>
      <c r="E6" s="143" t="s">
        <v>199</v>
      </c>
      <c r="F6" s="143" t="s">
        <v>200</v>
      </c>
      <c r="G6" s="123" t="s">
        <v>0</v>
      </c>
      <c r="H6" s="143" t="s">
        <v>201</v>
      </c>
      <c r="I6" s="143" t="s">
        <v>202</v>
      </c>
      <c r="J6" s="143" t="s">
        <v>203</v>
      </c>
      <c r="K6" s="123" t="str">
        <f>C6</f>
        <v>Total</v>
      </c>
      <c r="L6" s="143" t="str">
        <f>D6</f>
        <v>out.24</v>
      </c>
      <c r="M6" s="143" t="str">
        <f>E6</f>
        <v>nov.24</v>
      </c>
      <c r="N6" s="143" t="str">
        <f>F6</f>
        <v>dez.24</v>
      </c>
    </row>
    <row r="7" spans="1:14" ht="7.35" customHeight="1" x14ac:dyDescent="0.3">
      <c r="A7" s="178"/>
      <c r="B7" s="350"/>
      <c r="C7" s="360"/>
      <c r="D7" s="361"/>
      <c r="E7" s="361"/>
      <c r="F7" s="361"/>
      <c r="G7" s="360"/>
      <c r="H7" s="361"/>
      <c r="I7" s="361"/>
      <c r="J7" s="361"/>
      <c r="K7" s="360"/>
      <c r="L7" s="360"/>
      <c r="M7" s="361"/>
      <c r="N7" s="362"/>
    </row>
    <row r="8" spans="1:14" x14ac:dyDescent="0.3">
      <c r="A8" s="178"/>
      <c r="B8" s="180" t="s">
        <v>0</v>
      </c>
      <c r="C8" s="364">
        <f>SUM(D8:F8)</f>
        <v>21072.126</v>
      </c>
      <c r="D8" s="363">
        <f>'Q03'!D8</f>
        <v>7298.87</v>
      </c>
      <c r="E8" s="363">
        <f>'Q03'!E8</f>
        <v>6517.0449999999992</v>
      </c>
      <c r="F8" s="365">
        <f>'Q03'!F8</f>
        <v>7256.2110000000011</v>
      </c>
      <c r="G8" s="363">
        <f>SUM(H8:J8)</f>
        <v>19063.595000000001</v>
      </c>
      <c r="H8" s="363">
        <f>'Q03'!H8</f>
        <v>6239.387999999999</v>
      </c>
      <c r="I8" s="363">
        <f>'Q03'!I8</f>
        <v>6003.0760000000009</v>
      </c>
      <c r="J8" s="363">
        <f>'Q03'!J8</f>
        <v>6821.1310000000003</v>
      </c>
      <c r="K8" s="335">
        <f t="shared" ref="K8:N8" si="0">IF(AND(C8=0,G8=0),"-",IF(G8=0,-100,(C8-G8)/G8*100))</f>
        <v>10.535950852921493</v>
      </c>
      <c r="L8" s="336">
        <f t="shared" si="0"/>
        <v>16.980543604597134</v>
      </c>
      <c r="M8" s="336">
        <f t="shared" si="0"/>
        <v>8.5617606706961258</v>
      </c>
      <c r="N8" s="336">
        <f t="shared" si="0"/>
        <v>6.3784143714583514</v>
      </c>
    </row>
    <row r="9" spans="1:14" ht="7.35" customHeight="1" x14ac:dyDescent="0.3">
      <c r="A9" s="178"/>
      <c r="B9" s="351"/>
      <c r="C9" s="367"/>
      <c r="D9" s="366"/>
      <c r="E9" s="366"/>
      <c r="F9" s="368"/>
      <c r="G9" s="366"/>
      <c r="H9" s="366"/>
      <c r="I9" s="366"/>
      <c r="J9" s="366"/>
      <c r="K9" s="337"/>
      <c r="L9" s="338"/>
      <c r="M9" s="338"/>
      <c r="N9" s="338"/>
    </row>
    <row r="10" spans="1:14" x14ac:dyDescent="0.3">
      <c r="A10" s="178"/>
      <c r="B10" s="371" t="s">
        <v>95</v>
      </c>
      <c r="C10" s="324"/>
      <c r="D10" s="323"/>
      <c r="E10" s="323"/>
      <c r="F10" s="370"/>
      <c r="G10" s="323"/>
      <c r="H10" s="323"/>
      <c r="I10" s="323"/>
      <c r="J10" s="323"/>
      <c r="K10" s="339"/>
      <c r="L10" s="338"/>
      <c r="M10" s="338"/>
      <c r="N10" s="338"/>
    </row>
    <row r="11" spans="1:14" ht="7.35" customHeight="1" x14ac:dyDescent="0.3">
      <c r="A11" s="178"/>
      <c r="B11" s="351"/>
      <c r="C11" s="324"/>
      <c r="D11" s="323"/>
      <c r="E11" s="323"/>
      <c r="F11" s="370"/>
      <c r="G11" s="323"/>
      <c r="H11" s="323"/>
      <c r="I11" s="323"/>
      <c r="J11" s="323"/>
      <c r="K11" s="337"/>
      <c r="L11" s="338"/>
      <c r="M11" s="338"/>
      <c r="N11" s="338"/>
    </row>
    <row r="12" spans="1:14" x14ac:dyDescent="0.3">
      <c r="A12" s="178"/>
      <c r="B12" s="372" t="s">
        <v>94</v>
      </c>
      <c r="C12" s="146">
        <f>SUM(D12:F12)</f>
        <v>3350.2020000000002</v>
      </c>
      <c r="D12" s="291">
        <f>SUM(D13:D16)</f>
        <v>1113.799</v>
      </c>
      <c r="E12" s="291">
        <f>SUM(E13:E16)</f>
        <v>1086.616</v>
      </c>
      <c r="F12" s="365">
        <f>SUM(F13:F16)</f>
        <v>1149.787</v>
      </c>
      <c r="G12" s="363">
        <f>SUM(H12:J12)</f>
        <v>3077.0439999999999</v>
      </c>
      <c r="H12" s="291">
        <f>SUM(H13:H16)</f>
        <v>1022.912</v>
      </c>
      <c r="I12" s="291">
        <f>SUM(I13:I16)</f>
        <v>1030.347</v>
      </c>
      <c r="J12" s="291">
        <f>SUM(J13:J16)</f>
        <v>1023.7849999999999</v>
      </c>
      <c r="K12" s="335">
        <f t="shared" ref="K12:N28" si="1">(+C12-G12)/G12*100</f>
        <v>8.8772861226553914</v>
      </c>
      <c r="L12" s="336">
        <f t="shared" si="1"/>
        <v>8.8851240380404128</v>
      </c>
      <c r="M12" s="336">
        <f t="shared" si="1"/>
        <v>5.461169877720808</v>
      </c>
      <c r="N12" s="336">
        <f t="shared" si="1"/>
        <v>12.307466899788549</v>
      </c>
    </row>
    <row r="13" spans="1:14" x14ac:dyDescent="0.3">
      <c r="A13" s="178"/>
      <c r="B13" s="356" t="s">
        <v>92</v>
      </c>
      <c r="C13" s="369">
        <f>SUM(D13:F13)</f>
        <v>632.23300000000006</v>
      </c>
      <c r="D13" s="24">
        <v>192.28399999999999</v>
      </c>
      <c r="E13" s="24">
        <v>206.46</v>
      </c>
      <c r="F13" s="159">
        <v>233.489</v>
      </c>
      <c r="G13" s="292">
        <f t="shared" ref="G13:G16" si="2">SUM(H13:J13)</f>
        <v>570.50900000000001</v>
      </c>
      <c r="H13" s="24">
        <v>184.47300000000001</v>
      </c>
      <c r="I13" s="24">
        <v>178.98099999999999</v>
      </c>
      <c r="J13" s="150">
        <v>207.05500000000001</v>
      </c>
      <c r="K13" s="333">
        <f t="shared" si="1"/>
        <v>10.819110653819667</v>
      </c>
      <c r="L13" s="334">
        <f t="shared" si="1"/>
        <v>4.2342239785767992</v>
      </c>
      <c r="M13" s="334">
        <f t="shared" si="1"/>
        <v>15.353026298880895</v>
      </c>
      <c r="N13" s="334">
        <f t="shared" si="1"/>
        <v>12.766656202458282</v>
      </c>
    </row>
    <row r="14" spans="1:14" x14ac:dyDescent="0.3">
      <c r="A14" s="178"/>
      <c r="B14" s="356" t="s">
        <v>91</v>
      </c>
      <c r="C14" s="369">
        <f>SUM(D14:F14)</f>
        <v>584.49900000000002</v>
      </c>
      <c r="D14" s="24">
        <v>182.93899999999999</v>
      </c>
      <c r="E14" s="24">
        <v>151.649</v>
      </c>
      <c r="F14" s="159">
        <v>249.911</v>
      </c>
      <c r="G14" s="292">
        <f t="shared" si="2"/>
        <v>590.49199999999996</v>
      </c>
      <c r="H14" s="24">
        <v>209.77600000000001</v>
      </c>
      <c r="I14" s="24">
        <v>190.21199999999999</v>
      </c>
      <c r="J14" s="150">
        <v>190.50399999999999</v>
      </c>
      <c r="K14" s="333">
        <f t="shared" si="1"/>
        <v>-1.0149163748196315</v>
      </c>
      <c r="L14" s="334">
        <f t="shared" si="1"/>
        <v>-12.79316985737168</v>
      </c>
      <c r="M14" s="334">
        <f t="shared" si="1"/>
        <v>-20.273694614430209</v>
      </c>
      <c r="N14" s="334">
        <f t="shared" si="1"/>
        <v>31.184122118170755</v>
      </c>
    </row>
    <row r="15" spans="1:14" x14ac:dyDescent="0.3">
      <c r="A15" s="178"/>
      <c r="B15" s="356" t="s">
        <v>90</v>
      </c>
      <c r="C15" s="369">
        <f>SUM(D15:F15)</f>
        <v>1503.5070000000001</v>
      </c>
      <c r="D15" s="24">
        <v>529.03399999999999</v>
      </c>
      <c r="E15" s="24">
        <v>506.625</v>
      </c>
      <c r="F15" s="159">
        <v>467.84800000000001</v>
      </c>
      <c r="G15" s="292">
        <f t="shared" si="2"/>
        <v>1355.5239999999999</v>
      </c>
      <c r="H15" s="24">
        <v>462.267</v>
      </c>
      <c r="I15" s="24">
        <v>450.21600000000001</v>
      </c>
      <c r="J15" s="150">
        <v>443.041</v>
      </c>
      <c r="K15" s="333">
        <f t="shared" si="1"/>
        <v>10.917032822731297</v>
      </c>
      <c r="L15" s="334">
        <f t="shared" si="1"/>
        <v>14.443384450977465</v>
      </c>
      <c r="M15" s="334">
        <f t="shared" si="1"/>
        <v>12.529319260088489</v>
      </c>
      <c r="N15" s="334">
        <f t="shared" si="1"/>
        <v>5.5992560507943994</v>
      </c>
    </row>
    <row r="16" spans="1:14" x14ac:dyDescent="0.3">
      <c r="A16" s="178"/>
      <c r="B16" s="356" t="s">
        <v>89</v>
      </c>
      <c r="C16" s="369">
        <f>SUM(D16:F16)</f>
        <v>629.96299999999997</v>
      </c>
      <c r="D16" s="24">
        <v>209.542</v>
      </c>
      <c r="E16" s="24">
        <v>221.88200000000001</v>
      </c>
      <c r="F16" s="159">
        <v>198.53899999999999</v>
      </c>
      <c r="G16" s="292">
        <f t="shared" si="2"/>
        <v>560.51900000000001</v>
      </c>
      <c r="H16" s="24">
        <v>166.39599999999999</v>
      </c>
      <c r="I16" s="24">
        <v>210.93799999999999</v>
      </c>
      <c r="J16" s="150">
        <v>183.185</v>
      </c>
      <c r="K16" s="333">
        <f t="shared" si="1"/>
        <v>12.389232122372293</v>
      </c>
      <c r="L16" s="334">
        <f t="shared" si="1"/>
        <v>25.929709848794452</v>
      </c>
      <c r="M16" s="334">
        <f t="shared" si="1"/>
        <v>5.1882543685822462</v>
      </c>
      <c r="N16" s="334">
        <f t="shared" si="1"/>
        <v>8.3816906406092109</v>
      </c>
    </row>
    <row r="17" spans="1:14" ht="7.35" customHeight="1" x14ac:dyDescent="0.3">
      <c r="A17" s="178"/>
      <c r="B17" s="356"/>
      <c r="C17" s="324"/>
      <c r="D17" s="323"/>
      <c r="E17" s="323"/>
      <c r="F17" s="365"/>
      <c r="G17" s="363"/>
      <c r="H17" s="323"/>
      <c r="I17" s="323"/>
      <c r="J17" s="150"/>
      <c r="K17" s="339"/>
      <c r="L17" s="338"/>
      <c r="M17" s="338"/>
      <c r="N17" s="338"/>
    </row>
    <row r="18" spans="1:14" x14ac:dyDescent="0.3">
      <c r="A18" s="178"/>
      <c r="B18" s="372" t="s">
        <v>124</v>
      </c>
      <c r="C18" s="146">
        <f>SUM(D18:F18)</f>
        <v>2668.6330000000003</v>
      </c>
      <c r="D18" s="291">
        <f>SUM(D19:D22)</f>
        <v>882.70399999999995</v>
      </c>
      <c r="E18" s="291">
        <f>SUM(E19:E22)</f>
        <v>804.89700000000005</v>
      </c>
      <c r="F18" s="365">
        <f>SUM(F19:F22)</f>
        <v>981.03200000000004</v>
      </c>
      <c r="G18" s="363">
        <f>SUM(H18:J18)</f>
        <v>2704.7179999999998</v>
      </c>
      <c r="H18" s="291">
        <f>SUM(H19:H22)</f>
        <v>969.17700000000002</v>
      </c>
      <c r="I18" s="291">
        <f>SUM(I19:I22)</f>
        <v>781.98200000000008</v>
      </c>
      <c r="J18" s="291">
        <f>SUM(J19:J22)</f>
        <v>953.55899999999997</v>
      </c>
      <c r="K18" s="335">
        <f t="shared" si="1"/>
        <v>-1.3341501775785714</v>
      </c>
      <c r="L18" s="336">
        <f t="shared" si="1"/>
        <v>-8.9223124362216666</v>
      </c>
      <c r="M18" s="336">
        <f t="shared" si="1"/>
        <v>2.9303743564429823</v>
      </c>
      <c r="N18" s="336">
        <f t="shared" si="1"/>
        <v>2.881101221843648</v>
      </c>
    </row>
    <row r="19" spans="1:14" x14ac:dyDescent="0.3">
      <c r="A19" s="178"/>
      <c r="B19" s="356" t="s">
        <v>92</v>
      </c>
      <c r="C19" s="369">
        <f>SUM(D19:F19)</f>
        <v>344.87099999999998</v>
      </c>
      <c r="D19" s="24">
        <v>135.33099999999999</v>
      </c>
      <c r="E19" s="24">
        <v>98.563000000000002</v>
      </c>
      <c r="F19" s="159">
        <v>110.977</v>
      </c>
      <c r="G19" s="292">
        <f t="shared" ref="G19:G22" si="3">SUM(H19:J19)</f>
        <v>377.399</v>
      </c>
      <c r="H19" s="24">
        <v>136.268</v>
      </c>
      <c r="I19" s="24">
        <v>114.214</v>
      </c>
      <c r="J19" s="150">
        <v>126.917</v>
      </c>
      <c r="K19" s="333">
        <f t="shared" si="1"/>
        <v>-8.6189947509134939</v>
      </c>
      <c r="L19" s="334">
        <f t="shared" si="1"/>
        <v>-0.68761558106085929</v>
      </c>
      <c r="M19" s="334">
        <f t="shared" si="1"/>
        <v>-13.703223772917502</v>
      </c>
      <c r="N19" s="334">
        <f t="shared" si="1"/>
        <v>-12.559389207119612</v>
      </c>
    </row>
    <row r="20" spans="1:14" x14ac:dyDescent="0.3">
      <c r="A20" s="178"/>
      <c r="B20" s="356" t="s">
        <v>91</v>
      </c>
      <c r="C20" s="369">
        <f>SUM(D20:F20)</f>
        <v>1200.7649999999999</v>
      </c>
      <c r="D20" s="24">
        <v>366.45800000000003</v>
      </c>
      <c r="E20" s="24">
        <v>331.65199999999999</v>
      </c>
      <c r="F20" s="159">
        <v>502.65499999999997</v>
      </c>
      <c r="G20" s="292">
        <f t="shared" si="3"/>
        <v>1348.502</v>
      </c>
      <c r="H20" s="24">
        <v>527.62199999999996</v>
      </c>
      <c r="I20" s="24">
        <v>349.80200000000002</v>
      </c>
      <c r="J20" s="150">
        <v>471.07799999999997</v>
      </c>
      <c r="K20" s="333">
        <f t="shared" si="1"/>
        <v>-10.95563818221998</v>
      </c>
      <c r="L20" s="334">
        <f t="shared" si="1"/>
        <v>-30.545352544056147</v>
      </c>
      <c r="M20" s="334">
        <f t="shared" si="1"/>
        <v>-5.1886495789046467</v>
      </c>
      <c r="N20" s="334">
        <f t="shared" si="1"/>
        <v>6.7031362109884141</v>
      </c>
    </row>
    <row r="21" spans="1:14" x14ac:dyDescent="0.3">
      <c r="A21" s="178"/>
      <c r="B21" s="356" t="s">
        <v>90</v>
      </c>
      <c r="C21" s="369">
        <f>SUM(D21:F21)</f>
        <v>1002.2850000000001</v>
      </c>
      <c r="D21" s="24">
        <v>339.52800000000002</v>
      </c>
      <c r="E21" s="24">
        <v>341.803</v>
      </c>
      <c r="F21" s="159">
        <v>320.95400000000001</v>
      </c>
      <c r="G21" s="292">
        <f t="shared" si="3"/>
        <v>932.41700000000003</v>
      </c>
      <c r="H21" s="24">
        <v>284.476</v>
      </c>
      <c r="I21" s="24">
        <v>306.91300000000001</v>
      </c>
      <c r="J21" s="150">
        <v>341.02800000000002</v>
      </c>
      <c r="K21" s="333">
        <f t="shared" si="1"/>
        <v>7.4932138731919355</v>
      </c>
      <c r="L21" s="334">
        <f t="shared" si="1"/>
        <v>19.352071879525873</v>
      </c>
      <c r="M21" s="334">
        <f t="shared" si="1"/>
        <v>11.368042409412435</v>
      </c>
      <c r="N21" s="334">
        <f t="shared" si="1"/>
        <v>-5.8863201848528597</v>
      </c>
    </row>
    <row r="22" spans="1:14" x14ac:dyDescent="0.3">
      <c r="A22" s="178"/>
      <c r="B22" s="356" t="s">
        <v>89</v>
      </c>
      <c r="C22" s="369">
        <f>SUM(D22:F22)</f>
        <v>120.71199999999999</v>
      </c>
      <c r="D22" s="24">
        <v>41.387</v>
      </c>
      <c r="E22" s="24">
        <v>32.878999999999998</v>
      </c>
      <c r="F22" s="159">
        <v>46.445999999999998</v>
      </c>
      <c r="G22" s="292">
        <f t="shared" si="3"/>
        <v>46.4</v>
      </c>
      <c r="H22" s="24">
        <v>20.811</v>
      </c>
      <c r="I22" s="24">
        <v>11.053000000000001</v>
      </c>
      <c r="J22" s="150">
        <v>14.536</v>
      </c>
      <c r="K22" s="333">
        <f t="shared" si="1"/>
        <v>160.15517241379308</v>
      </c>
      <c r="L22" s="334">
        <f t="shared" si="1"/>
        <v>98.870789486329343</v>
      </c>
      <c r="M22" s="334">
        <f t="shared" si="1"/>
        <v>197.46675110829634</v>
      </c>
      <c r="N22" s="334">
        <f t="shared" si="1"/>
        <v>219.5239405613649</v>
      </c>
    </row>
    <row r="23" spans="1:14" ht="7.35" customHeight="1" x14ac:dyDescent="0.3">
      <c r="A23" s="178"/>
      <c r="B23" s="356"/>
      <c r="C23" s="324"/>
      <c r="D23" s="323"/>
      <c r="E23" s="323"/>
      <c r="F23" s="365"/>
      <c r="G23" s="363"/>
      <c r="H23" s="323"/>
      <c r="I23" s="323"/>
      <c r="J23" s="150"/>
      <c r="K23" s="339"/>
      <c r="L23" s="338"/>
      <c r="M23" s="338"/>
      <c r="N23" s="338"/>
    </row>
    <row r="24" spans="1:14" x14ac:dyDescent="0.3">
      <c r="A24" s="178"/>
      <c r="B24" s="372" t="s">
        <v>93</v>
      </c>
      <c r="C24" s="146">
        <f>SUM(D24:F24)</f>
        <v>10340.18</v>
      </c>
      <c r="D24" s="291">
        <f>SUM(D25:D28)</f>
        <v>3647.6859999999997</v>
      </c>
      <c r="E24" s="291">
        <f>SUM(E25:E28)</f>
        <v>3139.1660000000002</v>
      </c>
      <c r="F24" s="365">
        <f>SUM(F25:F28)</f>
        <v>3553.328</v>
      </c>
      <c r="G24" s="363">
        <f>SUM(H24:J24)</f>
        <v>9054.7489999999998</v>
      </c>
      <c r="H24" s="291">
        <f>SUM(H25:H28)</f>
        <v>2919.473</v>
      </c>
      <c r="I24" s="291">
        <f>SUM(I25:I28)</f>
        <v>2743.8150000000001</v>
      </c>
      <c r="J24" s="291">
        <f>SUM(J25:J28)</f>
        <v>3391.4609999999998</v>
      </c>
      <c r="K24" s="335">
        <f t="shared" si="1"/>
        <v>14.196207978818634</v>
      </c>
      <c r="L24" s="336">
        <f t="shared" si="1"/>
        <v>24.943303123543178</v>
      </c>
      <c r="M24" s="336">
        <f t="shared" si="1"/>
        <v>14.408806716196249</v>
      </c>
      <c r="N24" s="336">
        <f t="shared" si="1"/>
        <v>4.7727808162912737</v>
      </c>
    </row>
    <row r="25" spans="1:14" x14ac:dyDescent="0.3">
      <c r="A25" s="178"/>
      <c r="B25" s="356" t="s">
        <v>92</v>
      </c>
      <c r="C25" s="369">
        <f>SUM(D25:F25)</f>
        <v>5770.4800000000005</v>
      </c>
      <c r="D25" s="24">
        <v>1879.471</v>
      </c>
      <c r="E25" s="24">
        <v>1803.7760000000001</v>
      </c>
      <c r="F25" s="159">
        <v>2087.2330000000002</v>
      </c>
      <c r="G25" s="292">
        <f t="shared" ref="G25:G28" si="4">SUM(H25:J25)</f>
        <v>4877.0519999999997</v>
      </c>
      <c r="H25" s="24">
        <v>1517.847</v>
      </c>
      <c r="I25" s="24">
        <v>1390.837</v>
      </c>
      <c r="J25" s="150">
        <v>1968.3679999999999</v>
      </c>
      <c r="K25" s="333">
        <f t="shared" si="1"/>
        <v>18.319017307996731</v>
      </c>
      <c r="L25" s="334">
        <f t="shared" si="1"/>
        <v>23.824799205717049</v>
      </c>
      <c r="M25" s="334">
        <f t="shared" si="1"/>
        <v>29.689963669358814</v>
      </c>
      <c r="N25" s="334">
        <f t="shared" si="1"/>
        <v>6.038759012542382</v>
      </c>
    </row>
    <row r="26" spans="1:14" x14ac:dyDescent="0.3">
      <c r="A26" s="178"/>
      <c r="B26" s="356" t="s">
        <v>91</v>
      </c>
      <c r="C26" s="369">
        <f>SUM(D26:F26)</f>
        <v>78.186999999999998</v>
      </c>
      <c r="D26" s="24">
        <v>46.482999999999997</v>
      </c>
      <c r="E26" s="24">
        <v>10.792</v>
      </c>
      <c r="F26" s="159">
        <v>20.911999999999999</v>
      </c>
      <c r="G26" s="292">
        <f t="shared" si="4"/>
        <v>207.70400000000001</v>
      </c>
      <c r="H26" s="24">
        <v>8.8219999999999992</v>
      </c>
      <c r="I26" s="24">
        <v>190.24</v>
      </c>
      <c r="J26" s="150">
        <v>8.6419999999999995</v>
      </c>
      <c r="K26" s="333">
        <f t="shared" si="1"/>
        <v>-62.356526595539805</v>
      </c>
      <c r="L26" s="334">
        <f>(+D26-H26)/H26*100</f>
        <v>426.89866243482209</v>
      </c>
      <c r="M26" s="334">
        <f t="shared" si="1"/>
        <v>-94.327165685449955</v>
      </c>
      <c r="N26" s="334">
        <f t="shared" si="1"/>
        <v>141.98102291136311</v>
      </c>
    </row>
    <row r="27" spans="1:14" x14ac:dyDescent="0.3">
      <c r="A27" s="178"/>
      <c r="B27" s="356" t="s">
        <v>90</v>
      </c>
      <c r="C27" s="369">
        <f>SUM(D27:F27)</f>
        <v>4486.6989999999996</v>
      </c>
      <c r="D27" s="24">
        <v>1721.732</v>
      </c>
      <c r="E27" s="24">
        <v>1324.598</v>
      </c>
      <c r="F27" s="159">
        <v>1440.3689999999999</v>
      </c>
      <c r="G27" s="292">
        <f t="shared" si="4"/>
        <v>3961.6009999999997</v>
      </c>
      <c r="H27" s="24">
        <v>1391.087</v>
      </c>
      <c r="I27" s="24">
        <v>1161.3389999999999</v>
      </c>
      <c r="J27" s="150">
        <v>1409.175</v>
      </c>
      <c r="K27" s="333">
        <f t="shared" si="1"/>
        <v>13.25469172690536</v>
      </c>
      <c r="L27" s="334">
        <f t="shared" si="1"/>
        <v>23.7688225107416</v>
      </c>
      <c r="M27" s="334">
        <f t="shared" si="1"/>
        <v>14.057824631739743</v>
      </c>
      <c r="N27" s="334">
        <f t="shared" si="1"/>
        <v>2.2136356378732209</v>
      </c>
    </row>
    <row r="28" spans="1:14" x14ac:dyDescent="0.3">
      <c r="A28" s="178"/>
      <c r="B28" s="356" t="s">
        <v>89</v>
      </c>
      <c r="C28" s="369">
        <f>SUM(D28:F28)</f>
        <v>4.8140000000000001</v>
      </c>
      <c r="D28" s="24">
        <v>0</v>
      </c>
      <c r="E28" s="24">
        <v>0</v>
      </c>
      <c r="F28" s="159">
        <v>4.8140000000000001</v>
      </c>
      <c r="G28" s="292">
        <f t="shared" si="4"/>
        <v>8.3919999999999995</v>
      </c>
      <c r="H28" s="24">
        <v>1.7170000000000001</v>
      </c>
      <c r="I28" s="385">
        <v>1.399</v>
      </c>
      <c r="J28" s="150">
        <v>5.2759999999999998</v>
      </c>
      <c r="K28" s="333">
        <f t="shared" si="1"/>
        <v>-42.635843660629163</v>
      </c>
      <c r="L28" s="334">
        <f t="shared" si="1"/>
        <v>-100</v>
      </c>
      <c r="M28" s="334">
        <f t="shared" si="1"/>
        <v>-100</v>
      </c>
      <c r="N28" s="334">
        <f t="shared" si="1"/>
        <v>-8.7566338134950676</v>
      </c>
    </row>
    <row r="29" spans="1:14" ht="7.35" customHeight="1" thickBot="1" x14ac:dyDescent="0.35">
      <c r="A29" s="178"/>
      <c r="B29" s="344"/>
      <c r="C29" s="344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</row>
    <row r="30" spans="1:14" ht="15" thickTop="1" x14ac:dyDescent="0.3">
      <c r="A30" s="178"/>
      <c r="B30" s="294" t="s">
        <v>177</v>
      </c>
      <c r="C30" s="178"/>
      <c r="D30" s="179"/>
      <c r="E30" s="179"/>
      <c r="F30" s="179"/>
      <c r="G30" s="179"/>
      <c r="H30" s="179"/>
      <c r="I30" s="179"/>
      <c r="J30" s="179"/>
      <c r="K30" s="191"/>
      <c r="L30" s="179"/>
      <c r="M30" s="179"/>
      <c r="N30" s="295" t="s">
        <v>118</v>
      </c>
    </row>
    <row r="31" spans="1:14" x14ac:dyDescent="0.3">
      <c r="A31" s="36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36"/>
      <c r="B32" s="22"/>
      <c r="C32" s="2"/>
      <c r="D32" s="2"/>
      <c r="E32" s="2"/>
      <c r="F32" s="6"/>
      <c r="G32" s="37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Normal="100" workbookViewId="0">
      <selection activeCell="B5" sqref="B5:B6"/>
    </sheetView>
  </sheetViews>
  <sheetFormatPr defaultRowHeight="14.4" x14ac:dyDescent="0.3"/>
  <cols>
    <col min="1" max="1" width="2.33203125" style="1" customWidth="1"/>
    <col min="2" max="2" width="26.5546875" style="1" customWidth="1"/>
    <col min="3" max="6" width="11.33203125" style="2" customWidth="1"/>
    <col min="7" max="10" width="9.6640625" style="2" customWidth="1"/>
    <col min="11" max="11" width="8" style="2" customWidth="1"/>
    <col min="12" max="12" width="9.6640625" style="2" customWidth="1"/>
    <col min="13" max="14" width="8" style="2" customWidth="1"/>
  </cols>
  <sheetData>
    <row r="1" spans="1:14" ht="7.35" customHeight="1" x14ac:dyDescent="0.3"/>
    <row r="2" spans="1:14" x14ac:dyDescent="0.3">
      <c r="B2" s="63" t="s">
        <v>96</v>
      </c>
      <c r="C2" s="142"/>
      <c r="D2" s="142"/>
      <c r="E2" s="142"/>
      <c r="F2" s="142"/>
      <c r="G2" s="142"/>
      <c r="H2" s="142"/>
      <c r="I2" s="142"/>
      <c r="J2" s="142"/>
      <c r="K2" s="51"/>
      <c r="L2" s="51"/>
      <c r="M2" s="142"/>
      <c r="N2" s="142"/>
    </row>
    <row r="3" spans="1:14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1:14" ht="22.5" customHeight="1" thickBot="1" x14ac:dyDescent="0.35">
      <c r="B5" s="434"/>
      <c r="C5" s="427" t="s">
        <v>196</v>
      </c>
      <c r="D5" s="427"/>
      <c r="E5" s="427"/>
      <c r="F5" s="427"/>
      <c r="G5" s="427" t="s">
        <v>187</v>
      </c>
      <c r="H5" s="427"/>
      <c r="I5" s="427"/>
      <c r="J5" s="433"/>
      <c r="K5" s="427" t="s">
        <v>49</v>
      </c>
      <c r="L5" s="427"/>
      <c r="M5" s="427"/>
      <c r="N5" s="427"/>
    </row>
    <row r="6" spans="1:14" ht="22.5" customHeight="1" x14ac:dyDescent="0.3">
      <c r="B6" s="435"/>
      <c r="C6" s="123" t="s">
        <v>0</v>
      </c>
      <c r="D6" s="143" t="str">
        <f>_xlfn.CONCAT(LEFT([1]Passageiros!A2,3),".24")</f>
        <v>Out.24</v>
      </c>
      <c r="E6" s="143" t="str">
        <f>_xlfn.CONCAT(LEFT([1]Passageiros!A10,3),".24")</f>
        <v>Nov.24</v>
      </c>
      <c r="F6" s="143" t="str">
        <f>_xlfn.CONCAT(LEFT([1]Passageiros!A18,3),".24")</f>
        <v>Dez.24</v>
      </c>
      <c r="G6" s="405" t="s">
        <v>0</v>
      </c>
      <c r="H6" s="143" t="str">
        <f>_xlfn.CONCAT(LEFT([1]Passageiros!A2,3),".23")</f>
        <v>Out.23</v>
      </c>
      <c r="I6" s="143" t="str">
        <f>_xlfn.CONCAT(LEFT([1]Passageiros!A10,3),".23")</f>
        <v>Nov.23</v>
      </c>
      <c r="J6" s="143" t="str">
        <f>_xlfn.CONCAT(LEFT([1]Passageiros!A18,3),".23")</f>
        <v>Dez.23</v>
      </c>
      <c r="K6" s="123" t="str">
        <f>C6</f>
        <v>Total</v>
      </c>
      <c r="L6" s="143" t="str">
        <f>D6</f>
        <v>Out.24</v>
      </c>
      <c r="M6" s="143" t="str">
        <f>E6</f>
        <v>Nov.24</v>
      </c>
      <c r="N6" s="143" t="str">
        <f>F6</f>
        <v>Dez.24</v>
      </c>
    </row>
    <row r="7" spans="1:14" ht="7.35" customHeight="1" x14ac:dyDescent="0.3">
      <c r="B7" s="65"/>
      <c r="C7" s="142"/>
      <c r="D7" s="142"/>
      <c r="E7" s="373"/>
      <c r="F7" s="373"/>
      <c r="G7" s="142"/>
      <c r="H7" s="142"/>
      <c r="I7" s="373"/>
      <c r="J7" s="373"/>
      <c r="K7" s="142"/>
      <c r="L7" s="373"/>
      <c r="M7" s="373"/>
      <c r="N7" s="373"/>
    </row>
    <row r="8" spans="1:14" x14ac:dyDescent="0.3">
      <c r="A8" s="3"/>
      <c r="B8" s="145" t="s">
        <v>54</v>
      </c>
      <c r="C8" s="146">
        <f t="shared" ref="C8:J8" si="0">SUM(C10)+SUM(C18)</f>
        <v>5793262</v>
      </c>
      <c r="D8" s="291">
        <f t="shared" si="0"/>
        <v>2101142</v>
      </c>
      <c r="E8" s="291">
        <f t="shared" si="0"/>
        <v>1869260</v>
      </c>
      <c r="F8" s="147">
        <f t="shared" si="0"/>
        <v>1822860</v>
      </c>
      <c r="G8" s="146">
        <f t="shared" si="0"/>
        <v>5369428</v>
      </c>
      <c r="H8" s="291">
        <f t="shared" si="0"/>
        <v>1922409</v>
      </c>
      <c r="I8" s="291">
        <f t="shared" si="0"/>
        <v>1767041</v>
      </c>
      <c r="J8" s="291">
        <f t="shared" si="0"/>
        <v>1679978</v>
      </c>
      <c r="K8" s="148">
        <f>(C8-G8)/G8*100</f>
        <v>7.8934664921477671</v>
      </c>
      <c r="L8" s="184">
        <f>(D8-H8)/H8*100</f>
        <v>9.2973451539188599</v>
      </c>
      <c r="M8" s="184">
        <f>(E8-I8)/I8*100</f>
        <v>5.7847554188046573</v>
      </c>
      <c r="N8" s="184">
        <f>(F8-J8)/J8*100</f>
        <v>8.5049923272804762</v>
      </c>
    </row>
    <row r="9" spans="1:14" ht="7.35" customHeight="1" x14ac:dyDescent="0.3">
      <c r="B9" s="144"/>
      <c r="C9" s="149"/>
      <c r="D9" s="150"/>
      <c r="E9" s="150"/>
      <c r="F9" s="151"/>
      <c r="G9" s="149"/>
      <c r="H9" s="150"/>
      <c r="I9" s="150"/>
      <c r="J9" s="150"/>
      <c r="K9" s="148"/>
      <c r="L9" s="184"/>
      <c r="M9" s="184"/>
      <c r="N9" s="184"/>
    </row>
    <row r="10" spans="1:14" x14ac:dyDescent="0.3">
      <c r="A10" s="3"/>
      <c r="B10" s="152" t="s">
        <v>111</v>
      </c>
      <c r="C10" s="146">
        <f>SUM(C12:C16)</f>
        <v>5773203</v>
      </c>
      <c r="D10" s="291">
        <f t="shared" ref="D10:J10" si="1">SUM(D12:D16)</f>
        <v>2091086</v>
      </c>
      <c r="E10" s="291">
        <f t="shared" si="1"/>
        <v>1864086</v>
      </c>
      <c r="F10" s="147">
        <f t="shared" si="1"/>
        <v>1818031</v>
      </c>
      <c r="G10" s="146">
        <f>SUM(G12:G16)</f>
        <v>5345596</v>
      </c>
      <c r="H10" s="291">
        <f t="shared" si="1"/>
        <v>1909033</v>
      </c>
      <c r="I10" s="291">
        <f t="shared" si="1"/>
        <v>1761640</v>
      </c>
      <c r="J10" s="291">
        <f t="shared" si="1"/>
        <v>1674923</v>
      </c>
      <c r="K10" s="148">
        <f>(C10-G10)/G10*100</f>
        <v>7.9992389997298714</v>
      </c>
      <c r="L10" s="184">
        <f>(D10-H10)/H10*100</f>
        <v>9.5363987945729587</v>
      </c>
      <c r="M10" s="184">
        <f>(E10-I10)/I10*100</f>
        <v>5.8153765809132398</v>
      </c>
      <c r="N10" s="184">
        <f>(F10-J10)/J10*100</f>
        <v>8.5441539700631015</v>
      </c>
    </row>
    <row r="11" spans="1:14" ht="7.35" customHeight="1" x14ac:dyDescent="0.3">
      <c r="B11" s="144"/>
      <c r="C11" s="149"/>
      <c r="D11" s="153"/>
      <c r="E11" s="153"/>
      <c r="F11" s="154"/>
      <c r="G11" s="149"/>
      <c r="H11" s="153"/>
      <c r="I11" s="153"/>
      <c r="J11" s="153"/>
      <c r="K11" s="148"/>
      <c r="L11" s="184"/>
      <c r="M11" s="184"/>
      <c r="N11" s="184"/>
    </row>
    <row r="12" spans="1:14" x14ac:dyDescent="0.3">
      <c r="B12" s="155" t="s">
        <v>117</v>
      </c>
      <c r="C12" s="149">
        <f>SUM(D12:F12)</f>
        <v>5225</v>
      </c>
      <c r="D12" s="156">
        <v>3658</v>
      </c>
      <c r="E12" s="156">
        <v>903</v>
      </c>
      <c r="F12" s="157">
        <v>664</v>
      </c>
      <c r="G12" s="149">
        <f>SUM(H12:J12)</f>
        <v>7307</v>
      </c>
      <c r="H12" s="156">
        <v>5042</v>
      </c>
      <c r="I12" s="156">
        <v>1195</v>
      </c>
      <c r="J12" s="157">
        <v>1070</v>
      </c>
      <c r="K12" s="298">
        <f t="shared" ref="K12:N16" si="2">(C12-G12)/G12*100</f>
        <v>-28.493225674011224</v>
      </c>
      <c r="L12" s="299">
        <f t="shared" si="2"/>
        <v>-27.449424831416103</v>
      </c>
      <c r="M12" s="299">
        <f t="shared" si="2"/>
        <v>-24.435146443514643</v>
      </c>
      <c r="N12" s="299">
        <f t="shared" si="2"/>
        <v>-37.943925233644862</v>
      </c>
    </row>
    <row r="13" spans="1:14" x14ac:dyDescent="0.3">
      <c r="B13" s="155" t="s">
        <v>84</v>
      </c>
      <c r="C13" s="149">
        <f>SUM(D13:F13)</f>
        <v>43469</v>
      </c>
      <c r="D13" s="156">
        <v>16209</v>
      </c>
      <c r="E13" s="156">
        <v>13928</v>
      </c>
      <c r="F13" s="157">
        <v>13332</v>
      </c>
      <c r="G13" s="149">
        <f t="shared" ref="G13:G16" si="3">SUM(H13:J13)</f>
        <v>32458</v>
      </c>
      <c r="H13" s="156">
        <v>13567</v>
      </c>
      <c r="I13" s="156">
        <v>9674</v>
      </c>
      <c r="J13" s="157">
        <v>9217</v>
      </c>
      <c r="K13" s="300">
        <f t="shared" si="2"/>
        <v>33.923840039435575</v>
      </c>
      <c r="L13" s="158">
        <f t="shared" si="2"/>
        <v>19.473723004348788</v>
      </c>
      <c r="M13" s="158">
        <f t="shared" si="2"/>
        <v>43.973537316518502</v>
      </c>
      <c r="N13" s="158">
        <f t="shared" si="2"/>
        <v>44.645763263534768</v>
      </c>
    </row>
    <row r="14" spans="1:14" x14ac:dyDescent="0.3">
      <c r="B14" s="155" t="s">
        <v>81</v>
      </c>
      <c r="C14" s="149">
        <f>SUM(D14:F14)</f>
        <v>5438254</v>
      </c>
      <c r="D14" s="292">
        <v>1916009</v>
      </c>
      <c r="E14" s="292">
        <v>1774722</v>
      </c>
      <c r="F14" s="159">
        <v>1747523</v>
      </c>
      <c r="G14" s="149">
        <f t="shared" si="3"/>
        <v>4998586</v>
      </c>
      <c r="H14" s="292">
        <v>1723390</v>
      </c>
      <c r="I14" s="292">
        <v>1674829</v>
      </c>
      <c r="J14" s="159">
        <v>1600367</v>
      </c>
      <c r="K14" s="300">
        <f t="shared" si="2"/>
        <v>8.7958474656632895</v>
      </c>
      <c r="L14" s="158">
        <f t="shared" si="2"/>
        <v>11.176750474355776</v>
      </c>
      <c r="M14" s="158">
        <f t="shared" si="2"/>
        <v>5.964370093902124</v>
      </c>
      <c r="N14" s="158">
        <f t="shared" si="2"/>
        <v>9.1951408645641894</v>
      </c>
    </row>
    <row r="15" spans="1:14" x14ac:dyDescent="0.3">
      <c r="B15" s="155" t="s">
        <v>131</v>
      </c>
      <c r="C15" s="149">
        <f>SUM(D15:F15)</f>
        <v>88807</v>
      </c>
      <c r="D15" s="156">
        <v>37615</v>
      </c>
      <c r="E15" s="156">
        <v>26133</v>
      </c>
      <c r="F15" s="157">
        <v>25059</v>
      </c>
      <c r="G15" s="149">
        <f t="shared" si="3"/>
        <v>92637</v>
      </c>
      <c r="H15" s="156">
        <v>44941</v>
      </c>
      <c r="I15" s="156">
        <v>24430</v>
      </c>
      <c r="J15" s="157">
        <v>23266</v>
      </c>
      <c r="K15" s="300">
        <f t="shared" si="2"/>
        <v>-4.1344171335427529</v>
      </c>
      <c r="L15" s="158">
        <f t="shared" si="2"/>
        <v>-16.301372911150175</v>
      </c>
      <c r="M15" s="158">
        <f t="shared" si="2"/>
        <v>6.9709373720835037</v>
      </c>
      <c r="N15" s="158">
        <f t="shared" si="2"/>
        <v>7.7065245422504942</v>
      </c>
    </row>
    <row r="16" spans="1:14" x14ac:dyDescent="0.3">
      <c r="B16" s="155" t="s">
        <v>75</v>
      </c>
      <c r="C16" s="149">
        <f>SUM(D16:F16)</f>
        <v>197448</v>
      </c>
      <c r="D16" s="156">
        <v>117595</v>
      </c>
      <c r="E16" s="156">
        <v>48400</v>
      </c>
      <c r="F16" s="157">
        <v>31453</v>
      </c>
      <c r="G16" s="149">
        <f t="shared" si="3"/>
        <v>214608</v>
      </c>
      <c r="H16" s="156">
        <v>122093</v>
      </c>
      <c r="I16" s="156">
        <v>51512</v>
      </c>
      <c r="J16" s="157">
        <v>41003</v>
      </c>
      <c r="K16" s="300">
        <f t="shared" si="2"/>
        <v>-7.9959740550212475</v>
      </c>
      <c r="L16" s="158">
        <f t="shared" si="2"/>
        <v>-3.6840768922051224</v>
      </c>
      <c r="M16" s="158">
        <f t="shared" si="2"/>
        <v>-6.0413107625407667</v>
      </c>
      <c r="N16" s="158">
        <f t="shared" si="2"/>
        <v>-23.29097870887496</v>
      </c>
    </row>
    <row r="17" spans="1:14" ht="7.35" customHeight="1" x14ac:dyDescent="0.3">
      <c r="B17" s="160"/>
      <c r="C17" s="149"/>
      <c r="D17" s="153"/>
      <c r="E17" s="153"/>
      <c r="F17" s="161"/>
      <c r="G17" s="149"/>
      <c r="H17" s="153"/>
      <c r="I17" s="153"/>
      <c r="J17" s="142"/>
      <c r="K17" s="300"/>
      <c r="L17" s="158"/>
      <c r="M17" s="158"/>
      <c r="N17" s="158"/>
    </row>
    <row r="18" spans="1:14" x14ac:dyDescent="0.3">
      <c r="A18" s="3"/>
      <c r="B18" s="152" t="s">
        <v>8</v>
      </c>
      <c r="C18" s="146">
        <f>SUM(C20:C21)</f>
        <v>20059</v>
      </c>
      <c r="D18" s="183">
        <f t="shared" ref="D18:J18" si="4">SUM(D20:D21)</f>
        <v>10056</v>
      </c>
      <c r="E18" s="183">
        <f t="shared" si="4"/>
        <v>5174</v>
      </c>
      <c r="F18" s="162">
        <f t="shared" si="4"/>
        <v>4829</v>
      </c>
      <c r="G18" s="146">
        <f>SUM(G20:G21)</f>
        <v>23832</v>
      </c>
      <c r="H18" s="183">
        <f t="shared" si="4"/>
        <v>13376</v>
      </c>
      <c r="I18" s="183">
        <f t="shared" si="4"/>
        <v>5401</v>
      </c>
      <c r="J18" s="183">
        <f t="shared" si="4"/>
        <v>5055</v>
      </c>
      <c r="K18" s="148">
        <f>(C18-G18)/G18*100</f>
        <v>-15.831654917757637</v>
      </c>
      <c r="L18" s="184">
        <f>(D18-H18)/H18*100</f>
        <v>-24.820574162679428</v>
      </c>
      <c r="M18" s="184">
        <f>(E18-I18)/I18*100</f>
        <v>-4.2029253841881129</v>
      </c>
      <c r="N18" s="184">
        <f>(F18-J18)/J18*100</f>
        <v>-4.4708209693372902</v>
      </c>
    </row>
    <row r="19" spans="1:14" ht="7.35" customHeight="1" x14ac:dyDescent="0.3">
      <c r="B19" s="163"/>
      <c r="C19" s="149"/>
      <c r="D19" s="153"/>
      <c r="E19" s="153"/>
      <c r="F19" s="161"/>
      <c r="G19" s="149"/>
      <c r="H19" s="153"/>
      <c r="I19" s="153"/>
      <c r="J19" s="142"/>
      <c r="K19" s="148"/>
      <c r="L19" s="184"/>
      <c r="M19" s="184"/>
      <c r="N19" s="184"/>
    </row>
    <row r="20" spans="1:14" x14ac:dyDescent="0.3">
      <c r="B20" s="155" t="s">
        <v>116</v>
      </c>
      <c r="C20" s="149">
        <f>SUM(D20:F20)</f>
        <v>0</v>
      </c>
      <c r="D20" s="156">
        <v>0</v>
      </c>
      <c r="E20" s="156">
        <v>0</v>
      </c>
      <c r="F20" s="157">
        <v>0</v>
      </c>
      <c r="G20" s="149">
        <f>SUM(H20:J20)</f>
        <v>0</v>
      </c>
      <c r="H20" s="156">
        <v>0</v>
      </c>
      <c r="I20" s="156">
        <v>0</v>
      </c>
      <c r="J20" s="157">
        <v>0</v>
      </c>
      <c r="K20" s="324" t="str">
        <f>IFERROR(C20/G20,"-")</f>
        <v>-</v>
      </c>
      <c r="L20" s="325" t="str">
        <f>IFERROR(D20/H20,"-")</f>
        <v>-</v>
      </c>
      <c r="M20" s="323" t="str">
        <f>IFERROR(E20/I20,"-")</f>
        <v>-</v>
      </c>
      <c r="N20" s="323" t="str">
        <f>IFERROR(F20/J20,"-")</f>
        <v>-</v>
      </c>
    </row>
    <row r="21" spans="1:14" ht="15" thickBot="1" x14ac:dyDescent="0.35">
      <c r="B21" s="164" t="s">
        <v>48</v>
      </c>
      <c r="C21" s="165">
        <f>SUM(D21:F21)</f>
        <v>20059</v>
      </c>
      <c r="D21" s="166">
        <v>10056</v>
      </c>
      <c r="E21" s="166">
        <v>5174</v>
      </c>
      <c r="F21" s="167">
        <v>4829</v>
      </c>
      <c r="G21" s="165">
        <f>SUM(H21:J21)</f>
        <v>23832</v>
      </c>
      <c r="H21" s="166">
        <v>13376</v>
      </c>
      <c r="I21" s="166">
        <v>5401</v>
      </c>
      <c r="J21" s="167">
        <v>5055</v>
      </c>
      <c r="K21" s="301">
        <f>(C21-G21)/G21*100</f>
        <v>-15.831654917757637</v>
      </c>
      <c r="L21" s="302">
        <f>(D21-H21)/H21*100</f>
        <v>-24.820574162679428</v>
      </c>
      <c r="M21" s="302">
        <f>(E21-I21)/I21*100</f>
        <v>-4.2029253841881129</v>
      </c>
      <c r="N21" s="302">
        <f>(F21-J21)/J21*100</f>
        <v>-4.4708209693372902</v>
      </c>
    </row>
    <row r="22" spans="1:14" ht="15" thickTop="1" x14ac:dyDescent="0.3">
      <c r="B22" s="57" t="s">
        <v>178</v>
      </c>
      <c r="C22" s="150"/>
      <c r="D22" s="156"/>
      <c r="E22" s="156"/>
      <c r="F22" s="156"/>
      <c r="G22" s="153"/>
      <c r="H22" s="156"/>
      <c r="I22" s="156"/>
      <c r="J22" s="156"/>
      <c r="K22" s="158"/>
      <c r="L22" s="158"/>
      <c r="M22" s="158"/>
      <c r="N22" s="295" t="s">
        <v>118</v>
      </c>
    </row>
    <row r="23" spans="1:14" x14ac:dyDescent="0.3">
      <c r="C23" s="46"/>
      <c r="D23" s="47"/>
      <c r="E23" s="26"/>
      <c r="F23" s="26"/>
      <c r="G23" s="4"/>
      <c r="H23" s="46"/>
      <c r="I23" s="4"/>
      <c r="J23" s="4"/>
      <c r="K23" s="4"/>
      <c r="L23" s="158"/>
      <c r="M23" s="4"/>
      <c r="N23" s="295" t="s">
        <v>183</v>
      </c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zoomScaleNormal="100" workbookViewId="0">
      <selection activeCell="B5" sqref="B5:B6"/>
    </sheetView>
  </sheetViews>
  <sheetFormatPr defaultRowHeight="14.4" x14ac:dyDescent="0.3"/>
  <cols>
    <col min="1" max="1" width="2.33203125" style="1" customWidth="1"/>
    <col min="2" max="2" width="27.6640625" style="1" customWidth="1"/>
    <col min="3" max="9" width="9" style="2" customWidth="1"/>
    <col min="10" max="10" width="10.44140625" style="2" customWidth="1"/>
    <col min="11" max="14" width="9" style="2" customWidth="1"/>
    <col min="15" max="15" width="2" style="1" customWidth="1"/>
    <col min="19" max="19" width="11.6640625" customWidth="1"/>
  </cols>
  <sheetData>
    <row r="1" spans="2:15" ht="7.35" customHeight="1" x14ac:dyDescent="0.3"/>
    <row r="2" spans="2:15" x14ac:dyDescent="0.3">
      <c r="B2" s="63" t="s">
        <v>97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15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51"/>
      <c r="M3" s="51"/>
      <c r="N3" s="142"/>
      <c r="O3" s="2"/>
    </row>
    <row r="4" spans="2:15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2:15" ht="22.5" customHeight="1" thickBot="1" x14ac:dyDescent="0.35">
      <c r="B5" s="434"/>
      <c r="C5" s="427" t="s">
        <v>196</v>
      </c>
      <c r="D5" s="427"/>
      <c r="E5" s="427"/>
      <c r="F5" s="427"/>
      <c r="G5" s="427" t="s">
        <v>197</v>
      </c>
      <c r="H5" s="427"/>
      <c r="I5" s="427"/>
      <c r="J5" s="427"/>
      <c r="K5" s="427" t="s">
        <v>49</v>
      </c>
      <c r="L5" s="427"/>
      <c r="M5" s="427"/>
      <c r="N5" s="427"/>
    </row>
    <row r="6" spans="2:15" ht="22.5" customHeight="1" thickBot="1" x14ac:dyDescent="0.35">
      <c r="B6" s="436"/>
      <c r="C6" s="123" t="s">
        <v>0</v>
      </c>
      <c r="D6" s="143" t="str">
        <f>_xlfn.CONCAT(LEFT([1]Passageiros!A2,3),".24")</f>
        <v>Out.24</v>
      </c>
      <c r="E6" s="143" t="str">
        <f>_xlfn.CONCAT(LEFT([1]Passageiros!A10,3),".24")</f>
        <v>Nov.24</v>
      </c>
      <c r="F6" s="143" t="str">
        <f>_xlfn.CONCAT(LEFT([1]Passageiros!A18,3),".24")</f>
        <v>Dez.24</v>
      </c>
      <c r="G6" s="123" t="s">
        <v>0</v>
      </c>
      <c r="H6" s="143" t="s">
        <v>191</v>
      </c>
      <c r="I6" s="143" t="s">
        <v>192</v>
      </c>
      <c r="J6" s="143" t="s">
        <v>193</v>
      </c>
      <c r="K6" s="123" t="str">
        <f>C6</f>
        <v>Total</v>
      </c>
      <c r="L6" s="143" t="str">
        <f>D6</f>
        <v>Out.24</v>
      </c>
      <c r="M6" s="143" t="str">
        <f>E6</f>
        <v>Nov.24</v>
      </c>
      <c r="N6" s="143" t="str">
        <f>F6</f>
        <v>Dez.24</v>
      </c>
    </row>
    <row r="7" spans="2:15" ht="7.35" customHeight="1" x14ac:dyDescent="0.3">
      <c r="B7" s="374"/>
      <c r="C7" s="169"/>
      <c r="D7" s="168"/>
      <c r="E7" s="168"/>
      <c r="F7" s="168"/>
      <c r="G7" s="403"/>
      <c r="H7" s="168"/>
      <c r="I7" s="168"/>
      <c r="J7" s="404"/>
      <c r="K7" s="169"/>
      <c r="L7" s="169"/>
      <c r="M7" s="168"/>
      <c r="N7" s="168"/>
    </row>
    <row r="8" spans="2:15" x14ac:dyDescent="0.3">
      <c r="B8" s="145" t="s">
        <v>80</v>
      </c>
      <c r="C8" s="170">
        <f>SUM(F8)+SUM(E8)+SUM(D8)</f>
        <v>47590</v>
      </c>
      <c r="D8" s="183">
        <f>+SUM(D21)+SUM(D35)</f>
        <v>18179</v>
      </c>
      <c r="E8" s="183">
        <f>+SUM(E21)+SUM(E35)</f>
        <v>14543</v>
      </c>
      <c r="F8" s="162">
        <f>+SUM(F21)+SUM(F35)</f>
        <v>14868</v>
      </c>
      <c r="G8" s="170">
        <f>SUM(J8)+SUM(I8)+SUM(H8)</f>
        <v>54532</v>
      </c>
      <c r="H8" s="183">
        <f>+SUM(H21)+SUM(H35)</f>
        <v>25553</v>
      </c>
      <c r="I8" s="183">
        <f>+SUM(I21)+SUM(I35)</f>
        <v>15090</v>
      </c>
      <c r="J8" s="162">
        <f>+SUM(J21)+SUM(J35)</f>
        <v>13889</v>
      </c>
      <c r="K8" s="148">
        <f>(C8-G8)/G8*100</f>
        <v>-12.730140101224968</v>
      </c>
      <c r="L8" s="184">
        <f>(D8-H8)/H8*100</f>
        <v>-28.857668375533208</v>
      </c>
      <c r="M8" s="184">
        <f>(E8-I8)/I8*100</f>
        <v>-3.6249171636845592</v>
      </c>
      <c r="N8" s="184">
        <f>(F8-J8)/J8*100</f>
        <v>7.0487436100511198</v>
      </c>
    </row>
    <row r="9" spans="2:15" ht="7.35" customHeight="1" x14ac:dyDescent="0.3">
      <c r="B9" s="144"/>
      <c r="C9" s="171"/>
      <c r="D9" s="153"/>
      <c r="E9" s="153"/>
      <c r="F9" s="154"/>
      <c r="G9" s="171"/>
      <c r="H9" s="153"/>
      <c r="I9" s="153"/>
      <c r="J9" s="154"/>
      <c r="K9" s="300"/>
      <c r="L9" s="158"/>
      <c r="M9" s="158"/>
      <c r="N9" s="158"/>
    </row>
    <row r="10" spans="2:15" x14ac:dyDescent="0.3">
      <c r="B10" s="152" t="s">
        <v>7</v>
      </c>
      <c r="C10" s="170">
        <f>SUM(F10)+SUM(E10)+SUM(D10)</f>
        <v>46023</v>
      </c>
      <c r="D10" s="183">
        <f>+SUM(D23)+SUM(D37)</f>
        <v>17449</v>
      </c>
      <c r="E10" s="183">
        <f>+SUM(E23)+SUM(E37)</f>
        <v>14061</v>
      </c>
      <c r="F10" s="162">
        <f>+SUM(F23)+SUM(F37)</f>
        <v>14513</v>
      </c>
      <c r="G10" s="170">
        <f>SUM(J10)+SUM(I10)+SUM(H10)</f>
        <v>52715</v>
      </c>
      <c r="H10" s="183">
        <f>+SUM(H23)+SUM(H37)</f>
        <v>24786</v>
      </c>
      <c r="I10" s="183">
        <f>+SUM(I23)+SUM(I37)</f>
        <v>14466</v>
      </c>
      <c r="J10" s="162">
        <f>+SUM(J23)+SUM(J37)</f>
        <v>13463</v>
      </c>
      <c r="K10" s="148">
        <f>(C10-G10)/G10*100</f>
        <v>-12.694678933889787</v>
      </c>
      <c r="L10" s="184">
        <f>(D10-H10)/H10*100</f>
        <v>-29.601387880254983</v>
      </c>
      <c r="M10" s="184">
        <f>(E10-I10)/I10*100</f>
        <v>-2.7996681874740772</v>
      </c>
      <c r="N10" s="184">
        <f>(F10-J10)/J10*100</f>
        <v>7.7991532347916515</v>
      </c>
    </row>
    <row r="11" spans="2:15" ht="7.35" customHeight="1" x14ac:dyDescent="0.3">
      <c r="B11" s="145"/>
      <c r="C11" s="171"/>
      <c r="D11" s="153"/>
      <c r="E11" s="153"/>
      <c r="F11" s="154"/>
      <c r="G11" s="171"/>
      <c r="H11" s="153"/>
      <c r="I11" s="153"/>
      <c r="J11" s="154"/>
      <c r="K11" s="300"/>
      <c r="L11" s="158"/>
      <c r="M11" s="158"/>
      <c r="N11" s="158"/>
    </row>
    <row r="12" spans="2:15" x14ac:dyDescent="0.3">
      <c r="B12" s="155" t="s">
        <v>84</v>
      </c>
      <c r="C12" s="171">
        <f>SUM(F12)+SUM(E12)+SUM(D12)</f>
        <v>9757</v>
      </c>
      <c r="D12" s="153">
        <f t="shared" ref="D12:F14" si="0">+SUM(D25)+SUM(D39)</f>
        <v>3356</v>
      </c>
      <c r="E12" s="153">
        <f t="shared" si="0"/>
        <v>3096</v>
      </c>
      <c r="F12" s="154">
        <f t="shared" si="0"/>
        <v>3305</v>
      </c>
      <c r="G12" s="171">
        <f>SUM(J12)+SUM(I12)+SUM(H12)</f>
        <v>6348</v>
      </c>
      <c r="H12" s="153">
        <f t="shared" ref="H12:J14" si="1">+SUM(H25)+SUM(H39)</f>
        <v>2740</v>
      </c>
      <c r="I12" s="153">
        <f t="shared" si="1"/>
        <v>1821</v>
      </c>
      <c r="J12" s="154">
        <f t="shared" si="1"/>
        <v>1787</v>
      </c>
      <c r="K12" s="300">
        <f t="shared" ref="K12:N14" si="2">(C12-G12)/G12*100</f>
        <v>53.701953371140519</v>
      </c>
      <c r="L12" s="158">
        <f t="shared" si="2"/>
        <v>22.481751824817518</v>
      </c>
      <c r="M12" s="158">
        <f t="shared" si="2"/>
        <v>70.0164744645799</v>
      </c>
      <c r="N12" s="158">
        <f t="shared" si="2"/>
        <v>84.946838276440957</v>
      </c>
    </row>
    <row r="13" spans="2:15" x14ac:dyDescent="0.3">
      <c r="B13" s="155" t="s">
        <v>81</v>
      </c>
      <c r="C13" s="171">
        <f>SUM(F13)+SUM(E13)+SUM(D13)</f>
        <v>5981</v>
      </c>
      <c r="D13" s="153">
        <f t="shared" si="0"/>
        <v>994</v>
      </c>
      <c r="E13" s="153">
        <f t="shared" si="0"/>
        <v>1902</v>
      </c>
      <c r="F13" s="154">
        <f t="shared" si="0"/>
        <v>3085</v>
      </c>
      <c r="G13" s="171">
        <f>SUM(J13)+SUM(I13)+SUM(H13)</f>
        <v>11608</v>
      </c>
      <c r="H13" s="153">
        <f t="shared" si="1"/>
        <v>5478</v>
      </c>
      <c r="I13" s="153">
        <f t="shared" si="1"/>
        <v>3132</v>
      </c>
      <c r="J13" s="154">
        <f t="shared" si="1"/>
        <v>2998</v>
      </c>
      <c r="K13" s="300">
        <f t="shared" si="2"/>
        <v>-48.475189524465883</v>
      </c>
      <c r="L13" s="158">
        <f t="shared" si="2"/>
        <v>-81.85469149324571</v>
      </c>
      <c r="M13" s="158">
        <f t="shared" si="2"/>
        <v>-39.272030651340998</v>
      </c>
      <c r="N13" s="158">
        <f t="shared" si="2"/>
        <v>2.9019346230820546</v>
      </c>
    </row>
    <row r="14" spans="2:15" x14ac:dyDescent="0.3">
      <c r="B14" s="155" t="s">
        <v>131</v>
      </c>
      <c r="C14" s="171">
        <f>SUM(F14)+SUM(E14)+SUM(D14)</f>
        <v>30285</v>
      </c>
      <c r="D14" s="153">
        <f t="shared" si="0"/>
        <v>13099</v>
      </c>
      <c r="E14" s="153">
        <f t="shared" si="0"/>
        <v>9063</v>
      </c>
      <c r="F14" s="154">
        <f t="shared" si="0"/>
        <v>8123</v>
      </c>
      <c r="G14" s="171">
        <f>SUM(J14)+SUM(I14)+SUM(H14)</f>
        <v>34759</v>
      </c>
      <c r="H14" s="153">
        <f t="shared" si="1"/>
        <v>16568</v>
      </c>
      <c r="I14" s="153">
        <f t="shared" si="1"/>
        <v>9513</v>
      </c>
      <c r="J14" s="154">
        <f t="shared" si="1"/>
        <v>8678</v>
      </c>
      <c r="K14" s="300">
        <f t="shared" si="2"/>
        <v>-12.871486521476452</v>
      </c>
      <c r="L14" s="158">
        <f t="shared" si="2"/>
        <v>-20.9379526798648</v>
      </c>
      <c r="M14" s="158">
        <f t="shared" si="2"/>
        <v>-4.7303689687795654</v>
      </c>
      <c r="N14" s="158">
        <f t="shared" si="2"/>
        <v>-6.3954828301451956</v>
      </c>
    </row>
    <row r="15" spans="2:15" ht="7.35" customHeight="1" x14ac:dyDescent="0.3">
      <c r="B15" s="144"/>
      <c r="C15" s="171"/>
      <c r="D15" s="153"/>
      <c r="E15" s="153"/>
      <c r="F15" s="154"/>
      <c r="G15" s="171"/>
      <c r="H15" s="153"/>
      <c r="I15" s="153"/>
      <c r="J15" s="154"/>
      <c r="K15" s="300"/>
      <c r="L15" s="158"/>
      <c r="M15" s="158"/>
      <c r="N15" s="158"/>
    </row>
    <row r="16" spans="2:15" x14ac:dyDescent="0.3">
      <c r="B16" s="152" t="s">
        <v>8</v>
      </c>
      <c r="C16" s="170">
        <f>SUM(F16)+SUM(E16)+SUM(D16)</f>
        <v>1567</v>
      </c>
      <c r="D16" s="183">
        <f>+SUM(D29)+SUM(D43)</f>
        <v>730</v>
      </c>
      <c r="E16" s="183">
        <f>+SUM(E29)+SUM(E43)</f>
        <v>482</v>
      </c>
      <c r="F16" s="162">
        <f>+SUM(F29)+SUM(F43)</f>
        <v>355</v>
      </c>
      <c r="G16" s="170">
        <f>SUM(J16)+SUM(I16)+SUM(H16)</f>
        <v>1817</v>
      </c>
      <c r="H16" s="183">
        <f>+SUM(H29)+SUM(H43)</f>
        <v>767</v>
      </c>
      <c r="I16" s="183">
        <f>+SUM(I29)+SUM(I43)</f>
        <v>624</v>
      </c>
      <c r="J16" s="162">
        <f>+SUM(J29)+SUM(J43)</f>
        <v>426</v>
      </c>
      <c r="K16" s="148">
        <f>(C16-G16)/G16*100</f>
        <v>-13.758943313153548</v>
      </c>
      <c r="L16" s="184">
        <f>(D16-H16)/H16*100</f>
        <v>-4.8239895697522819</v>
      </c>
      <c r="M16" s="184">
        <f>(E16-I16)/I16*100</f>
        <v>-22.756410256410255</v>
      </c>
      <c r="N16" s="184">
        <f>(F16-J16)/J16*100</f>
        <v>-16.666666666666664</v>
      </c>
    </row>
    <row r="17" spans="1:15" ht="7.35" customHeight="1" x14ac:dyDescent="0.3">
      <c r="B17" s="144"/>
      <c r="C17" s="171"/>
      <c r="D17" s="153"/>
      <c r="E17" s="153"/>
      <c r="F17" s="154"/>
      <c r="G17" s="171"/>
      <c r="H17" s="153"/>
      <c r="I17" s="153"/>
      <c r="J17" s="154"/>
      <c r="K17" s="148"/>
      <c r="L17" s="158"/>
      <c r="M17" s="158"/>
      <c r="N17" s="158"/>
    </row>
    <row r="18" spans="1:15" x14ac:dyDescent="0.3">
      <c r="B18" s="155" t="s">
        <v>116</v>
      </c>
      <c r="C18" s="171">
        <f>SUM(F18)+SUM(E18)+SUM(D18)</f>
        <v>0</v>
      </c>
      <c r="D18" s="153">
        <f t="shared" ref="D18:F19" si="3">+SUM(D31)+SUM(D45)</f>
        <v>0</v>
      </c>
      <c r="E18" s="153">
        <f t="shared" si="3"/>
        <v>0</v>
      </c>
      <c r="F18" s="154">
        <f t="shared" si="3"/>
        <v>0</v>
      </c>
      <c r="G18" s="171">
        <f>SUM(J18)+SUM(I18)+SUM(H18)</f>
        <v>0</v>
      </c>
      <c r="H18" s="153">
        <v>0</v>
      </c>
      <c r="I18" s="153">
        <v>0</v>
      </c>
      <c r="J18" s="154">
        <v>0</v>
      </c>
      <c r="K18" s="324" t="str">
        <f>IFERROR(C18/G18,"-")</f>
        <v>-</v>
      </c>
      <c r="L18" s="323" t="str">
        <f t="shared" ref="L18:N18" si="4">IFERROR(D18/H18,"-")</f>
        <v>-</v>
      </c>
      <c r="M18" s="323" t="str">
        <f t="shared" si="4"/>
        <v>-</v>
      </c>
      <c r="N18" s="323" t="str">
        <f t="shared" si="4"/>
        <v>-</v>
      </c>
    </row>
    <row r="19" spans="1:15" x14ac:dyDescent="0.3">
      <c r="B19" s="155" t="s">
        <v>48</v>
      </c>
      <c r="C19" s="171">
        <f>SUM(F19)+SUM(E19)+SUM(D19)</f>
        <v>1567</v>
      </c>
      <c r="D19" s="303">
        <f t="shared" si="3"/>
        <v>730</v>
      </c>
      <c r="E19" s="153">
        <f t="shared" si="3"/>
        <v>482</v>
      </c>
      <c r="F19" s="172">
        <f t="shared" si="3"/>
        <v>355</v>
      </c>
      <c r="G19" s="171">
        <f>SUM(J19)+SUM(I19)+SUM(H19)</f>
        <v>1817</v>
      </c>
      <c r="H19" s="303">
        <f t="shared" ref="H19:J19" si="5">+SUM(H32)+SUM(H46)</f>
        <v>767</v>
      </c>
      <c r="I19" s="153">
        <f t="shared" si="5"/>
        <v>624</v>
      </c>
      <c r="J19" s="172">
        <f t="shared" si="5"/>
        <v>426</v>
      </c>
      <c r="K19" s="300">
        <f t="shared" ref="K19:L19" si="6">(C19-G19)/G19*100</f>
        <v>-13.758943313153548</v>
      </c>
      <c r="L19" s="158">
        <f t="shared" si="6"/>
        <v>-4.8239895697522819</v>
      </c>
      <c r="M19" s="158">
        <f t="shared" ref="M19" si="7">(E19-I19)/I19*100</f>
        <v>-22.756410256410255</v>
      </c>
      <c r="N19" s="158">
        <f t="shared" ref="N19" si="8">(F19-J19)/J19*100</f>
        <v>-16.666666666666664</v>
      </c>
    </row>
    <row r="20" spans="1:15" ht="7.35" customHeight="1" x14ac:dyDescent="0.3">
      <c r="B20" s="144"/>
      <c r="C20" s="171"/>
      <c r="D20" s="153"/>
      <c r="E20" s="153"/>
      <c r="F20" s="154"/>
      <c r="G20" s="171"/>
      <c r="H20" s="153"/>
      <c r="I20" s="153"/>
      <c r="J20" s="154"/>
      <c r="K20" s="300"/>
      <c r="L20" s="158"/>
      <c r="M20" s="158"/>
      <c r="N20" s="158"/>
    </row>
    <row r="21" spans="1:15" x14ac:dyDescent="0.3">
      <c r="A21" s="3"/>
      <c r="B21" s="145" t="s">
        <v>82</v>
      </c>
      <c r="C21" s="170">
        <f t="shared" ref="C21:J21" si="9">C23+C29</f>
        <v>39053</v>
      </c>
      <c r="D21" s="183">
        <f t="shared" si="9"/>
        <v>14778</v>
      </c>
      <c r="E21" s="183">
        <f t="shared" si="9"/>
        <v>11945</v>
      </c>
      <c r="F21" s="162">
        <f t="shared" si="9"/>
        <v>12330</v>
      </c>
      <c r="G21" s="170">
        <f t="shared" si="9"/>
        <v>44154</v>
      </c>
      <c r="H21" s="183">
        <f t="shared" si="9"/>
        <v>20361</v>
      </c>
      <c r="I21" s="183">
        <f t="shared" si="9"/>
        <v>12261</v>
      </c>
      <c r="J21" s="162">
        <f t="shared" si="9"/>
        <v>11532</v>
      </c>
      <c r="K21" s="148">
        <f>(C21-G21)/G21*100</f>
        <v>-11.552747202971418</v>
      </c>
      <c r="L21" s="184">
        <f>(D21-H21)/H21*100</f>
        <v>-27.420067776631797</v>
      </c>
      <c r="M21" s="184">
        <f>(E21-I21)/I21*100</f>
        <v>-2.5772775466927658</v>
      </c>
      <c r="N21" s="184">
        <f>(F21-J21)/J21*100</f>
        <v>6.9198751300728407</v>
      </c>
      <c r="O21" s="3"/>
    </row>
    <row r="22" spans="1:15" ht="7.35" customHeight="1" x14ac:dyDescent="0.3">
      <c r="B22" s="144"/>
      <c r="C22" s="171"/>
      <c r="D22" s="153"/>
      <c r="E22" s="153"/>
      <c r="F22" s="154"/>
      <c r="G22" s="171"/>
      <c r="H22" s="153"/>
      <c r="I22" s="153"/>
      <c r="J22" s="154"/>
      <c r="K22" s="300"/>
      <c r="L22" s="158"/>
      <c r="M22" s="158"/>
      <c r="N22" s="158"/>
    </row>
    <row r="23" spans="1:15" x14ac:dyDescent="0.3">
      <c r="A23" s="3"/>
      <c r="B23" s="152" t="s">
        <v>7</v>
      </c>
      <c r="C23" s="170">
        <f t="shared" ref="C23:J23" si="10">SUM(C25:C27)</f>
        <v>38984</v>
      </c>
      <c r="D23" s="183">
        <f t="shared" si="10"/>
        <v>14737</v>
      </c>
      <c r="E23" s="183">
        <f t="shared" si="10"/>
        <v>11934</v>
      </c>
      <c r="F23" s="162">
        <f t="shared" si="10"/>
        <v>12313</v>
      </c>
      <c r="G23" s="170">
        <f t="shared" si="10"/>
        <v>44001</v>
      </c>
      <c r="H23" s="183">
        <f t="shared" si="10"/>
        <v>20289</v>
      </c>
      <c r="I23" s="183">
        <f t="shared" si="10"/>
        <v>12228</v>
      </c>
      <c r="J23" s="162">
        <f t="shared" si="10"/>
        <v>11484</v>
      </c>
      <c r="K23" s="148">
        <f>(C23-G23)/G23*100</f>
        <v>-11.402013590600214</v>
      </c>
      <c r="L23" s="184">
        <f>(D23-H23)/H23*100</f>
        <v>-27.364581793089855</v>
      </c>
      <c r="M23" s="184">
        <f>(E23-I23)/I23*100</f>
        <v>-2.4043179587831207</v>
      </c>
      <c r="N23" s="184">
        <f>(F23-J23)/J23*100</f>
        <v>7.2187391152908393</v>
      </c>
      <c r="O23" s="3"/>
    </row>
    <row r="24" spans="1:15" ht="7.35" customHeight="1" x14ac:dyDescent="0.3">
      <c r="B24" s="144"/>
      <c r="C24" s="171"/>
      <c r="D24" s="153"/>
      <c r="E24" s="153"/>
      <c r="F24" s="154"/>
      <c r="G24" s="171"/>
      <c r="H24" s="153"/>
      <c r="I24" s="153"/>
      <c r="J24" s="154"/>
      <c r="K24" s="300"/>
      <c r="L24" s="158"/>
      <c r="M24" s="158"/>
      <c r="N24" s="158"/>
    </row>
    <row r="25" spans="1:15" x14ac:dyDescent="0.3">
      <c r="B25" s="155" t="s">
        <v>84</v>
      </c>
      <c r="C25" s="171">
        <f>SUM(D25:F25)</f>
        <v>9078</v>
      </c>
      <c r="D25" s="153">
        <v>3150</v>
      </c>
      <c r="E25" s="153">
        <v>2880</v>
      </c>
      <c r="F25" s="154">
        <v>3048</v>
      </c>
      <c r="G25" s="171">
        <f>SUM(H25:J25)</f>
        <v>6004</v>
      </c>
      <c r="H25" s="153">
        <v>2576</v>
      </c>
      <c r="I25" s="153">
        <v>1734</v>
      </c>
      <c r="J25" s="154">
        <v>1694</v>
      </c>
      <c r="K25" s="300">
        <f>(C25-G25)/G25*100</f>
        <v>51.199200532978018</v>
      </c>
      <c r="L25" s="158">
        <f t="shared" ref="K25:N27" si="11">(D25-H25)/H25*100</f>
        <v>22.282608695652172</v>
      </c>
      <c r="M25" s="158">
        <f t="shared" si="11"/>
        <v>66.089965397923876</v>
      </c>
      <c r="N25" s="158">
        <f t="shared" si="11"/>
        <v>79.929161747343571</v>
      </c>
    </row>
    <row r="26" spans="1:15" x14ac:dyDescent="0.3">
      <c r="B26" s="155" t="s">
        <v>81</v>
      </c>
      <c r="C26" s="171">
        <f>SUM(D26:F26)</f>
        <v>2578</v>
      </c>
      <c r="D26" s="153">
        <v>3</v>
      </c>
      <c r="E26" s="153">
        <v>647</v>
      </c>
      <c r="F26" s="154">
        <v>1928</v>
      </c>
      <c r="G26" s="171">
        <f>SUM(H26:J26)</f>
        <v>6600</v>
      </c>
      <c r="H26" s="153">
        <v>3002</v>
      </c>
      <c r="I26" s="153">
        <v>1691</v>
      </c>
      <c r="J26" s="154">
        <v>1907</v>
      </c>
      <c r="K26" s="300">
        <f>(C26-G26)/G26*100</f>
        <v>-60.939393939393938</v>
      </c>
      <c r="L26" s="158">
        <f t="shared" si="11"/>
        <v>-99.900066622251842</v>
      </c>
      <c r="M26" s="158">
        <f t="shared" si="11"/>
        <v>-61.73861620342992</v>
      </c>
      <c r="N26" s="158">
        <f t="shared" si="11"/>
        <v>1.101206082852648</v>
      </c>
    </row>
    <row r="27" spans="1:15" x14ac:dyDescent="0.3">
      <c r="B27" s="155" t="s">
        <v>131</v>
      </c>
      <c r="C27" s="171">
        <f>SUM(D27:F27)</f>
        <v>27328</v>
      </c>
      <c r="D27" s="153">
        <v>11584</v>
      </c>
      <c r="E27" s="153">
        <v>8407</v>
      </c>
      <c r="F27" s="154">
        <v>7337</v>
      </c>
      <c r="G27" s="171">
        <f>SUM(H27:J27)</f>
        <v>31397</v>
      </c>
      <c r="H27" s="153">
        <v>14711</v>
      </c>
      <c r="I27" s="153">
        <v>8803</v>
      </c>
      <c r="J27" s="154">
        <v>7883</v>
      </c>
      <c r="K27" s="300">
        <f t="shared" si="11"/>
        <v>-12.959836927094944</v>
      </c>
      <c r="L27" s="158">
        <f t="shared" si="11"/>
        <v>-21.256202841411191</v>
      </c>
      <c r="M27" s="158">
        <f t="shared" si="11"/>
        <v>-4.4984664318982164</v>
      </c>
      <c r="N27" s="158">
        <f t="shared" si="11"/>
        <v>-6.9262970950145881</v>
      </c>
    </row>
    <row r="28" spans="1:15" ht="7.35" customHeight="1" x14ac:dyDescent="0.3">
      <c r="B28" s="144"/>
      <c r="C28" s="171"/>
      <c r="D28" s="153"/>
      <c r="E28" s="153"/>
      <c r="F28" s="154"/>
      <c r="G28" s="171"/>
      <c r="H28" s="153"/>
      <c r="I28" s="153"/>
      <c r="J28" s="154"/>
      <c r="K28" s="300"/>
      <c r="L28" s="158"/>
      <c r="M28" s="158"/>
      <c r="N28" s="158"/>
    </row>
    <row r="29" spans="1:15" x14ac:dyDescent="0.3">
      <c r="A29" s="3"/>
      <c r="B29" s="152" t="s">
        <v>8</v>
      </c>
      <c r="C29" s="170">
        <f t="shared" ref="C29:J29" si="12">SUM(C31:C32)</f>
        <v>69</v>
      </c>
      <c r="D29" s="183">
        <f t="shared" si="12"/>
        <v>41</v>
      </c>
      <c r="E29" s="183">
        <f t="shared" si="12"/>
        <v>11</v>
      </c>
      <c r="F29" s="162">
        <f t="shared" si="12"/>
        <v>17</v>
      </c>
      <c r="G29" s="170">
        <f t="shared" si="12"/>
        <v>153</v>
      </c>
      <c r="H29" s="183">
        <f t="shared" si="12"/>
        <v>72</v>
      </c>
      <c r="I29" s="183">
        <f t="shared" si="12"/>
        <v>33</v>
      </c>
      <c r="J29" s="162">
        <f t="shared" si="12"/>
        <v>48</v>
      </c>
      <c r="K29" s="304">
        <f>(C29-G29)/G29*100</f>
        <v>-54.901960784313729</v>
      </c>
      <c r="L29" s="305">
        <f t="shared" ref="L29:M29" si="13">(D29-H29)/H29*100</f>
        <v>-43.055555555555557</v>
      </c>
      <c r="M29" s="305">
        <f t="shared" si="13"/>
        <v>-66.666666666666657</v>
      </c>
      <c r="N29" s="305">
        <f>(F29-J29)/J29*100</f>
        <v>-64.583333333333343</v>
      </c>
      <c r="O29" s="3"/>
    </row>
    <row r="30" spans="1:15" ht="7.35" customHeight="1" x14ac:dyDescent="0.3">
      <c r="B30" s="144"/>
      <c r="C30" s="171"/>
      <c r="D30" s="153"/>
      <c r="E30" s="153"/>
      <c r="F30" s="154"/>
      <c r="G30" s="171"/>
      <c r="H30" s="153"/>
      <c r="I30" s="153"/>
      <c r="J30" s="154"/>
      <c r="K30" s="300"/>
      <c r="L30" s="158"/>
      <c r="M30" s="158"/>
      <c r="N30" s="158"/>
    </row>
    <row r="31" spans="1:15" x14ac:dyDescent="0.3">
      <c r="B31" s="155" t="s">
        <v>116</v>
      </c>
      <c r="C31" s="171">
        <f>SUM(D31:F31)</f>
        <v>0</v>
      </c>
      <c r="D31" s="293">
        <v>0</v>
      </c>
      <c r="E31" s="293">
        <v>0</v>
      </c>
      <c r="F31" s="173">
        <v>0</v>
      </c>
      <c r="G31" s="171">
        <f>SUM(H31:J31)</f>
        <v>0</v>
      </c>
      <c r="H31" s="293">
        <v>0</v>
      </c>
      <c r="I31" s="293">
        <v>0</v>
      </c>
      <c r="J31" s="173">
        <v>0</v>
      </c>
      <c r="K31" s="324" t="str">
        <f>IFERROR(C31/G31,"-")</f>
        <v>-</v>
      </c>
      <c r="L31" s="323" t="str">
        <f t="shared" ref="L31:N31" si="14">IFERROR(D31/H31,"-")</f>
        <v>-</v>
      </c>
      <c r="M31" s="323" t="str">
        <f t="shared" si="14"/>
        <v>-</v>
      </c>
      <c r="N31" s="323" t="str">
        <f t="shared" si="14"/>
        <v>-</v>
      </c>
    </row>
    <row r="32" spans="1:15" x14ac:dyDescent="0.3">
      <c r="B32" s="155" t="s">
        <v>48</v>
      </c>
      <c r="C32" s="171">
        <f>SUM(D32:F32)</f>
        <v>69</v>
      </c>
      <c r="D32" s="293">
        <v>41</v>
      </c>
      <c r="E32" s="293">
        <v>11</v>
      </c>
      <c r="F32" s="173">
        <v>17</v>
      </c>
      <c r="G32" s="171">
        <f>SUM(H32:J32)</f>
        <v>153</v>
      </c>
      <c r="H32" s="293">
        <v>72</v>
      </c>
      <c r="I32" s="293">
        <v>33</v>
      </c>
      <c r="J32" s="173">
        <v>48</v>
      </c>
      <c r="K32" s="300">
        <f t="shared" ref="K32" si="15">(C32-G32)/G32*100</f>
        <v>-54.901960784313729</v>
      </c>
      <c r="L32" s="158">
        <f t="shared" ref="L32:M32" si="16">(D32-H32)/H32*100</f>
        <v>-43.055555555555557</v>
      </c>
      <c r="M32" s="158">
        <f t="shared" si="16"/>
        <v>-66.666666666666657</v>
      </c>
      <c r="N32" s="158">
        <f t="shared" ref="N32" si="17">(F32-J32)/J32*100</f>
        <v>-64.583333333333343</v>
      </c>
    </row>
    <row r="33" spans="1:15" ht="7.35" customHeight="1" x14ac:dyDescent="0.3">
      <c r="B33" s="174"/>
      <c r="C33" s="171"/>
      <c r="D33" s="153"/>
      <c r="E33" s="153"/>
      <c r="F33" s="154"/>
      <c r="G33" s="171"/>
      <c r="H33" s="153"/>
      <c r="I33" s="153"/>
      <c r="J33" s="154"/>
      <c r="K33" s="300"/>
      <c r="L33" s="158"/>
      <c r="M33" s="158"/>
      <c r="N33" s="158"/>
    </row>
    <row r="34" spans="1:15" ht="7.35" customHeight="1" x14ac:dyDescent="0.3">
      <c r="B34" s="174"/>
      <c r="C34" s="171"/>
      <c r="D34" s="153"/>
      <c r="E34" s="153"/>
      <c r="F34" s="154"/>
      <c r="G34" s="171"/>
      <c r="H34" s="153"/>
      <c r="I34" s="153"/>
      <c r="J34" s="154"/>
      <c r="K34" s="300"/>
      <c r="L34" s="158"/>
      <c r="M34" s="158"/>
      <c r="N34" s="158"/>
    </row>
    <row r="35" spans="1:15" x14ac:dyDescent="0.3">
      <c r="A35" s="3"/>
      <c r="B35" s="145" t="s">
        <v>83</v>
      </c>
      <c r="C35" s="170">
        <f t="shared" ref="C35:J35" si="18">C37+C43</f>
        <v>8537</v>
      </c>
      <c r="D35" s="183">
        <f t="shared" si="18"/>
        <v>3401</v>
      </c>
      <c r="E35" s="183">
        <f t="shared" si="18"/>
        <v>2598</v>
      </c>
      <c r="F35" s="162">
        <f t="shared" si="18"/>
        <v>2538</v>
      </c>
      <c r="G35" s="170">
        <f t="shared" si="18"/>
        <v>10378</v>
      </c>
      <c r="H35" s="183">
        <f t="shared" si="18"/>
        <v>5192</v>
      </c>
      <c r="I35" s="183">
        <f t="shared" si="18"/>
        <v>2829</v>
      </c>
      <c r="J35" s="162">
        <f t="shared" si="18"/>
        <v>2357</v>
      </c>
      <c r="K35" s="148">
        <f>(C35-G35)/G35*100</f>
        <v>-17.739448834072075</v>
      </c>
      <c r="L35" s="184">
        <f>(D35-H35)/H35*100</f>
        <v>-34.495377503852083</v>
      </c>
      <c r="M35" s="184">
        <f>(E35-I35)/I35*100</f>
        <v>-8.1654294803817606</v>
      </c>
      <c r="N35" s="184">
        <f>(F35-J35)/J35*100</f>
        <v>7.6792532880780655</v>
      </c>
      <c r="O35" s="3"/>
    </row>
    <row r="36" spans="1:15" ht="7.35" customHeight="1" x14ac:dyDescent="0.3">
      <c r="B36" s="144"/>
      <c r="C36" s="171"/>
      <c r="D36" s="153"/>
      <c r="E36" s="153"/>
      <c r="F36" s="154"/>
      <c r="G36" s="171"/>
      <c r="H36" s="153"/>
      <c r="I36" s="153"/>
      <c r="J36" s="154"/>
      <c r="K36" s="300"/>
      <c r="L36" s="158"/>
      <c r="M36" s="158"/>
      <c r="N36" s="158"/>
    </row>
    <row r="37" spans="1:15" x14ac:dyDescent="0.3">
      <c r="A37" s="3"/>
      <c r="B37" s="152" t="s">
        <v>7</v>
      </c>
      <c r="C37" s="170">
        <f t="shared" ref="C37:J37" si="19">SUM(C39:C41)</f>
        <v>7039</v>
      </c>
      <c r="D37" s="183">
        <f t="shared" si="19"/>
        <v>2712</v>
      </c>
      <c r="E37" s="183">
        <f t="shared" si="19"/>
        <v>2127</v>
      </c>
      <c r="F37" s="162">
        <f t="shared" si="19"/>
        <v>2200</v>
      </c>
      <c r="G37" s="170">
        <f t="shared" si="19"/>
        <v>8714</v>
      </c>
      <c r="H37" s="183">
        <f t="shared" si="19"/>
        <v>4497</v>
      </c>
      <c r="I37" s="183">
        <f t="shared" si="19"/>
        <v>2238</v>
      </c>
      <c r="J37" s="162">
        <f t="shared" si="19"/>
        <v>1979</v>
      </c>
      <c r="K37" s="148">
        <f>(C37-G37)/G37*100</f>
        <v>-19.221941703006657</v>
      </c>
      <c r="L37" s="184">
        <f>(D37-H37)/H37*100</f>
        <v>-39.693128752501664</v>
      </c>
      <c r="M37" s="184">
        <f>(E37-I37)/I37*100</f>
        <v>-4.9597855227882039</v>
      </c>
      <c r="N37" s="184">
        <f>(F37-J37)/J37*100</f>
        <v>11.167256189994946</v>
      </c>
      <c r="O37" s="3"/>
    </row>
    <row r="38" spans="1:15" ht="7.35" customHeight="1" x14ac:dyDescent="0.3">
      <c r="B38" s="144"/>
      <c r="C38" s="171"/>
      <c r="D38" s="153"/>
      <c r="E38" s="153"/>
      <c r="F38" s="154"/>
      <c r="G38" s="171"/>
      <c r="H38" s="153"/>
      <c r="I38" s="153"/>
      <c r="J38" s="154"/>
      <c r="K38" s="300"/>
      <c r="L38" s="158"/>
      <c r="M38" s="158"/>
      <c r="N38" s="158"/>
    </row>
    <row r="39" spans="1:15" x14ac:dyDescent="0.3">
      <c r="B39" s="155" t="s">
        <v>84</v>
      </c>
      <c r="C39" s="171">
        <f>SUM(D39:F39)</f>
        <v>679</v>
      </c>
      <c r="D39" s="153">
        <v>206</v>
      </c>
      <c r="E39" s="153">
        <v>216</v>
      </c>
      <c r="F39" s="154">
        <v>257</v>
      </c>
      <c r="G39" s="171">
        <f>SUM(H39:J39)</f>
        <v>344</v>
      </c>
      <c r="H39" s="153">
        <v>164</v>
      </c>
      <c r="I39" s="153">
        <v>87</v>
      </c>
      <c r="J39" s="154">
        <v>93</v>
      </c>
      <c r="K39" s="300">
        <f t="shared" ref="K39:N41" si="20">(C39-G39)/G39*100</f>
        <v>97.383720930232556</v>
      </c>
      <c r="L39" s="158">
        <f t="shared" si="20"/>
        <v>25.609756097560975</v>
      </c>
      <c r="M39" s="158">
        <f t="shared" si="20"/>
        <v>148.27586206896552</v>
      </c>
      <c r="N39" s="158">
        <f t="shared" si="20"/>
        <v>176.34408602150538</v>
      </c>
    </row>
    <row r="40" spans="1:15" x14ac:dyDescent="0.3">
      <c r="B40" s="155" t="s">
        <v>81</v>
      </c>
      <c r="C40" s="171">
        <f>SUM(D40:F40)</f>
        <v>3403</v>
      </c>
      <c r="D40" s="156">
        <v>991</v>
      </c>
      <c r="E40" s="156">
        <v>1255</v>
      </c>
      <c r="F40" s="157">
        <v>1157</v>
      </c>
      <c r="G40" s="171">
        <f>SUM(H40:J40)</f>
        <v>5008</v>
      </c>
      <c r="H40" s="156">
        <v>2476</v>
      </c>
      <c r="I40" s="156">
        <v>1441</v>
      </c>
      <c r="J40" s="157">
        <v>1091</v>
      </c>
      <c r="K40" s="300">
        <f t="shared" si="20"/>
        <v>-32.048722044728436</v>
      </c>
      <c r="L40" s="158">
        <f t="shared" si="20"/>
        <v>-59.975767366720511</v>
      </c>
      <c r="M40" s="158">
        <f t="shared" si="20"/>
        <v>-12.907702984038863</v>
      </c>
      <c r="N40" s="158">
        <f t="shared" si="20"/>
        <v>6.0494958753437214</v>
      </c>
    </row>
    <row r="41" spans="1:15" x14ac:dyDescent="0.3">
      <c r="B41" s="155" t="s">
        <v>131</v>
      </c>
      <c r="C41" s="171">
        <f>SUM(D41:F41)</f>
        <v>2957</v>
      </c>
      <c r="D41" s="156">
        <v>1515</v>
      </c>
      <c r="E41" s="156">
        <v>656</v>
      </c>
      <c r="F41" s="157">
        <v>786</v>
      </c>
      <c r="G41" s="171">
        <f>SUM(H41:J41)</f>
        <v>3362</v>
      </c>
      <c r="H41" s="156">
        <v>1857</v>
      </c>
      <c r="I41" s="156">
        <v>710</v>
      </c>
      <c r="J41" s="157">
        <v>795</v>
      </c>
      <c r="K41" s="300">
        <f t="shared" si="20"/>
        <v>-12.046400951814395</v>
      </c>
      <c r="L41" s="158">
        <f t="shared" si="20"/>
        <v>-18.416801292407108</v>
      </c>
      <c r="M41" s="158">
        <f>(E41-I41)/I41*100</f>
        <v>-7.605633802816901</v>
      </c>
      <c r="N41" s="158">
        <f t="shared" si="20"/>
        <v>-1.1320754716981132</v>
      </c>
    </row>
    <row r="42" spans="1:15" ht="7.35" customHeight="1" x14ac:dyDescent="0.3">
      <c r="B42" s="160"/>
      <c r="C42" s="171"/>
      <c r="D42" s="153"/>
      <c r="E42" s="153"/>
      <c r="F42" s="154"/>
      <c r="G42" s="171"/>
      <c r="H42" s="153"/>
      <c r="I42" s="153"/>
      <c r="J42" s="154"/>
      <c r="K42" s="300"/>
      <c r="L42" s="158"/>
      <c r="M42" s="158"/>
      <c r="N42" s="158"/>
    </row>
    <row r="43" spans="1:15" x14ac:dyDescent="0.3">
      <c r="A43" s="3"/>
      <c r="B43" s="152" t="s">
        <v>8</v>
      </c>
      <c r="C43" s="170">
        <f>SUM(C45:C46)</f>
        <v>1498</v>
      </c>
      <c r="D43" s="183">
        <f t="shared" ref="D43:F43" si="21">SUM(D45:D46)</f>
        <v>689</v>
      </c>
      <c r="E43" s="183">
        <f t="shared" si="21"/>
        <v>471</v>
      </c>
      <c r="F43" s="162">
        <f t="shared" si="21"/>
        <v>338</v>
      </c>
      <c r="G43" s="170">
        <f>SUM(G45:G46)</f>
        <v>1664</v>
      </c>
      <c r="H43" s="183">
        <f t="shared" ref="H43:J43" si="22">SUM(H45:H46)</f>
        <v>695</v>
      </c>
      <c r="I43" s="183">
        <f t="shared" si="22"/>
        <v>591</v>
      </c>
      <c r="J43" s="162">
        <f t="shared" si="22"/>
        <v>378</v>
      </c>
      <c r="K43" s="148">
        <f>(C43-G43)/G43*100</f>
        <v>-9.9759615384615383</v>
      </c>
      <c r="L43" s="184">
        <f>(D43-H43)/H43*100</f>
        <v>-0.86330935251798557</v>
      </c>
      <c r="M43" s="184">
        <f>(E43-I43)/I43*100</f>
        <v>-20.304568527918782</v>
      </c>
      <c r="N43" s="184">
        <f>(F43-J43)/J43*100</f>
        <v>-10.582010582010582</v>
      </c>
      <c r="O43" s="3"/>
    </row>
    <row r="44" spans="1:15" ht="7.35" customHeight="1" x14ac:dyDescent="0.3">
      <c r="B44" s="163"/>
      <c r="C44" s="171"/>
      <c r="D44" s="153"/>
      <c r="E44" s="153"/>
      <c r="F44" s="154"/>
      <c r="G44" s="171"/>
      <c r="H44" s="153"/>
      <c r="I44" s="153"/>
      <c r="J44" s="154"/>
      <c r="K44" s="300"/>
      <c r="L44" s="158"/>
      <c r="M44" s="158"/>
      <c r="N44" s="158"/>
    </row>
    <row r="45" spans="1:15" x14ac:dyDescent="0.3">
      <c r="B45" s="155" t="s">
        <v>116</v>
      </c>
      <c r="C45" s="171">
        <f>SUM(D45:F45)</f>
        <v>0</v>
      </c>
      <c r="D45" s="156">
        <v>0</v>
      </c>
      <c r="E45" s="156">
        <v>0</v>
      </c>
      <c r="F45" s="157">
        <v>0</v>
      </c>
      <c r="G45" s="171">
        <f>SUM(H45:J45)</f>
        <v>0</v>
      </c>
      <c r="H45" s="156">
        <v>0</v>
      </c>
      <c r="I45" s="156">
        <v>0</v>
      </c>
      <c r="J45" s="157">
        <v>0</v>
      </c>
      <c r="K45" s="324" t="str">
        <f>IFERROR(C45/G45,"-")</f>
        <v>-</v>
      </c>
      <c r="L45" s="323" t="str">
        <f t="shared" ref="L45:N45" si="23">IFERROR(D45/H45,"-")</f>
        <v>-</v>
      </c>
      <c r="M45" s="323" t="str">
        <f t="shared" si="23"/>
        <v>-</v>
      </c>
      <c r="N45" s="323" t="str">
        <f t="shared" si="23"/>
        <v>-</v>
      </c>
    </row>
    <row r="46" spans="1:15" ht="15" thickBot="1" x14ac:dyDescent="0.35">
      <c r="B46" s="164" t="s">
        <v>48</v>
      </c>
      <c r="C46" s="175">
        <f>SUM(D46:F46)</f>
        <v>1498</v>
      </c>
      <c r="D46" s="176">
        <v>689</v>
      </c>
      <c r="E46" s="166">
        <v>471</v>
      </c>
      <c r="F46" s="177">
        <v>338</v>
      </c>
      <c r="G46" s="175">
        <f>SUM(H46:J46)</f>
        <v>1664</v>
      </c>
      <c r="H46" s="176">
        <v>695</v>
      </c>
      <c r="I46" s="166">
        <v>591</v>
      </c>
      <c r="J46" s="177">
        <v>378</v>
      </c>
      <c r="K46" s="302">
        <f t="shared" ref="K46" si="24">(C46-G46)/G46*100</f>
        <v>-9.9759615384615383</v>
      </c>
      <c r="L46" s="302">
        <f t="shared" ref="L46:N46" si="25">(D46-H46)/H46*100</f>
        <v>-0.86330935251798557</v>
      </c>
      <c r="M46" s="302">
        <f t="shared" si="25"/>
        <v>-20.304568527918782</v>
      </c>
      <c r="N46" s="302">
        <f t="shared" si="25"/>
        <v>-10.582010582010582</v>
      </c>
    </row>
    <row r="47" spans="1:15" ht="15" thickTop="1" x14ac:dyDescent="0.3">
      <c r="B47" s="57" t="s">
        <v>178</v>
      </c>
      <c r="C47" s="150"/>
      <c r="D47" s="156"/>
      <c r="E47" s="156"/>
      <c r="F47" s="153"/>
      <c r="G47" s="156"/>
      <c r="H47" s="156"/>
      <c r="I47" s="156"/>
      <c r="J47" s="158"/>
      <c r="K47" s="158"/>
      <c r="L47" s="158"/>
      <c r="N47" s="295" t="s">
        <v>118</v>
      </c>
    </row>
    <row r="48" spans="1:15" x14ac:dyDescent="0.3">
      <c r="C48" s="27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3">
      <c r="B49" s="32"/>
      <c r="C49" s="25"/>
      <c r="D49" s="26"/>
      <c r="E49" s="45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3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 x14ac:dyDescent="0.3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  <row r="52" spans="1:15" x14ac:dyDescent="0.3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pans="1:15" x14ac:dyDescent="0.3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pans="1:15" x14ac:dyDescent="0.3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x14ac:dyDescent="0.3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x14ac:dyDescent="0.3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pans="1:15" x14ac:dyDescent="0.3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</row>
    <row r="58" spans="1:15" x14ac:dyDescent="0.3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</row>
    <row r="59" spans="1:15" x14ac:dyDescent="0.3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</row>
    <row r="60" spans="1:15" x14ac:dyDescent="0.3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5" x14ac:dyDescent="0.3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</row>
    <row r="62" spans="1:15" x14ac:dyDescent="0.3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</row>
    <row r="63" spans="1:15" x14ac:dyDescent="0.3">
      <c r="A63" s="33"/>
      <c r="B63" s="33"/>
      <c r="C63" s="33"/>
      <c r="D63" s="33"/>
      <c r="E63" s="33"/>
      <c r="F63" s="33"/>
      <c r="G63" s="33"/>
      <c r="H63" s="33"/>
      <c r="I63" s="33"/>
      <c r="J63" s="33"/>
    </row>
    <row r="64" spans="1:15" x14ac:dyDescent="0.3">
      <c r="A64" s="33"/>
      <c r="B64" s="33"/>
      <c r="C64" s="33"/>
      <c r="D64" s="33"/>
      <c r="E64" s="33"/>
      <c r="F64" s="33"/>
      <c r="G64" s="33"/>
      <c r="H64" s="33"/>
      <c r="I64" s="33"/>
      <c r="J64" s="33"/>
    </row>
    <row r="65" spans="1:10" x14ac:dyDescent="0.3">
      <c r="A65" s="33"/>
      <c r="B65" s="33"/>
      <c r="C65" s="33"/>
      <c r="D65" s="33"/>
      <c r="E65" s="33"/>
      <c r="F65" s="33"/>
      <c r="G65" s="33"/>
      <c r="H65" s="33"/>
      <c r="I65" s="33"/>
      <c r="J65" s="33"/>
    </row>
    <row r="66" spans="1:10" x14ac:dyDescent="0.3">
      <c r="A66" s="33"/>
      <c r="B66" s="33"/>
      <c r="C66" s="33"/>
      <c r="D66" s="33"/>
      <c r="E66" s="33"/>
      <c r="F66" s="33"/>
      <c r="G66" s="33"/>
      <c r="H66" s="33"/>
      <c r="I66" s="33"/>
      <c r="J66" s="33"/>
    </row>
    <row r="67" spans="1:10" x14ac:dyDescent="0.3">
      <c r="A67" s="2"/>
      <c r="B67" s="2"/>
    </row>
    <row r="68" spans="1:10" x14ac:dyDescent="0.3">
      <c r="A68" s="2"/>
      <c r="B68" s="2"/>
    </row>
    <row r="69" spans="1:10" x14ac:dyDescent="0.3">
      <c r="A69" s="2"/>
      <c r="B69" s="2"/>
    </row>
    <row r="70" spans="1:10" x14ac:dyDescent="0.3">
      <c r="A70" s="2"/>
      <c r="B70" s="2"/>
    </row>
    <row r="71" spans="1:10" x14ac:dyDescent="0.3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Normal="100" workbookViewId="0">
      <selection activeCell="B5" sqref="B5:B6"/>
    </sheetView>
  </sheetViews>
  <sheetFormatPr defaultColWidth="9.33203125" defaultRowHeight="12" x14ac:dyDescent="0.3"/>
  <cols>
    <col min="1" max="1" width="2.5546875" style="77" customWidth="1"/>
    <col min="2" max="2" width="15.33203125" style="77" customWidth="1"/>
    <col min="3" max="6" width="8.5546875" style="78" customWidth="1"/>
    <col min="7" max="10" width="8.33203125" style="78" customWidth="1"/>
    <col min="11" max="14" width="8.5546875" style="77" customWidth="1"/>
    <col min="15" max="15" width="2" style="77" customWidth="1"/>
    <col min="16" max="27" width="6" style="79" customWidth="1"/>
    <col min="28" max="16384" width="9.33203125" style="77"/>
  </cols>
  <sheetData>
    <row r="1" spans="2:27" ht="6.75" customHeight="1" x14ac:dyDescent="0.3"/>
    <row r="2" spans="2:27" ht="14.1" customHeight="1" x14ac:dyDescent="0.3">
      <c r="B2" s="83" t="s">
        <v>125</v>
      </c>
    </row>
    <row r="3" spans="2:27" ht="5.25" customHeight="1" x14ac:dyDescent="0.3"/>
    <row r="4" spans="2:27" ht="14.1" customHeight="1" x14ac:dyDescent="0.3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35">
      <c r="B5" s="440" t="s">
        <v>162</v>
      </c>
      <c r="C5" s="437" t="s">
        <v>195</v>
      </c>
      <c r="D5" s="438"/>
      <c r="E5" s="438"/>
      <c r="F5" s="439"/>
      <c r="G5" s="437" t="s">
        <v>187</v>
      </c>
      <c r="H5" s="438"/>
      <c r="I5" s="438"/>
      <c r="J5" s="439"/>
      <c r="K5" s="437" t="s">
        <v>49</v>
      </c>
      <c r="L5" s="438"/>
      <c r="M5" s="438"/>
      <c r="N5" s="439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3">
      <c r="B6" s="440"/>
      <c r="C6" s="75" t="s">
        <v>0</v>
      </c>
      <c r="D6" s="76" t="s">
        <v>188</v>
      </c>
      <c r="E6" s="75" t="s">
        <v>189</v>
      </c>
      <c r="F6" s="76" t="s">
        <v>190</v>
      </c>
      <c r="G6" s="75" t="s">
        <v>0</v>
      </c>
      <c r="H6" s="76" t="s">
        <v>191</v>
      </c>
      <c r="I6" s="75" t="s">
        <v>192</v>
      </c>
      <c r="J6" s="76" t="s">
        <v>193</v>
      </c>
      <c r="K6" s="75" t="s">
        <v>0</v>
      </c>
      <c r="L6" s="76" t="s">
        <v>188</v>
      </c>
      <c r="M6" s="75" t="s">
        <v>189</v>
      </c>
      <c r="N6" s="76" t="s">
        <v>190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35" customHeight="1" x14ac:dyDescent="0.3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3">
      <c r="B8" s="83" t="s">
        <v>0</v>
      </c>
      <c r="C8" s="95">
        <v>56267</v>
      </c>
      <c r="D8" s="88">
        <v>22043</v>
      </c>
      <c r="E8" s="88">
        <v>16742</v>
      </c>
      <c r="F8" s="96">
        <v>17482</v>
      </c>
      <c r="G8" s="95">
        <v>56330</v>
      </c>
      <c r="H8" s="88">
        <v>22290</v>
      </c>
      <c r="I8" s="88">
        <v>16681</v>
      </c>
      <c r="J8" s="96">
        <v>17359</v>
      </c>
      <c r="K8" s="116">
        <v>-0.1</v>
      </c>
      <c r="L8" s="116">
        <v>-1.1000000000000001</v>
      </c>
      <c r="M8" s="116">
        <v>0.4</v>
      </c>
      <c r="N8" s="116">
        <v>0.7</v>
      </c>
      <c r="P8" s="81"/>
    </row>
    <row r="9" spans="2:27" ht="19.5" customHeight="1" x14ac:dyDescent="0.3">
      <c r="B9" s="89" t="s">
        <v>36</v>
      </c>
      <c r="C9" s="97">
        <v>46277</v>
      </c>
      <c r="D9" s="90">
        <v>18252</v>
      </c>
      <c r="E9" s="90">
        <v>13726</v>
      </c>
      <c r="F9" s="98">
        <v>14299</v>
      </c>
      <c r="G9" s="97">
        <v>46793</v>
      </c>
      <c r="H9" s="90">
        <v>18659</v>
      </c>
      <c r="I9" s="90">
        <v>13811</v>
      </c>
      <c r="J9" s="98">
        <v>14323</v>
      </c>
      <c r="K9" s="117">
        <v>-1.1000000000000001</v>
      </c>
      <c r="L9" s="117">
        <v>-2.2000000000000002</v>
      </c>
      <c r="M9" s="117">
        <v>-0.6</v>
      </c>
      <c r="N9" s="117">
        <v>-0.2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3">
      <c r="B10" s="89" t="s">
        <v>70</v>
      </c>
      <c r="C10" s="97">
        <v>5663</v>
      </c>
      <c r="D10" s="90">
        <v>2267</v>
      </c>
      <c r="E10" s="90">
        <v>1682</v>
      </c>
      <c r="F10" s="98">
        <v>1714</v>
      </c>
      <c r="G10" s="97">
        <v>5436</v>
      </c>
      <c r="H10" s="90">
        <v>2149</v>
      </c>
      <c r="I10" s="90">
        <v>1617</v>
      </c>
      <c r="J10" s="98">
        <v>1670</v>
      </c>
      <c r="K10" s="117">
        <v>4.2</v>
      </c>
      <c r="L10" s="117">
        <v>5.5</v>
      </c>
      <c r="M10" s="117">
        <v>4</v>
      </c>
      <c r="N10" s="117">
        <v>2.6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35">
      <c r="B11" s="91" t="s">
        <v>35</v>
      </c>
      <c r="C11" s="99">
        <v>4327</v>
      </c>
      <c r="D11" s="277">
        <v>1524</v>
      </c>
      <c r="E11" s="277">
        <v>1334</v>
      </c>
      <c r="F11" s="278">
        <v>1469</v>
      </c>
      <c r="G11" s="99">
        <v>4101</v>
      </c>
      <c r="H11" s="277">
        <v>1482</v>
      </c>
      <c r="I11" s="277">
        <v>1253</v>
      </c>
      <c r="J11" s="278">
        <v>1366</v>
      </c>
      <c r="K11" s="92">
        <v>5.5</v>
      </c>
      <c r="L11" s="92">
        <v>2.8</v>
      </c>
      <c r="M11" s="92">
        <v>6.5</v>
      </c>
      <c r="N11" s="92">
        <v>7.5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" customHeight="1" thickTop="1" x14ac:dyDescent="0.3">
      <c r="B12" s="79" t="s">
        <v>161</v>
      </c>
      <c r="N12" s="60" t="s">
        <v>118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" customHeight="1" x14ac:dyDescent="0.3">
      <c r="N13" s="60"/>
    </row>
    <row r="14" spans="2:27" x14ac:dyDescent="0.3">
      <c r="G14" s="77"/>
      <c r="H14" s="77"/>
      <c r="I14" s="77"/>
      <c r="J14" s="77"/>
    </row>
    <row r="15" spans="2:27" x14ac:dyDescent="0.3">
      <c r="G15" s="77"/>
      <c r="H15" s="77"/>
      <c r="I15" s="77"/>
      <c r="J15" s="77"/>
    </row>
    <row r="18" spans="11:13" x14ac:dyDescent="0.3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Normal="100" workbookViewId="0">
      <selection activeCell="B5" sqref="B5:B6"/>
    </sheetView>
  </sheetViews>
  <sheetFormatPr defaultColWidth="9.33203125" defaultRowHeight="13.8" x14ac:dyDescent="0.3"/>
  <cols>
    <col min="1" max="1" width="2.33203125" style="52" customWidth="1"/>
    <col min="2" max="2" width="23.5546875" style="52" customWidth="1"/>
    <col min="3" max="3" width="10.6640625" style="86" customWidth="1"/>
    <col min="4" max="7" width="10.44140625" style="86" customWidth="1"/>
    <col min="8" max="8" width="10.6640625" style="86" bestFit="1" customWidth="1"/>
    <col min="9" max="10" width="10.44140625" style="86" customWidth="1"/>
    <col min="11" max="14" width="7.5546875" style="52" customWidth="1"/>
    <col min="15" max="15" width="1.5546875" style="52" customWidth="1"/>
    <col min="16" max="35" width="5.6640625" style="52" customWidth="1"/>
    <col min="36" max="50" width="5" style="52" customWidth="1"/>
    <col min="51" max="16384" width="9.33203125" style="52"/>
  </cols>
  <sheetData>
    <row r="1" spans="2:30" ht="6.75" customHeight="1" x14ac:dyDescent="0.3">
      <c r="P1" s="100"/>
    </row>
    <row r="2" spans="2:30" ht="14.1" customHeight="1" x14ac:dyDescent="0.3">
      <c r="B2" s="83" t="s">
        <v>126</v>
      </c>
    </row>
    <row r="3" spans="2:30" ht="6" customHeight="1" x14ac:dyDescent="0.3"/>
    <row r="4" spans="2:30" ht="16.5" customHeight="1" x14ac:dyDescent="0.3">
      <c r="C4" s="101"/>
      <c r="D4" s="101"/>
      <c r="E4" s="101"/>
      <c r="F4" s="101"/>
      <c r="M4" s="441" t="s">
        <v>40</v>
      </c>
      <c r="N4" s="441"/>
    </row>
    <row r="5" spans="2:30" ht="20.100000000000001" customHeight="1" thickBot="1" x14ac:dyDescent="0.35">
      <c r="B5" s="442" t="s">
        <v>163</v>
      </c>
      <c r="C5" s="437" t="s">
        <v>195</v>
      </c>
      <c r="D5" s="438"/>
      <c r="E5" s="438"/>
      <c r="F5" s="439"/>
      <c r="G5" s="437" t="s">
        <v>187</v>
      </c>
      <c r="H5" s="438"/>
      <c r="I5" s="438"/>
      <c r="J5" s="439"/>
      <c r="K5" s="437" t="s">
        <v>49</v>
      </c>
      <c r="L5" s="438"/>
      <c r="M5" s="438"/>
      <c r="N5" s="439"/>
    </row>
    <row r="6" spans="2:30" ht="20.100000000000001" customHeight="1" x14ac:dyDescent="0.3">
      <c r="B6" s="442"/>
      <c r="C6" s="75" t="s">
        <v>0</v>
      </c>
      <c r="D6" s="76" t="s">
        <v>188</v>
      </c>
      <c r="E6" s="75" t="s">
        <v>189</v>
      </c>
      <c r="F6" s="76" t="s">
        <v>190</v>
      </c>
      <c r="G6" s="75" t="s">
        <v>0</v>
      </c>
      <c r="H6" s="76" t="s">
        <v>191</v>
      </c>
      <c r="I6" s="75" t="s">
        <v>192</v>
      </c>
      <c r="J6" s="76" t="s">
        <v>193</v>
      </c>
      <c r="K6" s="75" t="s">
        <v>0</v>
      </c>
      <c r="L6" s="76" t="s">
        <v>188</v>
      </c>
      <c r="M6" s="75" t="s">
        <v>189</v>
      </c>
      <c r="N6" s="76" t="s">
        <v>190</v>
      </c>
    </row>
    <row r="7" spans="2:30" ht="7.35" customHeight="1" x14ac:dyDescent="0.3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3">
      <c r="B8" s="83" t="s">
        <v>114</v>
      </c>
      <c r="C8" s="95">
        <v>15976994</v>
      </c>
      <c r="D8" s="88">
        <v>6545501</v>
      </c>
      <c r="E8" s="88">
        <v>4748863</v>
      </c>
      <c r="F8" s="96">
        <v>4682630</v>
      </c>
      <c r="G8" s="88">
        <v>15342392</v>
      </c>
      <c r="H8" s="88">
        <v>6362641</v>
      </c>
      <c r="I8" s="88">
        <v>4472649</v>
      </c>
      <c r="J8" s="88">
        <v>4507102</v>
      </c>
      <c r="K8" s="107">
        <v>4.1362650621884773</v>
      </c>
      <c r="L8" s="138">
        <v>2.8739638147115323</v>
      </c>
      <c r="M8" s="138">
        <v>6.1756243335884395</v>
      </c>
      <c r="N8" s="138">
        <v>3.8944758738541974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35" customHeight="1" x14ac:dyDescent="0.3">
      <c r="B9" s="85"/>
      <c r="C9" s="97"/>
      <c r="D9" s="90"/>
      <c r="E9" s="90"/>
      <c r="F9" s="98"/>
      <c r="G9" s="90"/>
      <c r="H9" s="90"/>
      <c r="I9" s="90"/>
      <c r="J9" s="90"/>
      <c r="K9" s="108"/>
      <c r="L9" s="139"/>
      <c r="M9" s="139"/>
      <c r="N9" s="139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3">
      <c r="B10" s="296" t="s">
        <v>38</v>
      </c>
      <c r="C10" s="97">
        <v>3672867</v>
      </c>
      <c r="D10" s="90">
        <v>1469381</v>
      </c>
      <c r="E10" s="90">
        <v>1075499</v>
      </c>
      <c r="F10" s="98">
        <v>1127987</v>
      </c>
      <c r="G10" s="90">
        <v>3515408</v>
      </c>
      <c r="H10" s="90">
        <v>1430201</v>
      </c>
      <c r="I10" s="90">
        <v>995233</v>
      </c>
      <c r="J10" s="90">
        <v>1089974</v>
      </c>
      <c r="K10" s="108">
        <v>4.479110248369464</v>
      </c>
      <c r="L10" s="139">
        <v>2.7394750807753594</v>
      </c>
      <c r="M10" s="139">
        <v>8.0650460746377988</v>
      </c>
      <c r="N10" s="139">
        <v>3.4875143810769798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3">
      <c r="B11" s="296" t="s">
        <v>6</v>
      </c>
      <c r="C11" s="97">
        <v>8385732</v>
      </c>
      <c r="D11" s="90">
        <v>3175185</v>
      </c>
      <c r="E11" s="90">
        <v>2620219</v>
      </c>
      <c r="F11" s="98">
        <v>2590328</v>
      </c>
      <c r="G11" s="90">
        <v>8059447</v>
      </c>
      <c r="H11" s="90">
        <v>3069020</v>
      </c>
      <c r="I11" s="90">
        <v>2499943</v>
      </c>
      <c r="J11" s="90">
        <v>2490484</v>
      </c>
      <c r="K11" s="108">
        <v>4.0484787603913768</v>
      </c>
      <c r="L11" s="139">
        <v>3.4592475774025586</v>
      </c>
      <c r="M11" s="139">
        <v>4.8111496942130278</v>
      </c>
      <c r="N11" s="139">
        <v>4.0090199334747787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3">
      <c r="B12" s="296" t="s">
        <v>57</v>
      </c>
      <c r="C12" s="97">
        <v>1751</v>
      </c>
      <c r="D12" s="90">
        <v>1489</v>
      </c>
      <c r="E12" s="90">
        <v>15</v>
      </c>
      <c r="F12" s="98">
        <v>247</v>
      </c>
      <c r="G12" s="90">
        <v>1785</v>
      </c>
      <c r="H12" s="90">
        <v>1516</v>
      </c>
      <c r="I12" s="90">
        <v>241</v>
      </c>
      <c r="J12" s="90">
        <v>28</v>
      </c>
      <c r="K12" s="108">
        <v>-1.9047619047619049</v>
      </c>
      <c r="L12" s="139">
        <v>-1.7810026385224276</v>
      </c>
      <c r="M12" s="139">
        <v>-93.7759336099585</v>
      </c>
      <c r="N12" s="139">
        <v>782.14285714285711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3">
      <c r="B13" s="296" t="s">
        <v>37</v>
      </c>
      <c r="C13" s="97">
        <v>1842098</v>
      </c>
      <c r="D13" s="90">
        <v>1079887</v>
      </c>
      <c r="E13" s="90">
        <v>415528</v>
      </c>
      <c r="F13" s="98">
        <v>346683</v>
      </c>
      <c r="G13" s="90">
        <v>1817742</v>
      </c>
      <c r="H13" s="90">
        <v>1083499</v>
      </c>
      <c r="I13" s="90">
        <v>401428</v>
      </c>
      <c r="J13" s="90">
        <v>332815</v>
      </c>
      <c r="K13" s="108">
        <v>1.3399041228073072</v>
      </c>
      <c r="L13" s="139">
        <v>-0.33336440550475821</v>
      </c>
      <c r="M13" s="139">
        <v>3.5124605159580295</v>
      </c>
      <c r="N13" s="139">
        <v>4.1668794976187975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3">
      <c r="B14" s="296" t="s">
        <v>14</v>
      </c>
      <c r="C14" s="97">
        <v>532024</v>
      </c>
      <c r="D14" s="90">
        <v>230978</v>
      </c>
      <c r="E14" s="90">
        <v>155379</v>
      </c>
      <c r="F14" s="98">
        <v>145667</v>
      </c>
      <c r="G14" s="90">
        <v>496856</v>
      </c>
      <c r="H14" s="90">
        <v>209869</v>
      </c>
      <c r="I14" s="90">
        <v>142650</v>
      </c>
      <c r="J14" s="90">
        <v>144337</v>
      </c>
      <c r="K14" s="108">
        <v>7.0781071376817426</v>
      </c>
      <c r="L14" s="139">
        <v>10.058179149850622</v>
      </c>
      <c r="M14" s="139">
        <v>8.9232386961093582</v>
      </c>
      <c r="N14" s="139">
        <v>0.9214546512675198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3">
      <c r="B15" s="296" t="s">
        <v>56</v>
      </c>
      <c r="C15" s="97">
        <v>163569</v>
      </c>
      <c r="D15" s="90">
        <v>65602</v>
      </c>
      <c r="E15" s="90">
        <v>51087</v>
      </c>
      <c r="F15" s="98">
        <v>46880</v>
      </c>
      <c r="G15" s="90">
        <v>149261</v>
      </c>
      <c r="H15" s="90">
        <v>60595</v>
      </c>
      <c r="I15" s="90">
        <v>42923</v>
      </c>
      <c r="J15" s="90">
        <v>45743</v>
      </c>
      <c r="K15" s="108">
        <v>9.5858931670027658</v>
      </c>
      <c r="L15" s="139">
        <v>8.2630580080864746</v>
      </c>
      <c r="M15" s="139">
        <v>19.020105770798875</v>
      </c>
      <c r="N15" s="139">
        <v>2.485626216033054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3">
      <c r="B16" s="296" t="s">
        <v>58</v>
      </c>
      <c r="C16" s="97">
        <v>57652</v>
      </c>
      <c r="D16" s="90">
        <v>24862</v>
      </c>
      <c r="E16" s="90">
        <v>17397</v>
      </c>
      <c r="F16" s="98">
        <v>15393</v>
      </c>
      <c r="G16" s="90">
        <v>55377</v>
      </c>
      <c r="H16" s="90">
        <v>24643</v>
      </c>
      <c r="I16" s="90">
        <v>15031</v>
      </c>
      <c r="J16" s="90">
        <v>15703</v>
      </c>
      <c r="K16" s="108">
        <v>4.108203766906839</v>
      </c>
      <c r="L16" s="139">
        <v>0.88869050034492547</v>
      </c>
      <c r="M16" s="139">
        <v>15.740802341826891</v>
      </c>
      <c r="N16" s="139">
        <v>-1.9741450678214354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3">
      <c r="B17" s="296" t="s">
        <v>59</v>
      </c>
      <c r="C17" s="97">
        <v>25673</v>
      </c>
      <c r="D17" s="90">
        <v>9761</v>
      </c>
      <c r="E17" s="90">
        <v>8139</v>
      </c>
      <c r="F17" s="98">
        <v>7773</v>
      </c>
      <c r="G17" s="90">
        <v>25855</v>
      </c>
      <c r="H17" s="90">
        <v>9621</v>
      </c>
      <c r="I17" s="90">
        <v>7865</v>
      </c>
      <c r="J17" s="90">
        <v>8369</v>
      </c>
      <c r="K17" s="108">
        <v>-0.7039257397021853</v>
      </c>
      <c r="L17" s="139">
        <v>1.4551501922877039</v>
      </c>
      <c r="M17" s="139">
        <v>3.483788938334393</v>
      </c>
      <c r="N17" s="139">
        <v>-7.1215198948500422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3">
      <c r="B18" s="296" t="s">
        <v>60</v>
      </c>
      <c r="C18" s="97">
        <v>36122</v>
      </c>
      <c r="D18" s="90">
        <v>16413</v>
      </c>
      <c r="E18" s="90">
        <v>9885</v>
      </c>
      <c r="F18" s="98">
        <v>9824</v>
      </c>
      <c r="G18" s="90">
        <v>34576</v>
      </c>
      <c r="H18" s="90">
        <v>15763</v>
      </c>
      <c r="I18" s="90">
        <v>9851</v>
      </c>
      <c r="J18" s="90">
        <v>8962</v>
      </c>
      <c r="K18" s="108">
        <v>4.4713095788986577</v>
      </c>
      <c r="L18" s="139">
        <v>4.1235805366998672</v>
      </c>
      <c r="M18" s="139">
        <v>0.34514262511420163</v>
      </c>
      <c r="N18" s="139">
        <v>9.6183887525106009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3">
      <c r="B19" s="296" t="s">
        <v>61</v>
      </c>
      <c r="C19" s="97">
        <v>19304</v>
      </c>
      <c r="D19" s="90">
        <v>7559</v>
      </c>
      <c r="E19" s="90">
        <v>5932</v>
      </c>
      <c r="F19" s="98">
        <v>5813</v>
      </c>
      <c r="G19" s="90">
        <v>18254</v>
      </c>
      <c r="H19" s="90">
        <v>7442</v>
      </c>
      <c r="I19" s="90">
        <v>4918</v>
      </c>
      <c r="J19" s="90">
        <v>5894</v>
      </c>
      <c r="K19" s="108">
        <v>5.7521639092801582</v>
      </c>
      <c r="L19" s="139">
        <v>1.572158022037087</v>
      </c>
      <c r="M19" s="139">
        <v>20.618137454249695</v>
      </c>
      <c r="N19" s="139">
        <v>-1.3742789277231082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3">
      <c r="B20" s="296" t="s">
        <v>62</v>
      </c>
      <c r="C20" s="97">
        <v>13837</v>
      </c>
      <c r="D20" s="90">
        <v>5144</v>
      </c>
      <c r="E20" s="90">
        <v>4571</v>
      </c>
      <c r="F20" s="98">
        <v>4122</v>
      </c>
      <c r="G20" s="90">
        <v>14297</v>
      </c>
      <c r="H20" s="90">
        <v>5161</v>
      </c>
      <c r="I20" s="90">
        <v>4695</v>
      </c>
      <c r="J20" s="90">
        <v>4441</v>
      </c>
      <c r="K20" s="108">
        <v>-3.2174582080156675</v>
      </c>
      <c r="L20" s="139">
        <v>-0.32939352838597169</v>
      </c>
      <c r="M20" s="139">
        <v>-2.6411075612353567</v>
      </c>
      <c r="N20" s="139">
        <v>-7.1830668768295425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3">
      <c r="B21" s="296" t="s">
        <v>63</v>
      </c>
      <c r="C21" s="97">
        <v>15781</v>
      </c>
      <c r="D21" s="90">
        <v>8435</v>
      </c>
      <c r="E21" s="90">
        <v>3941</v>
      </c>
      <c r="F21" s="98">
        <v>3405</v>
      </c>
      <c r="G21" s="90">
        <v>14544</v>
      </c>
      <c r="H21" s="90">
        <v>7841</v>
      </c>
      <c r="I21" s="90">
        <v>3684</v>
      </c>
      <c r="J21" s="90">
        <v>3019</v>
      </c>
      <c r="K21" s="108">
        <v>8.5052255225522551</v>
      </c>
      <c r="L21" s="139">
        <v>7.5755643412829992</v>
      </c>
      <c r="M21" s="139">
        <v>6.9761129207383279</v>
      </c>
      <c r="N21" s="139">
        <v>12.785690626035112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3">
      <c r="B22" s="296" t="s">
        <v>64</v>
      </c>
      <c r="C22" s="97">
        <v>2163</v>
      </c>
      <c r="D22" s="90">
        <v>834</v>
      </c>
      <c r="E22" s="90">
        <v>691</v>
      </c>
      <c r="F22" s="98">
        <v>638</v>
      </c>
      <c r="G22" s="90">
        <v>1926</v>
      </c>
      <c r="H22" s="90">
        <v>795</v>
      </c>
      <c r="I22" s="90">
        <v>647</v>
      </c>
      <c r="J22" s="90">
        <v>484</v>
      </c>
      <c r="K22" s="108">
        <v>12.305295950155763</v>
      </c>
      <c r="L22" s="139">
        <v>4.9056603773584913</v>
      </c>
      <c r="M22" s="139">
        <v>6.800618238021638</v>
      </c>
      <c r="N22" s="139">
        <v>31.818181818181817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3">
      <c r="B23" s="296" t="s">
        <v>39</v>
      </c>
      <c r="C23" s="97">
        <v>1163316</v>
      </c>
      <c r="D23" s="90">
        <v>426404</v>
      </c>
      <c r="E23" s="90">
        <v>370237</v>
      </c>
      <c r="F23" s="98">
        <v>366675</v>
      </c>
      <c r="G23" s="90">
        <v>1087737</v>
      </c>
      <c r="H23" s="90">
        <v>411321</v>
      </c>
      <c r="I23" s="90">
        <v>331372</v>
      </c>
      <c r="J23" s="90">
        <v>345044</v>
      </c>
      <c r="K23" s="108">
        <v>6.9482788578489103</v>
      </c>
      <c r="L23" s="139">
        <v>3.66696570318559</v>
      </c>
      <c r="M23" s="139">
        <v>11.728510556112164</v>
      </c>
      <c r="N23" s="139">
        <v>6.2690555407426292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3">
      <c r="B24" s="296" t="s">
        <v>55</v>
      </c>
      <c r="C24" s="97">
        <v>43515</v>
      </c>
      <c r="D24" s="90">
        <v>22935</v>
      </c>
      <c r="E24" s="90">
        <v>9883</v>
      </c>
      <c r="F24" s="98">
        <v>10697</v>
      </c>
      <c r="G24" s="90">
        <v>42845</v>
      </c>
      <c r="H24" s="90">
        <v>21976</v>
      </c>
      <c r="I24" s="90">
        <v>10565</v>
      </c>
      <c r="J24" s="90">
        <v>10304</v>
      </c>
      <c r="K24" s="108">
        <v>1.5637764033142723</v>
      </c>
      <c r="L24" s="139">
        <v>4.3638514743356387</v>
      </c>
      <c r="M24" s="139">
        <v>-6.4552768575485082</v>
      </c>
      <c r="N24" s="139">
        <v>3.8140527950310559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3">
      <c r="B25" s="296" t="s">
        <v>15</v>
      </c>
      <c r="C25" s="97">
        <v>1590</v>
      </c>
      <c r="D25" s="90">
        <v>632</v>
      </c>
      <c r="E25" s="90">
        <v>460</v>
      </c>
      <c r="F25" s="98">
        <v>498</v>
      </c>
      <c r="G25" s="90">
        <v>6482</v>
      </c>
      <c r="H25" s="90">
        <v>3378</v>
      </c>
      <c r="I25" s="90">
        <v>1603</v>
      </c>
      <c r="J25" s="90">
        <v>1501</v>
      </c>
      <c r="K25" s="108">
        <v>-75.470533785868554</v>
      </c>
      <c r="L25" s="139">
        <v>-81.290704558910605</v>
      </c>
      <c r="M25" s="139">
        <v>-71.303805364940729</v>
      </c>
      <c r="N25" s="139">
        <v>-66.822118587608259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3">
      <c r="B26" s="296"/>
      <c r="C26" s="105"/>
      <c r="D26" s="279"/>
      <c r="E26" s="279"/>
      <c r="F26" s="106"/>
      <c r="G26" s="279"/>
      <c r="H26" s="279"/>
      <c r="I26" s="279"/>
      <c r="J26" s="279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3">
      <c r="B27" s="297" t="s">
        <v>115</v>
      </c>
      <c r="C27" s="95">
        <v>2811209</v>
      </c>
      <c r="D27" s="88">
        <v>1117121</v>
      </c>
      <c r="E27" s="88">
        <v>857357</v>
      </c>
      <c r="F27" s="96">
        <v>836731</v>
      </c>
      <c r="G27" s="88">
        <v>2723440</v>
      </c>
      <c r="H27" s="88">
        <v>1085355</v>
      </c>
      <c r="I27" s="88">
        <v>797732</v>
      </c>
      <c r="J27" s="88">
        <v>840353</v>
      </c>
      <c r="K27" s="107">
        <v>3.2227256704755751</v>
      </c>
      <c r="L27" s="138">
        <v>2.9267843240230151</v>
      </c>
      <c r="M27" s="138">
        <v>7.4743146821238211</v>
      </c>
      <c r="N27" s="138">
        <v>-0.43100934964235266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35" customHeight="1" x14ac:dyDescent="0.3">
      <c r="B28" s="296"/>
      <c r="C28" s="97"/>
      <c r="D28" s="90"/>
      <c r="E28" s="90"/>
      <c r="F28" s="98"/>
      <c r="G28" s="90"/>
      <c r="H28" s="90"/>
      <c r="I28" s="90"/>
      <c r="J28" s="90"/>
      <c r="K28" s="108"/>
      <c r="L28" s="139"/>
      <c r="M28" s="139"/>
      <c r="N28" s="139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3">
      <c r="B29" s="296" t="s">
        <v>38</v>
      </c>
      <c r="C29" s="97">
        <v>482504</v>
      </c>
      <c r="D29" s="90">
        <v>192227</v>
      </c>
      <c r="E29" s="90">
        <v>144435</v>
      </c>
      <c r="F29" s="98">
        <v>145842</v>
      </c>
      <c r="G29" s="90">
        <v>461261</v>
      </c>
      <c r="H29" s="90">
        <v>185445</v>
      </c>
      <c r="I29" s="90">
        <v>131952</v>
      </c>
      <c r="J29" s="90">
        <v>143864</v>
      </c>
      <c r="K29" s="108">
        <v>4.6054186241628932</v>
      </c>
      <c r="L29" s="139">
        <v>3.6571490199250456</v>
      </c>
      <c r="M29" s="139">
        <v>9.4602582757366314</v>
      </c>
      <c r="N29" s="139">
        <v>1.3749096368792748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3">
      <c r="B30" s="296" t="s">
        <v>6</v>
      </c>
      <c r="C30" s="97">
        <v>913405</v>
      </c>
      <c r="D30" s="90">
        <v>349913</v>
      </c>
      <c r="E30" s="90">
        <v>284490</v>
      </c>
      <c r="F30" s="98">
        <v>279002</v>
      </c>
      <c r="G30" s="90">
        <v>890139</v>
      </c>
      <c r="H30" s="90">
        <v>337353</v>
      </c>
      <c r="I30" s="90">
        <v>270186</v>
      </c>
      <c r="J30" s="90">
        <v>282600</v>
      </c>
      <c r="K30" s="108">
        <v>2.6137490886254842</v>
      </c>
      <c r="L30" s="139">
        <v>3.7231030997204706</v>
      </c>
      <c r="M30" s="139">
        <v>5.2941307099553647</v>
      </c>
      <c r="N30" s="139">
        <v>-1.2731776362349612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3">
      <c r="B31" s="296" t="s">
        <v>57</v>
      </c>
      <c r="C31" s="97">
        <v>0</v>
      </c>
      <c r="D31" s="90">
        <v>0</v>
      </c>
      <c r="E31" s="90">
        <v>0</v>
      </c>
      <c r="F31" s="98">
        <v>0</v>
      </c>
      <c r="G31" s="90">
        <v>5</v>
      </c>
      <c r="H31" s="90">
        <v>0</v>
      </c>
      <c r="I31" s="90">
        <v>0</v>
      </c>
      <c r="J31" s="90">
        <v>5</v>
      </c>
      <c r="K31" s="280">
        <v>-100</v>
      </c>
      <c r="L31" s="139" t="s">
        <v>134</v>
      </c>
      <c r="M31" s="139" t="s">
        <v>134</v>
      </c>
      <c r="N31" s="139">
        <v>-100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3">
      <c r="B32" s="296" t="s">
        <v>37</v>
      </c>
      <c r="C32" s="97">
        <v>122709</v>
      </c>
      <c r="D32" s="90">
        <v>56487</v>
      </c>
      <c r="E32" s="90">
        <v>34464</v>
      </c>
      <c r="F32" s="98">
        <v>31758</v>
      </c>
      <c r="G32" s="90">
        <v>109143</v>
      </c>
      <c r="H32" s="90">
        <v>55032</v>
      </c>
      <c r="I32" s="90">
        <v>27714</v>
      </c>
      <c r="J32" s="90">
        <v>26397</v>
      </c>
      <c r="K32" s="108">
        <v>12.429564882768478</v>
      </c>
      <c r="L32" s="139">
        <v>2.6439162668992586</v>
      </c>
      <c r="M32" s="139">
        <v>24.355921195063868</v>
      </c>
      <c r="N32" s="139">
        <v>20.309126037049666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3">
      <c r="B33" s="296" t="s">
        <v>14</v>
      </c>
      <c r="C33" s="97">
        <v>431062</v>
      </c>
      <c r="D33" s="90">
        <v>180514</v>
      </c>
      <c r="E33" s="90">
        <v>129613</v>
      </c>
      <c r="F33" s="98">
        <v>120935</v>
      </c>
      <c r="G33" s="90">
        <v>412170</v>
      </c>
      <c r="H33" s="90">
        <v>171404</v>
      </c>
      <c r="I33" s="90">
        <v>119816</v>
      </c>
      <c r="J33" s="90">
        <v>120950</v>
      </c>
      <c r="K33" s="108">
        <v>4.5835456243782904</v>
      </c>
      <c r="L33" s="139">
        <v>5.3149284730811415</v>
      </c>
      <c r="M33" s="139">
        <v>8.1767042798958389</v>
      </c>
      <c r="N33" s="139">
        <v>-1.2401818933443571E-2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3">
      <c r="B34" s="296" t="s">
        <v>56</v>
      </c>
      <c r="C34" s="97">
        <v>158599</v>
      </c>
      <c r="D34" s="90">
        <v>63291</v>
      </c>
      <c r="E34" s="90">
        <v>49691</v>
      </c>
      <c r="F34" s="98">
        <v>45617</v>
      </c>
      <c r="G34" s="90">
        <v>145520</v>
      </c>
      <c r="H34" s="90">
        <v>58143</v>
      </c>
      <c r="I34" s="90">
        <v>42378</v>
      </c>
      <c r="J34" s="90">
        <v>44999</v>
      </c>
      <c r="K34" s="108">
        <v>8.9877680043980206</v>
      </c>
      <c r="L34" s="139">
        <v>8.8540322996749392</v>
      </c>
      <c r="M34" s="139">
        <v>17.256595403275284</v>
      </c>
      <c r="N34" s="139">
        <v>1.3733638525300562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3">
      <c r="B35" s="296" t="s">
        <v>58</v>
      </c>
      <c r="C35" s="97">
        <v>57650</v>
      </c>
      <c r="D35" s="90">
        <v>24860</v>
      </c>
      <c r="E35" s="90">
        <v>17397</v>
      </c>
      <c r="F35" s="98">
        <v>15393</v>
      </c>
      <c r="G35" s="90">
        <v>55377</v>
      </c>
      <c r="H35" s="90">
        <v>24643</v>
      </c>
      <c r="I35" s="90">
        <v>15031</v>
      </c>
      <c r="J35" s="90">
        <v>15703</v>
      </c>
      <c r="K35" s="108">
        <v>4.1045921591996679</v>
      </c>
      <c r="L35" s="139">
        <v>0.88057460536460663</v>
      </c>
      <c r="M35" s="139">
        <v>15.740802341826891</v>
      </c>
      <c r="N35" s="139">
        <v>-1.9741450678214354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3">
      <c r="B36" s="296" t="s">
        <v>59</v>
      </c>
      <c r="C36" s="97">
        <v>25376</v>
      </c>
      <c r="D36" s="90">
        <v>9640</v>
      </c>
      <c r="E36" s="90">
        <v>8009</v>
      </c>
      <c r="F36" s="98">
        <v>7727</v>
      </c>
      <c r="G36" s="90">
        <v>25300</v>
      </c>
      <c r="H36" s="90">
        <v>9469</v>
      </c>
      <c r="I36" s="90">
        <v>7801</v>
      </c>
      <c r="J36" s="90">
        <v>8030</v>
      </c>
      <c r="K36" s="108">
        <v>0.30039525691699603</v>
      </c>
      <c r="L36" s="139">
        <v>1.8058929137184498</v>
      </c>
      <c r="M36" s="139">
        <v>2.6663248301499807</v>
      </c>
      <c r="N36" s="139">
        <v>-3.7733499377334994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3">
      <c r="B37" s="296" t="s">
        <v>60</v>
      </c>
      <c r="C37" s="97">
        <v>36122</v>
      </c>
      <c r="D37" s="90">
        <v>16413</v>
      </c>
      <c r="E37" s="90">
        <v>9885</v>
      </c>
      <c r="F37" s="98">
        <v>9824</v>
      </c>
      <c r="G37" s="90">
        <v>34576</v>
      </c>
      <c r="H37" s="90">
        <v>15763</v>
      </c>
      <c r="I37" s="90">
        <v>9851</v>
      </c>
      <c r="J37" s="90">
        <v>8962</v>
      </c>
      <c r="K37" s="108">
        <v>4.4713095788986577</v>
      </c>
      <c r="L37" s="139">
        <v>4.1235805366998672</v>
      </c>
      <c r="M37" s="139">
        <v>0.34514262511420163</v>
      </c>
      <c r="N37" s="139">
        <v>9.6183887525106009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3">
      <c r="B38" s="296" t="s">
        <v>61</v>
      </c>
      <c r="C38" s="97">
        <v>19304</v>
      </c>
      <c r="D38" s="90">
        <v>7559</v>
      </c>
      <c r="E38" s="90">
        <v>5932</v>
      </c>
      <c r="F38" s="98">
        <v>5813</v>
      </c>
      <c r="G38" s="90">
        <v>18254</v>
      </c>
      <c r="H38" s="90">
        <v>7442</v>
      </c>
      <c r="I38" s="90">
        <v>4918</v>
      </c>
      <c r="J38" s="90">
        <v>5894</v>
      </c>
      <c r="K38" s="108">
        <v>5.7521639092801582</v>
      </c>
      <c r="L38" s="139">
        <v>1.572158022037087</v>
      </c>
      <c r="M38" s="139">
        <v>20.618137454249695</v>
      </c>
      <c r="N38" s="139">
        <v>-1.3742789277231082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3">
      <c r="B39" s="296" t="s">
        <v>62</v>
      </c>
      <c r="C39" s="97">
        <v>13837</v>
      </c>
      <c r="D39" s="90">
        <v>5144</v>
      </c>
      <c r="E39" s="90">
        <v>4571</v>
      </c>
      <c r="F39" s="98">
        <v>4122</v>
      </c>
      <c r="G39" s="90">
        <v>14297</v>
      </c>
      <c r="H39" s="90">
        <v>5161</v>
      </c>
      <c r="I39" s="90">
        <v>4695</v>
      </c>
      <c r="J39" s="90">
        <v>4441</v>
      </c>
      <c r="K39" s="108">
        <v>-3.2174582080156675</v>
      </c>
      <c r="L39" s="139">
        <v>-0.32939352838597169</v>
      </c>
      <c r="M39" s="139">
        <v>-2.6411075612353567</v>
      </c>
      <c r="N39" s="139">
        <v>-7.1830668768295425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3">
      <c r="B40" s="296" t="s">
        <v>63</v>
      </c>
      <c r="C40" s="97">
        <v>15781</v>
      </c>
      <c r="D40" s="90">
        <v>8435</v>
      </c>
      <c r="E40" s="90">
        <v>3941</v>
      </c>
      <c r="F40" s="98">
        <v>3405</v>
      </c>
      <c r="G40" s="90">
        <v>14544</v>
      </c>
      <c r="H40" s="90">
        <v>7841</v>
      </c>
      <c r="I40" s="90">
        <v>3684</v>
      </c>
      <c r="J40" s="90">
        <v>3019</v>
      </c>
      <c r="K40" s="108">
        <v>8.5052255225522551</v>
      </c>
      <c r="L40" s="139">
        <v>7.5755643412829992</v>
      </c>
      <c r="M40" s="139">
        <v>6.9761129207383279</v>
      </c>
      <c r="N40" s="139">
        <v>12.785690626035112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3">
      <c r="B41" s="296" t="s">
        <v>64</v>
      </c>
      <c r="C41" s="97">
        <v>2163</v>
      </c>
      <c r="D41" s="90">
        <v>834</v>
      </c>
      <c r="E41" s="90">
        <v>691</v>
      </c>
      <c r="F41" s="98">
        <v>638</v>
      </c>
      <c r="G41" s="90">
        <v>1926</v>
      </c>
      <c r="H41" s="90">
        <v>795</v>
      </c>
      <c r="I41" s="90">
        <v>647</v>
      </c>
      <c r="J41" s="90">
        <v>484</v>
      </c>
      <c r="K41" s="108">
        <v>12.305295950155763</v>
      </c>
      <c r="L41" s="139">
        <v>4.9056603773584913</v>
      </c>
      <c r="M41" s="139">
        <v>6.800618238021638</v>
      </c>
      <c r="N41" s="139">
        <v>31.818181818181817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3">
      <c r="B42" s="296" t="s">
        <v>39</v>
      </c>
      <c r="C42" s="97">
        <v>500830</v>
      </c>
      <c r="D42" s="90">
        <v>184368</v>
      </c>
      <c r="E42" s="90">
        <v>157249</v>
      </c>
      <c r="F42" s="98">
        <v>159213</v>
      </c>
      <c r="G42" s="90">
        <v>503607</v>
      </c>
      <c r="H42" s="90">
        <v>187479</v>
      </c>
      <c r="I42" s="90">
        <v>150108</v>
      </c>
      <c r="J42" s="90">
        <v>166020</v>
      </c>
      <c r="K42" s="108">
        <v>-0.55142204139338813</v>
      </c>
      <c r="L42" s="139">
        <v>-1.6593858512153361</v>
      </c>
      <c r="M42" s="139">
        <v>4.7572414528206357</v>
      </c>
      <c r="N42" s="139">
        <v>-4.1001084206722087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3">
      <c r="B43" s="296" t="s">
        <v>55</v>
      </c>
      <c r="C43" s="97">
        <v>31730</v>
      </c>
      <c r="D43" s="90">
        <v>17391</v>
      </c>
      <c r="E43" s="90">
        <v>6948</v>
      </c>
      <c r="F43" s="98">
        <v>7391</v>
      </c>
      <c r="G43" s="90">
        <v>32088</v>
      </c>
      <c r="H43" s="90">
        <v>16598</v>
      </c>
      <c r="I43" s="90">
        <v>7696</v>
      </c>
      <c r="J43" s="90">
        <v>7794</v>
      </c>
      <c r="K43" s="108">
        <v>-1.1156818748441786</v>
      </c>
      <c r="L43" s="139">
        <v>4.7776840583202791</v>
      </c>
      <c r="M43" s="139">
        <v>-9.7193347193347197</v>
      </c>
      <c r="N43" s="139">
        <v>-5.1706440851937385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3">
      <c r="B44" s="296" t="s">
        <v>15</v>
      </c>
      <c r="C44" s="97">
        <v>137</v>
      </c>
      <c r="D44" s="90">
        <v>45</v>
      </c>
      <c r="E44" s="90">
        <v>41</v>
      </c>
      <c r="F44" s="98">
        <v>51</v>
      </c>
      <c r="G44" s="90">
        <v>5233</v>
      </c>
      <c r="H44" s="90">
        <v>2787</v>
      </c>
      <c r="I44" s="90">
        <v>1255</v>
      </c>
      <c r="J44" s="90">
        <v>1191</v>
      </c>
      <c r="K44" s="108">
        <v>-97.381998853430147</v>
      </c>
      <c r="L44" s="139">
        <v>-98.385360602798713</v>
      </c>
      <c r="M44" s="139">
        <v>-96.733067729083672</v>
      </c>
      <c r="N44" s="139">
        <v>-95.71788413098237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3">
      <c r="B45" s="296"/>
      <c r="C45" s="105"/>
      <c r="D45" s="279"/>
      <c r="E45" s="279"/>
      <c r="F45" s="106"/>
      <c r="G45" s="279"/>
      <c r="H45" s="279"/>
      <c r="I45" s="279"/>
      <c r="J45" s="279"/>
      <c r="K45" s="110"/>
      <c r="L45" s="281"/>
      <c r="M45" s="281"/>
      <c r="N45" s="281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3">
      <c r="B46" s="297" t="s">
        <v>18</v>
      </c>
      <c r="C46" s="95">
        <v>13165785</v>
      </c>
      <c r="D46" s="88">
        <v>5428380</v>
      </c>
      <c r="E46" s="88">
        <v>3891506</v>
      </c>
      <c r="F46" s="96">
        <v>3845899</v>
      </c>
      <c r="G46" s="88">
        <v>12618952</v>
      </c>
      <c r="H46" s="88">
        <v>5277286</v>
      </c>
      <c r="I46" s="88">
        <v>3674917</v>
      </c>
      <c r="J46" s="88">
        <v>3666749</v>
      </c>
      <c r="K46" s="107">
        <v>4.3334264208311435</v>
      </c>
      <c r="L46" s="138">
        <v>2.8631004648980554</v>
      </c>
      <c r="M46" s="138">
        <v>5.8937113409636188</v>
      </c>
      <c r="N46" s="138">
        <v>4.885799382504775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35" customHeight="1" x14ac:dyDescent="0.3">
      <c r="B47" s="296"/>
      <c r="C47" s="97"/>
      <c r="D47" s="90"/>
      <c r="E47" s="90"/>
      <c r="F47" s="98"/>
      <c r="G47" s="90"/>
      <c r="H47" s="90"/>
      <c r="I47" s="90"/>
      <c r="J47" s="90"/>
      <c r="K47" s="108"/>
      <c r="L47" s="139"/>
      <c r="M47" s="139"/>
      <c r="N47" s="139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3">
      <c r="B48" s="296" t="s">
        <v>38</v>
      </c>
      <c r="C48" s="97">
        <v>3190363</v>
      </c>
      <c r="D48" s="90">
        <v>1277154</v>
      </c>
      <c r="E48" s="90">
        <v>931064</v>
      </c>
      <c r="F48" s="98">
        <v>982145</v>
      </c>
      <c r="G48" s="90">
        <v>3054147</v>
      </c>
      <c r="H48" s="90">
        <v>1244756</v>
      </c>
      <c r="I48" s="90">
        <v>863281</v>
      </c>
      <c r="J48" s="90">
        <v>946110</v>
      </c>
      <c r="K48" s="282">
        <v>4.4600341764820097</v>
      </c>
      <c r="L48" s="283">
        <v>2.602759094955156</v>
      </c>
      <c r="M48" s="283">
        <v>7.8517886991605277</v>
      </c>
      <c r="N48" s="283">
        <v>3.8087537389944091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3">
      <c r="B49" s="296" t="s">
        <v>6</v>
      </c>
      <c r="C49" s="97">
        <v>7472327</v>
      </c>
      <c r="D49" s="90">
        <v>2825272</v>
      </c>
      <c r="E49" s="90">
        <v>2335729</v>
      </c>
      <c r="F49" s="98">
        <v>2311326</v>
      </c>
      <c r="G49" s="90">
        <v>7169308</v>
      </c>
      <c r="H49" s="90">
        <v>2731667</v>
      </c>
      <c r="I49" s="90">
        <v>2229757</v>
      </c>
      <c r="J49" s="90">
        <v>2207884</v>
      </c>
      <c r="K49" s="282">
        <v>4.2266143399056082</v>
      </c>
      <c r="L49" s="283">
        <v>3.4266621810052253</v>
      </c>
      <c r="M49" s="283">
        <v>4.7526255103134556</v>
      </c>
      <c r="N49" s="283">
        <v>4.6851193269211606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3">
      <c r="B50" s="296" t="s">
        <v>57</v>
      </c>
      <c r="C50" s="97">
        <v>1751</v>
      </c>
      <c r="D50" s="90">
        <v>1489</v>
      </c>
      <c r="E50" s="90">
        <v>15</v>
      </c>
      <c r="F50" s="98">
        <v>247</v>
      </c>
      <c r="G50" s="90">
        <v>1780</v>
      </c>
      <c r="H50" s="90">
        <v>1516</v>
      </c>
      <c r="I50" s="90">
        <v>241</v>
      </c>
      <c r="J50" s="90">
        <v>23</v>
      </c>
      <c r="K50" s="284">
        <v>-1.6292134831460674</v>
      </c>
      <c r="L50" s="283">
        <v>-1.7810026385224276</v>
      </c>
      <c r="M50" s="283">
        <v>-93.7759336099585</v>
      </c>
      <c r="N50" s="283">
        <v>973.91304347826099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3">
      <c r="B51" s="296" t="s">
        <v>37</v>
      </c>
      <c r="C51" s="97">
        <v>1719389</v>
      </c>
      <c r="D51" s="90">
        <v>1023400</v>
      </c>
      <c r="E51" s="90">
        <v>381064</v>
      </c>
      <c r="F51" s="98">
        <v>314925</v>
      </c>
      <c r="G51" s="90">
        <v>1708599</v>
      </c>
      <c r="H51" s="90">
        <v>1028467</v>
      </c>
      <c r="I51" s="90">
        <v>373714</v>
      </c>
      <c r="J51" s="90">
        <v>306418</v>
      </c>
      <c r="K51" s="282">
        <v>0.63151154835043211</v>
      </c>
      <c r="L51" s="283">
        <v>-0.49267502019996756</v>
      </c>
      <c r="M51" s="283">
        <v>1.9667446228934424</v>
      </c>
      <c r="N51" s="283">
        <v>2.776272934357642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3">
      <c r="B52" s="296" t="s">
        <v>14</v>
      </c>
      <c r="C52" s="97">
        <v>100962</v>
      </c>
      <c r="D52" s="90">
        <v>50464</v>
      </c>
      <c r="E52" s="90">
        <v>25766</v>
      </c>
      <c r="F52" s="98">
        <v>24732</v>
      </c>
      <c r="G52" s="90">
        <v>84686</v>
      </c>
      <c r="H52" s="90">
        <v>38465</v>
      </c>
      <c r="I52" s="90">
        <v>22834</v>
      </c>
      <c r="J52" s="90">
        <v>23387</v>
      </c>
      <c r="K52" s="282">
        <v>19.219233403396075</v>
      </c>
      <c r="L52" s="283">
        <v>31.1945924866762</v>
      </c>
      <c r="M52" s="283">
        <v>12.840501007269861</v>
      </c>
      <c r="N52" s="283">
        <v>5.7510582802411596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3">
      <c r="B53" s="296" t="s">
        <v>56</v>
      </c>
      <c r="C53" s="97">
        <v>4970</v>
      </c>
      <c r="D53" s="90">
        <v>2311</v>
      </c>
      <c r="E53" s="90">
        <v>1396</v>
      </c>
      <c r="F53" s="98">
        <v>1263</v>
      </c>
      <c r="G53" s="90">
        <v>3741</v>
      </c>
      <c r="H53" s="90">
        <v>2452</v>
      </c>
      <c r="I53" s="90">
        <v>545</v>
      </c>
      <c r="J53" s="90">
        <v>744</v>
      </c>
      <c r="K53" s="282">
        <v>32.85217856188185</v>
      </c>
      <c r="L53" s="283">
        <v>-5.7504078303425779</v>
      </c>
      <c r="M53" s="283">
        <v>156.14678899082568</v>
      </c>
      <c r="N53" s="283">
        <v>69.758064516129039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3">
      <c r="B54" s="296" t="s">
        <v>58</v>
      </c>
      <c r="C54" s="97">
        <v>2</v>
      </c>
      <c r="D54" s="90">
        <v>2</v>
      </c>
      <c r="E54" s="90">
        <v>0</v>
      </c>
      <c r="F54" s="98">
        <v>0</v>
      </c>
      <c r="G54" s="90">
        <v>0</v>
      </c>
      <c r="H54" s="90">
        <v>0</v>
      </c>
      <c r="I54" s="90">
        <v>0</v>
      </c>
      <c r="J54" s="90">
        <v>0</v>
      </c>
      <c r="K54" s="282" t="s">
        <v>134</v>
      </c>
      <c r="L54" s="283" t="s">
        <v>134</v>
      </c>
      <c r="M54" s="283" t="s">
        <v>134</v>
      </c>
      <c r="N54" s="283" t="s">
        <v>134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3">
      <c r="B55" s="296" t="s">
        <v>59</v>
      </c>
      <c r="C55" s="97">
        <v>297</v>
      </c>
      <c r="D55" s="90">
        <v>121</v>
      </c>
      <c r="E55" s="90">
        <v>130</v>
      </c>
      <c r="F55" s="98">
        <v>46</v>
      </c>
      <c r="G55" s="90">
        <v>555</v>
      </c>
      <c r="H55" s="90">
        <v>152</v>
      </c>
      <c r="I55" s="90">
        <v>64</v>
      </c>
      <c r="J55" s="90">
        <v>339</v>
      </c>
      <c r="K55" s="282">
        <v>-46.486486486486491</v>
      </c>
      <c r="L55" s="283">
        <v>-20.394736842105264</v>
      </c>
      <c r="M55" s="283">
        <v>103.125</v>
      </c>
      <c r="N55" s="283">
        <v>-86.430678466076699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3">
      <c r="B56" s="296" t="s">
        <v>60</v>
      </c>
      <c r="C56" s="97">
        <v>0</v>
      </c>
      <c r="D56" s="90">
        <v>0</v>
      </c>
      <c r="E56" s="90">
        <v>0</v>
      </c>
      <c r="F56" s="98">
        <v>0</v>
      </c>
      <c r="G56" s="90">
        <v>0</v>
      </c>
      <c r="H56" s="90">
        <v>0</v>
      </c>
      <c r="I56" s="90">
        <v>0</v>
      </c>
      <c r="J56" s="90">
        <v>0</v>
      </c>
      <c r="K56" s="282" t="s">
        <v>134</v>
      </c>
      <c r="L56" s="283" t="s">
        <v>134</v>
      </c>
      <c r="M56" s="283" t="s">
        <v>134</v>
      </c>
      <c r="N56" s="283" t="s">
        <v>134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3">
      <c r="B57" s="296" t="s">
        <v>61</v>
      </c>
      <c r="C57" s="97">
        <v>0</v>
      </c>
      <c r="D57" s="90">
        <v>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82" t="s">
        <v>134</v>
      </c>
      <c r="L57" s="283" t="s">
        <v>134</v>
      </c>
      <c r="M57" s="283" t="s">
        <v>134</v>
      </c>
      <c r="N57" s="283" t="s">
        <v>134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3">
      <c r="B58" s="296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82" t="s">
        <v>134</v>
      </c>
      <c r="L58" s="283" t="s">
        <v>134</v>
      </c>
      <c r="M58" s="283" t="s">
        <v>134</v>
      </c>
      <c r="N58" s="283" t="s">
        <v>134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3">
      <c r="B59" s="296" t="s">
        <v>63</v>
      </c>
      <c r="C59" s="97">
        <v>0</v>
      </c>
      <c r="D59" s="90">
        <v>0</v>
      </c>
      <c r="E59" s="90">
        <v>0</v>
      </c>
      <c r="F59" s="98">
        <v>0</v>
      </c>
      <c r="G59" s="90">
        <v>0</v>
      </c>
      <c r="H59" s="90">
        <v>0</v>
      </c>
      <c r="I59" s="90">
        <v>0</v>
      </c>
      <c r="J59" s="90">
        <v>0</v>
      </c>
      <c r="K59" s="282" t="s">
        <v>134</v>
      </c>
      <c r="L59" s="283" t="s">
        <v>134</v>
      </c>
      <c r="M59" s="283" t="s">
        <v>134</v>
      </c>
      <c r="N59" s="283" t="s">
        <v>134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3">
      <c r="B60" s="296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82" t="s">
        <v>134</v>
      </c>
      <c r="L60" s="283" t="s">
        <v>134</v>
      </c>
      <c r="M60" s="283" t="s">
        <v>134</v>
      </c>
      <c r="N60" s="283" t="s">
        <v>134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3">
      <c r="B61" s="296" t="s">
        <v>39</v>
      </c>
      <c r="C61" s="97">
        <v>662486</v>
      </c>
      <c r="D61" s="90">
        <v>242036</v>
      </c>
      <c r="E61" s="90">
        <v>212988</v>
      </c>
      <c r="F61" s="98">
        <v>207462</v>
      </c>
      <c r="G61" s="90">
        <v>584130</v>
      </c>
      <c r="H61" s="90">
        <v>223842</v>
      </c>
      <c r="I61" s="90">
        <v>181264</v>
      </c>
      <c r="J61" s="90">
        <v>179024</v>
      </c>
      <c r="K61" s="282">
        <v>13.414137263965214</v>
      </c>
      <c r="L61" s="283">
        <v>8.1280546099480873</v>
      </c>
      <c r="M61" s="283">
        <v>17.501544708270806</v>
      </c>
      <c r="N61" s="283">
        <v>15.885021002770577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3">
      <c r="B62" s="296" t="s">
        <v>55</v>
      </c>
      <c r="C62" s="97">
        <v>11785</v>
      </c>
      <c r="D62" s="90">
        <v>5544</v>
      </c>
      <c r="E62" s="90">
        <v>2935</v>
      </c>
      <c r="F62" s="98">
        <v>3306</v>
      </c>
      <c r="G62" s="90">
        <v>10757</v>
      </c>
      <c r="H62" s="90">
        <v>5378</v>
      </c>
      <c r="I62" s="90">
        <v>2869</v>
      </c>
      <c r="J62" s="90">
        <v>2510</v>
      </c>
      <c r="K62" s="282">
        <v>9.5565678163056607</v>
      </c>
      <c r="L62" s="283">
        <v>3.0866493120119003</v>
      </c>
      <c r="M62" s="283">
        <v>2.3004531195538513</v>
      </c>
      <c r="N62" s="283">
        <v>31.713147410358566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35">
      <c r="B63" s="121" t="s">
        <v>15</v>
      </c>
      <c r="C63" s="99">
        <v>1453</v>
      </c>
      <c r="D63" s="277">
        <v>587</v>
      </c>
      <c r="E63" s="277">
        <v>419</v>
      </c>
      <c r="F63" s="278">
        <v>447</v>
      </c>
      <c r="G63" s="277">
        <v>1249</v>
      </c>
      <c r="H63" s="277">
        <v>591</v>
      </c>
      <c r="I63" s="277">
        <v>348</v>
      </c>
      <c r="J63" s="277">
        <v>310</v>
      </c>
      <c r="K63" s="285">
        <v>16.33306645316253</v>
      </c>
      <c r="L63" s="286">
        <v>-0.67681895093062605</v>
      </c>
      <c r="M63" s="286">
        <v>20.402298850574713</v>
      </c>
      <c r="N63" s="286">
        <v>44.193548387096776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" customHeight="1" thickTop="1" x14ac:dyDescent="0.3">
      <c r="B64" s="79" t="s">
        <v>161</v>
      </c>
      <c r="N64" s="60" t="s">
        <v>118</v>
      </c>
    </row>
    <row r="65" spans="7:14" ht="14.1" customHeight="1" x14ac:dyDescent="0.3">
      <c r="N65" s="60"/>
    </row>
    <row r="67" spans="7:14" x14ac:dyDescent="0.3">
      <c r="G67" s="52"/>
      <c r="H67" s="52"/>
      <c r="I67" s="52"/>
      <c r="J67" s="52"/>
    </row>
    <row r="68" spans="7:14" x14ac:dyDescent="0.3">
      <c r="G68" s="52"/>
      <c r="H68" s="52"/>
      <c r="I68" s="52"/>
      <c r="J68" s="52"/>
    </row>
    <row r="69" spans="7:14" x14ac:dyDescent="0.3">
      <c r="G69" s="52"/>
      <c r="H69" s="52"/>
      <c r="I69" s="52"/>
      <c r="J69" s="52"/>
    </row>
    <row r="70" spans="7:14" x14ac:dyDescent="0.3">
      <c r="G70" s="52"/>
      <c r="H70" s="52"/>
      <c r="I70" s="52"/>
      <c r="J70" s="52"/>
    </row>
    <row r="71" spans="7:14" x14ac:dyDescent="0.3">
      <c r="G71" s="52"/>
      <c r="H71" s="52"/>
      <c r="I71" s="52"/>
      <c r="J71" s="104"/>
    </row>
    <row r="72" spans="7:14" x14ac:dyDescent="0.3">
      <c r="G72" s="52"/>
      <c r="H72" s="52"/>
      <c r="I72" s="52"/>
      <c r="J72" s="104"/>
    </row>
    <row r="73" spans="7:14" x14ac:dyDescent="0.3">
      <c r="G73" s="52"/>
      <c r="H73" s="52"/>
      <c r="I73" s="52"/>
      <c r="J73" s="104"/>
    </row>
    <row r="74" spans="7:14" x14ac:dyDescent="0.3">
      <c r="G74" s="52"/>
      <c r="H74" s="52"/>
      <c r="I74" s="52"/>
      <c r="J74" s="52"/>
    </row>
    <row r="76" spans="7:14" ht="6.75" customHeight="1" x14ac:dyDescent="0.3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2020-03-12T13:00:34Z</cp:lastPrinted>
  <dcterms:created xsi:type="dcterms:W3CDTF">2012-11-13T14:40:27Z</dcterms:created>
  <dcterms:modified xsi:type="dcterms:W3CDTF">2025-03-05T10:46:29Z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