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R:\lsb\DEE_SE\DIVULGACAO\DESTAQUES\TRANSPORTES\2024\Destaque Transportes 3T 2024\Envio_CD\CSV\"/>
    </mc:Choice>
  </mc:AlternateContent>
  <xr:revisionPtr revIDLastSave="0" documentId="13_ncr:1_{0A92918F-5B07-421E-ABF6-AFA2B0023581}" xr6:coauthVersionLast="47" xr6:coauthVersionMax="47" xr10:uidLastSave="{00000000-0000-0000-0000-000000000000}"/>
  <bookViews>
    <workbookView xWindow="-108" yWindow="-108" windowWidth="23256" windowHeight="12456" tabRatio="742" activeTab="10" xr2:uid="{00000000-000D-0000-FFFF-FFFF00000000}"/>
  </bookViews>
  <sheets>
    <sheet name="Índice" sheetId="1" r:id="rId1"/>
    <sheet name="Q01" sheetId="35" r:id="rId2"/>
    <sheet name="Q02" sheetId="33" r:id="rId3"/>
    <sheet name="Q03" sheetId="36" r:id="rId4"/>
    <sheet name="Q04" sheetId="37" r:id="rId5"/>
    <sheet name="Q05" sheetId="38" r:id="rId6"/>
    <sheet name="Q06" sheetId="39" r:id="rId7"/>
    <sheet name="Q07" sheetId="18" r:id="rId8"/>
    <sheet name="Q08" sheetId="19" r:id="rId9"/>
    <sheet name="Q09" sheetId="20" r:id="rId10"/>
    <sheet name="Q10" sheetId="30" r:id="rId11"/>
    <sheet name="Q11" sheetId="31" r:id="rId12"/>
    <sheet name="Q12" sheetId="7" r:id="rId13"/>
    <sheet name="Q13" sheetId="13" r:id="rId14"/>
    <sheet name="Q14" sheetId="10" r:id="rId15"/>
    <sheet name="Q15" sheetId="12" r:id="rId16"/>
    <sheet name="Q16" sheetId="40" r:id="rId17"/>
    <sheet name="Q17" sheetId="41" r:id="rId18"/>
  </sheets>
  <externalReferences>
    <externalReference r:id="rId19"/>
  </externalReferences>
  <definedNames>
    <definedName name="_xlnm.Print_Area" localSheetId="10">'Q10'!$B$2:$O$24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38" l="1"/>
  <c r="E6" i="38"/>
  <c r="D6" i="38"/>
  <c r="N6" i="37" l="1"/>
  <c r="M6" i="37"/>
  <c r="L6" i="37"/>
  <c r="K6" i="37"/>
  <c r="N6" i="36"/>
  <c r="M6" i="36"/>
  <c r="L6" i="36"/>
  <c r="K6" i="36"/>
  <c r="N6" i="33"/>
  <c r="M6" i="33"/>
  <c r="L6" i="33"/>
  <c r="K6" i="33"/>
  <c r="E8" i="35"/>
  <c r="F8" i="35"/>
  <c r="G8" i="35"/>
  <c r="I8" i="35"/>
  <c r="J8" i="35"/>
  <c r="K8" i="35"/>
  <c r="D10" i="35"/>
  <c r="H10" i="35"/>
  <c r="D11" i="35"/>
  <c r="H11" i="35"/>
  <c r="D12" i="35"/>
  <c r="H12" i="35"/>
  <c r="D13" i="35"/>
  <c r="H13" i="35"/>
  <c r="D14" i="35"/>
  <c r="H14" i="35"/>
  <c r="D15" i="35"/>
  <c r="H15" i="35"/>
  <c r="D16" i="35"/>
  <c r="H16" i="35"/>
  <c r="D17" i="35"/>
  <c r="H17" i="35"/>
  <c r="D18" i="35"/>
  <c r="H18" i="35"/>
  <c r="D19" i="35"/>
  <c r="H19" i="35"/>
  <c r="D20" i="35"/>
  <c r="H20" i="35"/>
  <c r="E22" i="35"/>
  <c r="F22" i="35"/>
  <c r="G22" i="35"/>
  <c r="I22" i="35"/>
  <c r="J22" i="35"/>
  <c r="K22" i="35"/>
  <c r="D24" i="35"/>
  <c r="H24" i="35"/>
  <c r="D25" i="35"/>
  <c r="H25" i="35"/>
  <c r="L25" i="35" s="1"/>
  <c r="D26" i="35"/>
  <c r="H26" i="35"/>
  <c r="D27" i="35"/>
  <c r="H27" i="35"/>
  <c r="L27" i="35" s="1"/>
  <c r="D28" i="35"/>
  <c r="H28" i="35"/>
  <c r="D29" i="35"/>
  <c r="H29" i="35"/>
  <c r="D30" i="35"/>
  <c r="H30" i="35"/>
  <c r="D31" i="35"/>
  <c r="H31" i="35"/>
  <c r="L31" i="35" s="1"/>
  <c r="D32" i="35"/>
  <c r="H32" i="35"/>
  <c r="D33" i="35"/>
  <c r="H33" i="35"/>
  <c r="L33" i="35" s="1"/>
  <c r="D34" i="35"/>
  <c r="H34" i="35"/>
  <c r="L34" i="35"/>
  <c r="L6" i="35"/>
  <c r="M6" i="35"/>
  <c r="N6" i="35"/>
  <c r="O6" i="35"/>
  <c r="M10" i="35"/>
  <c r="N10" i="35"/>
  <c r="O10" i="35"/>
  <c r="M11" i="35"/>
  <c r="N11" i="35"/>
  <c r="O11" i="35"/>
  <c r="M12" i="35"/>
  <c r="N12" i="35"/>
  <c r="O12" i="35"/>
  <c r="M13" i="35"/>
  <c r="N13" i="35"/>
  <c r="O13" i="35"/>
  <c r="M14" i="35"/>
  <c r="N14" i="35"/>
  <c r="O14" i="35"/>
  <c r="M15" i="35"/>
  <c r="N15" i="35"/>
  <c r="O15" i="35"/>
  <c r="M16" i="35"/>
  <c r="N16" i="35"/>
  <c r="O16" i="35"/>
  <c r="M17" i="35"/>
  <c r="N17" i="35"/>
  <c r="O17" i="35"/>
  <c r="M18" i="35"/>
  <c r="N18" i="35"/>
  <c r="O18" i="35"/>
  <c r="M19" i="35"/>
  <c r="N19" i="35"/>
  <c r="O19" i="35"/>
  <c r="M20" i="35"/>
  <c r="N20" i="35"/>
  <c r="O20" i="35"/>
  <c r="M24" i="35"/>
  <c r="N24" i="35"/>
  <c r="O24" i="35"/>
  <c r="M25" i="35"/>
  <c r="N25" i="35"/>
  <c r="O25" i="35"/>
  <c r="M26" i="35"/>
  <c r="N26" i="35"/>
  <c r="O26" i="35"/>
  <c r="M27" i="35"/>
  <c r="N27" i="35"/>
  <c r="O27" i="35"/>
  <c r="M28" i="35"/>
  <c r="N28" i="35"/>
  <c r="O28" i="35"/>
  <c r="M29" i="35"/>
  <c r="N29" i="35"/>
  <c r="O29" i="35"/>
  <c r="M30" i="35"/>
  <c r="N30" i="35"/>
  <c r="O30" i="35"/>
  <c r="M31" i="35"/>
  <c r="N31" i="35"/>
  <c r="O31" i="35"/>
  <c r="M32" i="35"/>
  <c r="N32" i="35"/>
  <c r="O32" i="35"/>
  <c r="M33" i="35"/>
  <c r="N33" i="35"/>
  <c r="O33" i="35"/>
  <c r="M34" i="35"/>
  <c r="N34" i="35"/>
  <c r="O34" i="35"/>
  <c r="J6" i="38"/>
  <c r="I6" i="38"/>
  <c r="H6" i="38"/>
  <c r="G19" i="39"/>
  <c r="H23" i="39"/>
  <c r="I23" i="39"/>
  <c r="J23" i="39"/>
  <c r="G12" i="39"/>
  <c r="G13" i="39"/>
  <c r="G14" i="39"/>
  <c r="G18" i="39"/>
  <c r="G25" i="39"/>
  <c r="G26" i="39"/>
  <c r="G27" i="39"/>
  <c r="G21" i="38"/>
  <c r="O6" i="31"/>
  <c r="N6" i="31"/>
  <c r="M6" i="31"/>
  <c r="L28" i="35" l="1"/>
  <c r="L14" i="35"/>
  <c r="O8" i="35"/>
  <c r="N8" i="35"/>
  <c r="L20" i="35"/>
  <c r="L17" i="35"/>
  <c r="L11" i="35"/>
  <c r="L32" i="35"/>
  <c r="L29" i="35"/>
  <c r="L26" i="35"/>
  <c r="O22" i="35"/>
  <c r="H22" i="35"/>
  <c r="L30" i="35"/>
  <c r="M22" i="35"/>
  <c r="N22" i="35"/>
  <c r="L18" i="35"/>
  <c r="L15" i="35"/>
  <c r="L12" i="35"/>
  <c r="H8" i="35"/>
  <c r="M8" i="35"/>
  <c r="L19" i="35"/>
  <c r="L16" i="35"/>
  <c r="L13" i="35"/>
  <c r="D22" i="35"/>
  <c r="L22" i="35" s="1"/>
  <c r="L10" i="35"/>
  <c r="L24" i="35"/>
  <c r="D8" i="35"/>
  <c r="N6" i="30"/>
  <c r="O6" i="30"/>
  <c r="M6" i="30"/>
  <c r="G46" i="39"/>
  <c r="G45" i="39"/>
  <c r="J43" i="39"/>
  <c r="I43" i="39"/>
  <c r="H43" i="39"/>
  <c r="G41" i="39"/>
  <c r="G40" i="39"/>
  <c r="G39" i="39"/>
  <c r="J37" i="39"/>
  <c r="J10" i="39" s="1"/>
  <c r="I37" i="39"/>
  <c r="H37" i="39"/>
  <c r="H35" i="39" s="1"/>
  <c r="I35" i="39"/>
  <c r="G32" i="39"/>
  <c r="G31" i="39"/>
  <c r="G29" i="39" s="1"/>
  <c r="J29" i="39"/>
  <c r="J16" i="39" s="1"/>
  <c r="I29" i="39"/>
  <c r="I16" i="39" s="1"/>
  <c r="H29" i="39"/>
  <c r="H16" i="39" s="1"/>
  <c r="G23" i="39"/>
  <c r="I10" i="39"/>
  <c r="H10" i="39"/>
  <c r="L8" i="35" l="1"/>
  <c r="G43" i="39"/>
  <c r="J35" i="39"/>
  <c r="G37" i="39"/>
  <c r="G21" i="39"/>
  <c r="J21" i="39"/>
  <c r="I21" i="39"/>
  <c r="H21" i="39"/>
  <c r="H8" i="39" s="1"/>
  <c r="I8" i="39"/>
  <c r="G10" i="39"/>
  <c r="G35" i="39"/>
  <c r="G16" i="39"/>
  <c r="J8" i="39" l="1"/>
  <c r="G8" i="39"/>
  <c r="L24" i="33"/>
  <c r="M24" i="33"/>
  <c r="N24" i="33"/>
  <c r="L25" i="33"/>
  <c r="M25" i="33"/>
  <c r="N25" i="33"/>
  <c r="L26" i="33"/>
  <c r="M26" i="33"/>
  <c r="N26" i="33"/>
  <c r="G28" i="37"/>
  <c r="G27" i="37"/>
  <c r="G26" i="37"/>
  <c r="G25" i="37"/>
  <c r="F24" i="37"/>
  <c r="G22" i="37"/>
  <c r="G21" i="37"/>
  <c r="G20" i="37"/>
  <c r="G19" i="37"/>
  <c r="F18" i="37"/>
  <c r="G16" i="37"/>
  <c r="C16" i="37"/>
  <c r="G15" i="37"/>
  <c r="G14" i="37"/>
  <c r="G13" i="37"/>
  <c r="D12" i="37"/>
  <c r="E12" i="37"/>
  <c r="H12" i="37"/>
  <c r="I12" i="37"/>
  <c r="J12" i="37"/>
  <c r="L13" i="37"/>
  <c r="M13" i="37"/>
  <c r="L14" i="37"/>
  <c r="M14" i="37"/>
  <c r="L15" i="37"/>
  <c r="M15" i="37"/>
  <c r="L16" i="37"/>
  <c r="M16" i="37"/>
  <c r="D18" i="37"/>
  <c r="E18" i="37"/>
  <c r="H18" i="37"/>
  <c r="I18" i="37"/>
  <c r="J18" i="37"/>
  <c r="C19" i="37"/>
  <c r="K19" i="37" s="1"/>
  <c r="L19" i="37"/>
  <c r="M19" i="37"/>
  <c r="N19" i="37"/>
  <c r="C20" i="37"/>
  <c r="L20" i="37"/>
  <c r="M20" i="37"/>
  <c r="N20" i="37"/>
  <c r="C21" i="37"/>
  <c r="L21" i="37"/>
  <c r="M21" i="37"/>
  <c r="N21" i="37"/>
  <c r="C22" i="37"/>
  <c r="L22" i="37"/>
  <c r="M22" i="37"/>
  <c r="N22" i="37"/>
  <c r="D24" i="37"/>
  <c r="E24" i="37"/>
  <c r="H24" i="37"/>
  <c r="I24" i="37"/>
  <c r="J24" i="37"/>
  <c r="C25" i="37"/>
  <c r="L25" i="37"/>
  <c r="M25" i="37"/>
  <c r="N25" i="37"/>
  <c r="C26" i="37"/>
  <c r="L26" i="37"/>
  <c r="M26" i="37"/>
  <c r="N26" i="37"/>
  <c r="C27" i="37"/>
  <c r="L27" i="37"/>
  <c r="M27" i="37"/>
  <c r="N27" i="37"/>
  <c r="C28" i="37"/>
  <c r="L28" i="37"/>
  <c r="M28" i="37"/>
  <c r="N28" i="37"/>
  <c r="D10" i="36"/>
  <c r="E10" i="36"/>
  <c r="F10" i="36"/>
  <c r="H10" i="36"/>
  <c r="I10" i="36"/>
  <c r="J10" i="36"/>
  <c r="D11" i="36"/>
  <c r="E11" i="36"/>
  <c r="F11" i="36"/>
  <c r="H11" i="36"/>
  <c r="I11" i="36"/>
  <c r="J11" i="36"/>
  <c r="D12" i="36"/>
  <c r="E12" i="36"/>
  <c r="F12" i="36"/>
  <c r="H12" i="36"/>
  <c r="I12" i="36"/>
  <c r="J12" i="36"/>
  <c r="D13" i="36"/>
  <c r="E13" i="36"/>
  <c r="F13" i="36"/>
  <c r="H13" i="36"/>
  <c r="I13" i="36"/>
  <c r="J13" i="36"/>
  <c r="D14" i="36"/>
  <c r="E14" i="36"/>
  <c r="F14" i="36"/>
  <c r="H14" i="36"/>
  <c r="I14" i="36"/>
  <c r="J14" i="36"/>
  <c r="D15" i="36"/>
  <c r="E15" i="36"/>
  <c r="F15" i="36"/>
  <c r="H15" i="36"/>
  <c r="I15" i="36"/>
  <c r="J15" i="36"/>
  <c r="D16" i="36"/>
  <c r="E16" i="36"/>
  <c r="F16" i="36"/>
  <c r="H16" i="36"/>
  <c r="I16" i="36"/>
  <c r="J16" i="36"/>
  <c r="D17" i="36"/>
  <c r="E17" i="36"/>
  <c r="F17" i="36"/>
  <c r="H17" i="36"/>
  <c r="I17" i="36"/>
  <c r="J17" i="36"/>
  <c r="D18" i="36"/>
  <c r="E18" i="36"/>
  <c r="F18" i="36"/>
  <c r="H18" i="36"/>
  <c r="I18" i="36"/>
  <c r="J18" i="36"/>
  <c r="D19" i="36"/>
  <c r="E19" i="36"/>
  <c r="F19" i="36"/>
  <c r="H19" i="36"/>
  <c r="I19" i="36"/>
  <c r="J19" i="36"/>
  <c r="D20" i="36"/>
  <c r="E20" i="36"/>
  <c r="F20" i="36"/>
  <c r="H20" i="36"/>
  <c r="I20" i="36"/>
  <c r="J20" i="36"/>
  <c r="D22" i="36"/>
  <c r="E22" i="36"/>
  <c r="F22" i="36"/>
  <c r="H22" i="36"/>
  <c r="I22" i="36"/>
  <c r="J22" i="36"/>
  <c r="C24" i="36"/>
  <c r="G24" i="36"/>
  <c r="L24" i="36"/>
  <c r="M24" i="36"/>
  <c r="N24" i="36"/>
  <c r="C25" i="36"/>
  <c r="G25" i="36"/>
  <c r="L25" i="36"/>
  <c r="M25" i="36"/>
  <c r="N25" i="36"/>
  <c r="C26" i="36"/>
  <c r="G26" i="36"/>
  <c r="L26" i="36"/>
  <c r="M26" i="36"/>
  <c r="N26" i="36"/>
  <c r="C27" i="36"/>
  <c r="G27" i="36"/>
  <c r="L27" i="36"/>
  <c r="M27" i="36"/>
  <c r="N27" i="36"/>
  <c r="C28" i="36"/>
  <c r="G28" i="36"/>
  <c r="L28" i="36"/>
  <c r="M28" i="36"/>
  <c r="N28" i="36"/>
  <c r="C29" i="36"/>
  <c r="G29" i="36"/>
  <c r="L29" i="36"/>
  <c r="M29" i="36"/>
  <c r="N29" i="36"/>
  <c r="C30" i="36"/>
  <c r="G30" i="36"/>
  <c r="L30" i="36"/>
  <c r="M30" i="36"/>
  <c r="N30" i="36"/>
  <c r="C31" i="36"/>
  <c r="G31" i="36"/>
  <c r="L31" i="36"/>
  <c r="M31" i="36"/>
  <c r="N31" i="36"/>
  <c r="C32" i="36"/>
  <c r="G32" i="36"/>
  <c r="L32" i="36"/>
  <c r="M32" i="36"/>
  <c r="N32" i="36"/>
  <c r="C33" i="36"/>
  <c r="G33" i="36"/>
  <c r="L33" i="36"/>
  <c r="M33" i="36"/>
  <c r="N33" i="36"/>
  <c r="C34" i="36"/>
  <c r="G34" i="36"/>
  <c r="L34" i="36"/>
  <c r="M34" i="36"/>
  <c r="N34" i="36"/>
  <c r="D36" i="36"/>
  <c r="E36" i="36"/>
  <c r="F36" i="36"/>
  <c r="N36" i="36" s="1"/>
  <c r="H36" i="36"/>
  <c r="I36" i="36"/>
  <c r="J36" i="36"/>
  <c r="C38" i="36"/>
  <c r="G38" i="36"/>
  <c r="L38" i="36"/>
  <c r="M38" i="36"/>
  <c r="N38" i="36"/>
  <c r="C39" i="36"/>
  <c r="G39" i="36"/>
  <c r="L39" i="36"/>
  <c r="M39" i="36"/>
  <c r="N39" i="36"/>
  <c r="C40" i="36"/>
  <c r="G40" i="36"/>
  <c r="L40" i="36"/>
  <c r="M40" i="36"/>
  <c r="N40" i="36"/>
  <c r="C41" i="36"/>
  <c r="G41" i="36"/>
  <c r="L41" i="36"/>
  <c r="M41" i="36"/>
  <c r="N41" i="36"/>
  <c r="C42" i="36"/>
  <c r="G42" i="36"/>
  <c r="L42" i="36"/>
  <c r="M42" i="36"/>
  <c r="N42" i="36"/>
  <c r="C43" i="36"/>
  <c r="G43" i="36"/>
  <c r="L43" i="36"/>
  <c r="M43" i="36"/>
  <c r="N43" i="36"/>
  <c r="C44" i="36"/>
  <c r="G44" i="36"/>
  <c r="L44" i="36"/>
  <c r="M44" i="36"/>
  <c r="N44" i="36"/>
  <c r="C45" i="36"/>
  <c r="G45" i="36"/>
  <c r="L45" i="36"/>
  <c r="M45" i="36"/>
  <c r="N45" i="36"/>
  <c r="C46" i="36"/>
  <c r="G46" i="36"/>
  <c r="L46" i="36"/>
  <c r="M46" i="36"/>
  <c r="N46" i="36"/>
  <c r="C47" i="36"/>
  <c r="G47" i="36"/>
  <c r="L47" i="36"/>
  <c r="M47" i="36"/>
  <c r="N47" i="36"/>
  <c r="C48" i="36"/>
  <c r="G48" i="36"/>
  <c r="L48" i="36"/>
  <c r="M48" i="36"/>
  <c r="N48" i="36"/>
  <c r="N34" i="33"/>
  <c r="M34" i="33"/>
  <c r="L34" i="33"/>
  <c r="N33" i="33"/>
  <c r="M33" i="33"/>
  <c r="L33" i="33"/>
  <c r="N32" i="33"/>
  <c r="M32" i="33"/>
  <c r="L32" i="33"/>
  <c r="N31" i="33"/>
  <c r="M31" i="33"/>
  <c r="L31" i="33"/>
  <c r="N30" i="33"/>
  <c r="M30" i="33"/>
  <c r="L30" i="33"/>
  <c r="N29" i="33"/>
  <c r="M29" i="33"/>
  <c r="L29" i="33"/>
  <c r="N28" i="33"/>
  <c r="M28" i="33"/>
  <c r="L28" i="33"/>
  <c r="N27" i="33"/>
  <c r="M27" i="33"/>
  <c r="L27" i="33"/>
  <c r="N62" i="33"/>
  <c r="M62" i="33"/>
  <c r="L62" i="33"/>
  <c r="N61" i="33"/>
  <c r="M61" i="33"/>
  <c r="L61" i="33"/>
  <c r="N60" i="33"/>
  <c r="M60" i="33"/>
  <c r="L60" i="33"/>
  <c r="N59" i="33"/>
  <c r="M59" i="33"/>
  <c r="L59" i="33"/>
  <c r="N58" i="33"/>
  <c r="M58" i="33"/>
  <c r="L58" i="33"/>
  <c r="N57" i="33"/>
  <c r="M57" i="33"/>
  <c r="L57" i="33"/>
  <c r="N56" i="33"/>
  <c r="M56" i="33"/>
  <c r="L56" i="33"/>
  <c r="N55" i="33"/>
  <c r="M55" i="33"/>
  <c r="L55" i="33"/>
  <c r="N54" i="33"/>
  <c r="M54" i="33"/>
  <c r="L54" i="33"/>
  <c r="N53" i="33"/>
  <c r="M53" i="33"/>
  <c r="L53" i="33"/>
  <c r="N52" i="33"/>
  <c r="M52" i="33"/>
  <c r="L52" i="33"/>
  <c r="N76" i="33"/>
  <c r="M76" i="33"/>
  <c r="L76" i="33"/>
  <c r="N75" i="33"/>
  <c r="M75" i="33"/>
  <c r="L75" i="33"/>
  <c r="N74" i="33"/>
  <c r="M74" i="33"/>
  <c r="L74" i="33"/>
  <c r="N73" i="33"/>
  <c r="M73" i="33"/>
  <c r="L73" i="33"/>
  <c r="N72" i="33"/>
  <c r="M72" i="33"/>
  <c r="L72" i="33"/>
  <c r="N71" i="33"/>
  <c r="M71" i="33"/>
  <c r="L71" i="33"/>
  <c r="N70" i="33"/>
  <c r="M70" i="33"/>
  <c r="L70" i="33"/>
  <c r="N69" i="33"/>
  <c r="M69" i="33"/>
  <c r="L69" i="33"/>
  <c r="N68" i="33"/>
  <c r="M68" i="33"/>
  <c r="L68" i="33"/>
  <c r="N67" i="33"/>
  <c r="M67" i="33"/>
  <c r="L67" i="33"/>
  <c r="N66" i="33"/>
  <c r="M66" i="33"/>
  <c r="L66" i="33"/>
  <c r="G76" i="33"/>
  <c r="C76" i="33"/>
  <c r="G75" i="33"/>
  <c r="C75" i="33"/>
  <c r="G74" i="33"/>
  <c r="C74" i="33"/>
  <c r="G73" i="33"/>
  <c r="C73" i="33"/>
  <c r="G72" i="33"/>
  <c r="C72" i="33"/>
  <c r="G71" i="33"/>
  <c r="C71" i="33"/>
  <c r="G70" i="33"/>
  <c r="C70" i="33"/>
  <c r="G69" i="33"/>
  <c r="C69" i="33"/>
  <c r="G68" i="33"/>
  <c r="C68" i="33"/>
  <c r="G67" i="33"/>
  <c r="C67" i="33"/>
  <c r="G66" i="33"/>
  <c r="C66" i="33"/>
  <c r="G62" i="33"/>
  <c r="C62" i="33"/>
  <c r="G61" i="33"/>
  <c r="C61" i="33"/>
  <c r="G60" i="33"/>
  <c r="C60" i="33"/>
  <c r="G59" i="33"/>
  <c r="C59" i="33"/>
  <c r="G58" i="33"/>
  <c r="C58" i="33"/>
  <c r="G57" i="33"/>
  <c r="C57" i="33"/>
  <c r="G56" i="33"/>
  <c r="C56" i="33"/>
  <c r="G55" i="33"/>
  <c r="C55" i="33"/>
  <c r="G54" i="33"/>
  <c r="C54" i="33"/>
  <c r="G53" i="33"/>
  <c r="C53" i="33"/>
  <c r="G52" i="33"/>
  <c r="C52" i="33"/>
  <c r="G34" i="33"/>
  <c r="C34" i="33"/>
  <c r="G33" i="33"/>
  <c r="C33" i="33"/>
  <c r="G32" i="33"/>
  <c r="C32" i="33"/>
  <c r="G31" i="33"/>
  <c r="C31" i="33"/>
  <c r="G30" i="33"/>
  <c r="C30" i="33"/>
  <c r="G29" i="33"/>
  <c r="C29" i="33"/>
  <c r="G28" i="33"/>
  <c r="C28" i="33"/>
  <c r="G27" i="33"/>
  <c r="C27" i="33"/>
  <c r="G26" i="33"/>
  <c r="C26" i="33"/>
  <c r="K26" i="33" s="1"/>
  <c r="G25" i="33"/>
  <c r="C25" i="33"/>
  <c r="G24" i="33"/>
  <c r="C24" i="33"/>
  <c r="K32" i="36" l="1"/>
  <c r="K26" i="36"/>
  <c r="K67" i="33"/>
  <c r="K25" i="33"/>
  <c r="G24" i="37"/>
  <c r="N18" i="37"/>
  <c r="G18" i="37"/>
  <c r="M18" i="37"/>
  <c r="M12" i="37"/>
  <c r="C11" i="36"/>
  <c r="M22" i="36"/>
  <c r="M20" i="36"/>
  <c r="M19" i="36"/>
  <c r="M18" i="36"/>
  <c r="M17" i="36"/>
  <c r="K70" i="33"/>
  <c r="K52" i="33"/>
  <c r="K58" i="33"/>
  <c r="K61" i="33"/>
  <c r="K24" i="33"/>
  <c r="M24" i="37"/>
  <c r="K25" i="37"/>
  <c r="G12" i="37"/>
  <c r="K16" i="37"/>
  <c r="M16" i="36"/>
  <c r="M15" i="36"/>
  <c r="M14" i="36"/>
  <c r="M13" i="36"/>
  <c r="M12" i="36"/>
  <c r="M11" i="36"/>
  <c r="M36" i="36"/>
  <c r="K47" i="36"/>
  <c r="K41" i="36"/>
  <c r="L36" i="36"/>
  <c r="K55" i="33"/>
  <c r="K28" i="33"/>
  <c r="N24" i="37"/>
  <c r="N16" i="37"/>
  <c r="C18" i="37"/>
  <c r="K22" i="37"/>
  <c r="K26" i="37"/>
  <c r="K27" i="37"/>
  <c r="K28" i="37"/>
  <c r="C24" i="37"/>
  <c r="K20" i="37"/>
  <c r="K21" i="37"/>
  <c r="K45" i="36"/>
  <c r="K39" i="36"/>
  <c r="L22" i="36"/>
  <c r="L18" i="36"/>
  <c r="L17" i="36"/>
  <c r="L16" i="36"/>
  <c r="L15" i="36"/>
  <c r="L14" i="36"/>
  <c r="L13" i="36"/>
  <c r="L12" i="36"/>
  <c r="L11" i="36"/>
  <c r="I8" i="36"/>
  <c r="N22" i="36"/>
  <c r="C12" i="36"/>
  <c r="E8" i="36"/>
  <c r="C18" i="36"/>
  <c r="C17" i="36"/>
  <c r="C16" i="36"/>
  <c r="C15" i="36"/>
  <c r="C14" i="36"/>
  <c r="C13" i="36"/>
  <c r="L10" i="36"/>
  <c r="G17" i="36"/>
  <c r="G16" i="36"/>
  <c r="G15" i="36"/>
  <c r="G12" i="36"/>
  <c r="N19" i="36"/>
  <c r="N12" i="36"/>
  <c r="N18" i="36"/>
  <c r="C36" i="36"/>
  <c r="N14" i="36"/>
  <c r="C19" i="36"/>
  <c r="N11" i="36"/>
  <c r="N17" i="36"/>
  <c r="N15" i="36"/>
  <c r="K48" i="36"/>
  <c r="K43" i="36"/>
  <c r="G36" i="36"/>
  <c r="K44" i="36"/>
  <c r="K42" i="36"/>
  <c r="K46" i="36"/>
  <c r="K40" i="36"/>
  <c r="G11" i="36"/>
  <c r="K29" i="36"/>
  <c r="G22" i="36"/>
  <c r="N20" i="36"/>
  <c r="G19" i="36"/>
  <c r="G14" i="36"/>
  <c r="G13" i="36"/>
  <c r="K12" i="36"/>
  <c r="K28" i="36"/>
  <c r="K30" i="36"/>
  <c r="G18" i="36"/>
  <c r="N13" i="36"/>
  <c r="K33" i="36"/>
  <c r="K34" i="36"/>
  <c r="G20" i="36"/>
  <c r="K31" i="36"/>
  <c r="K25" i="36"/>
  <c r="J8" i="36"/>
  <c r="K27" i="36"/>
  <c r="C22" i="36"/>
  <c r="F8" i="36"/>
  <c r="C20" i="36"/>
  <c r="N16" i="36"/>
  <c r="N10" i="36"/>
  <c r="C10" i="36"/>
  <c r="K75" i="33"/>
  <c r="K72" i="33"/>
  <c r="K69" i="33"/>
  <c r="K73" i="33"/>
  <c r="K76" i="33"/>
  <c r="K57" i="33"/>
  <c r="K60" i="33"/>
  <c r="K54" i="33"/>
  <c r="K29" i="33"/>
  <c r="K32" i="33"/>
  <c r="K53" i="33"/>
  <c r="K56" i="33"/>
  <c r="K59" i="33"/>
  <c r="K62" i="33"/>
  <c r="K66" i="33"/>
  <c r="K68" i="33"/>
  <c r="K71" i="33"/>
  <c r="K74" i="33"/>
  <c r="L24" i="37"/>
  <c r="L18" i="37"/>
  <c r="L12" i="37"/>
  <c r="H8" i="36"/>
  <c r="M10" i="36"/>
  <c r="G10" i="36"/>
  <c r="K10" i="36" s="1"/>
  <c r="L20" i="36"/>
  <c r="L19" i="36"/>
  <c r="K38" i="36"/>
  <c r="K24" i="36"/>
  <c r="D8" i="36"/>
  <c r="K27" i="33"/>
  <c r="K30" i="33"/>
  <c r="K33" i="33"/>
  <c r="K31" i="33"/>
  <c r="K34" i="33"/>
  <c r="L45" i="39"/>
  <c r="M45" i="39"/>
  <c r="N45" i="39"/>
  <c r="K45" i="39"/>
  <c r="L31" i="39"/>
  <c r="M31" i="39"/>
  <c r="N31" i="39"/>
  <c r="K31" i="39"/>
  <c r="L18" i="39"/>
  <c r="M18" i="39"/>
  <c r="N18" i="39"/>
  <c r="K18" i="39"/>
  <c r="L20" i="38"/>
  <c r="M20" i="38"/>
  <c r="N20" i="38"/>
  <c r="G64" i="33"/>
  <c r="J64" i="33"/>
  <c r="I64" i="33"/>
  <c r="H64" i="33"/>
  <c r="F64" i="33"/>
  <c r="E64" i="33"/>
  <c r="D64" i="33"/>
  <c r="G50" i="33"/>
  <c r="J50" i="33"/>
  <c r="I50" i="33"/>
  <c r="H50" i="33"/>
  <c r="F50" i="33"/>
  <c r="E50" i="33"/>
  <c r="D50" i="33"/>
  <c r="J48" i="33"/>
  <c r="J20" i="33" s="1"/>
  <c r="I48" i="33"/>
  <c r="H48" i="33"/>
  <c r="F48" i="33"/>
  <c r="E48" i="33"/>
  <c r="D48" i="33"/>
  <c r="J47" i="33"/>
  <c r="I47" i="33"/>
  <c r="I19" i="33" s="1"/>
  <c r="H47" i="33"/>
  <c r="H19" i="33" s="1"/>
  <c r="F47" i="33"/>
  <c r="E47" i="33"/>
  <c r="D47" i="33"/>
  <c r="J46" i="33"/>
  <c r="J18" i="33" s="1"/>
  <c r="I46" i="33"/>
  <c r="I18" i="33" s="1"/>
  <c r="H46" i="33"/>
  <c r="H18" i="33" s="1"/>
  <c r="F46" i="33"/>
  <c r="E46" i="33"/>
  <c r="D46" i="33"/>
  <c r="J45" i="33"/>
  <c r="J17" i="33" s="1"/>
  <c r="I45" i="33"/>
  <c r="I17" i="33" s="1"/>
  <c r="H45" i="33"/>
  <c r="F45" i="33"/>
  <c r="E45" i="33"/>
  <c r="D45" i="33"/>
  <c r="D17" i="33" s="1"/>
  <c r="J44" i="33"/>
  <c r="J16" i="33" s="1"/>
  <c r="I44" i="33"/>
  <c r="I16" i="33" s="1"/>
  <c r="H44" i="33"/>
  <c r="H16" i="33" s="1"/>
  <c r="F44" i="33"/>
  <c r="E44" i="33"/>
  <c r="E16" i="33" s="1"/>
  <c r="D44" i="33"/>
  <c r="J43" i="33"/>
  <c r="J15" i="33" s="1"/>
  <c r="I43" i="33"/>
  <c r="I15" i="33" s="1"/>
  <c r="H43" i="33"/>
  <c r="H15" i="33" s="1"/>
  <c r="F43" i="33"/>
  <c r="E43" i="33"/>
  <c r="E15" i="33" s="1"/>
  <c r="D43" i="33"/>
  <c r="J42" i="33"/>
  <c r="J14" i="33" s="1"/>
  <c r="I42" i="33"/>
  <c r="I14" i="33" s="1"/>
  <c r="H42" i="33"/>
  <c r="F42" i="33"/>
  <c r="E42" i="33"/>
  <c r="E14" i="33" s="1"/>
  <c r="D42" i="33"/>
  <c r="D14" i="33" s="1"/>
  <c r="J41" i="33"/>
  <c r="J13" i="33" s="1"/>
  <c r="I41" i="33"/>
  <c r="I13" i="33" s="1"/>
  <c r="H41" i="33"/>
  <c r="F41" i="33"/>
  <c r="E41" i="33"/>
  <c r="D41" i="33"/>
  <c r="J40" i="33"/>
  <c r="J12" i="33" s="1"/>
  <c r="I40" i="33"/>
  <c r="H40" i="33"/>
  <c r="H12" i="33" s="1"/>
  <c r="F40" i="33"/>
  <c r="E40" i="33"/>
  <c r="D40" i="33"/>
  <c r="J39" i="33"/>
  <c r="J11" i="33" s="1"/>
  <c r="I39" i="33"/>
  <c r="I11" i="33" s="1"/>
  <c r="H39" i="33"/>
  <c r="F39" i="33"/>
  <c r="E39" i="33"/>
  <c r="D39" i="33"/>
  <c r="J38" i="33"/>
  <c r="J10" i="33" s="1"/>
  <c r="I38" i="33"/>
  <c r="I10" i="33" s="1"/>
  <c r="H38" i="33"/>
  <c r="H10" i="33" s="1"/>
  <c r="F38" i="33"/>
  <c r="E38" i="33"/>
  <c r="D38" i="33"/>
  <c r="G22" i="33"/>
  <c r="J22" i="33"/>
  <c r="I22" i="33"/>
  <c r="H22" i="33"/>
  <c r="F22" i="33"/>
  <c r="E22" i="33"/>
  <c r="D22" i="33"/>
  <c r="I20" i="33"/>
  <c r="H20" i="33"/>
  <c r="E19" i="30"/>
  <c r="F19" i="30"/>
  <c r="K24" i="37" l="1"/>
  <c r="K11" i="36"/>
  <c r="L8" i="36"/>
  <c r="K15" i="36"/>
  <c r="K19" i="36"/>
  <c r="L64" i="33"/>
  <c r="K36" i="36"/>
  <c r="M8" i="36"/>
  <c r="K16" i="36"/>
  <c r="K17" i="36"/>
  <c r="N15" i="37"/>
  <c r="C15" i="37"/>
  <c r="K15" i="37" s="1"/>
  <c r="K18" i="37"/>
  <c r="K13" i="36"/>
  <c r="K14" i="36"/>
  <c r="K18" i="36"/>
  <c r="N8" i="36"/>
  <c r="K22" i="36"/>
  <c r="K20" i="36"/>
  <c r="C8" i="36"/>
  <c r="G8" i="36"/>
  <c r="M64" i="33"/>
  <c r="N64" i="33"/>
  <c r="L38" i="33"/>
  <c r="L41" i="33"/>
  <c r="L45" i="33"/>
  <c r="L47" i="33"/>
  <c r="L50" i="33"/>
  <c r="M42" i="33"/>
  <c r="M43" i="33"/>
  <c r="M44" i="33"/>
  <c r="M45" i="33"/>
  <c r="M48" i="33"/>
  <c r="M50" i="33"/>
  <c r="L42" i="33"/>
  <c r="N50" i="33"/>
  <c r="D15" i="33"/>
  <c r="L15" i="33" s="1"/>
  <c r="L43" i="33"/>
  <c r="D20" i="33"/>
  <c r="L20" i="33" s="1"/>
  <c r="L48" i="33"/>
  <c r="D18" i="33"/>
  <c r="L18" i="33" s="1"/>
  <c r="L46" i="33"/>
  <c r="E11" i="33"/>
  <c r="M11" i="33" s="1"/>
  <c r="M39" i="33"/>
  <c r="E13" i="33"/>
  <c r="M13" i="33" s="1"/>
  <c r="M41" i="33"/>
  <c r="E18" i="33"/>
  <c r="M18" i="33" s="1"/>
  <c r="M46" i="33"/>
  <c r="D11" i="33"/>
  <c r="L39" i="33"/>
  <c r="D12" i="33"/>
  <c r="L12" i="33" s="1"/>
  <c r="L40" i="33"/>
  <c r="D16" i="33"/>
  <c r="L16" i="33" s="1"/>
  <c r="L44" i="33"/>
  <c r="E10" i="33"/>
  <c r="M10" i="33" s="1"/>
  <c r="M38" i="33"/>
  <c r="E12" i="33"/>
  <c r="M40" i="33"/>
  <c r="E19" i="33"/>
  <c r="M19" i="33" s="1"/>
  <c r="M47" i="33"/>
  <c r="N39" i="33"/>
  <c r="N43" i="33"/>
  <c r="G41" i="33"/>
  <c r="G15" i="33"/>
  <c r="G42" i="33"/>
  <c r="G44" i="33"/>
  <c r="F13" i="33"/>
  <c r="N13" i="33" s="1"/>
  <c r="N41" i="33"/>
  <c r="F14" i="33"/>
  <c r="N14" i="33" s="1"/>
  <c r="N42" i="33"/>
  <c r="F16" i="33"/>
  <c r="N16" i="33" s="1"/>
  <c r="N44" i="33"/>
  <c r="F10" i="33"/>
  <c r="N10" i="33" s="1"/>
  <c r="N38" i="33"/>
  <c r="F12" i="33"/>
  <c r="N12" i="33" s="1"/>
  <c r="N40" i="33"/>
  <c r="F17" i="33"/>
  <c r="N17" i="33" s="1"/>
  <c r="N45" i="33"/>
  <c r="F18" i="33"/>
  <c r="N18" i="33" s="1"/>
  <c r="N46" i="33"/>
  <c r="F19" i="33"/>
  <c r="N47" i="33"/>
  <c r="F20" i="33"/>
  <c r="N20" i="33" s="1"/>
  <c r="N48" i="33"/>
  <c r="M14" i="33"/>
  <c r="L22" i="33"/>
  <c r="M15" i="33"/>
  <c r="M22" i="33"/>
  <c r="M16" i="33"/>
  <c r="N22" i="33"/>
  <c r="C38" i="33"/>
  <c r="C43" i="33"/>
  <c r="C45" i="33"/>
  <c r="G45" i="33"/>
  <c r="G16" i="33"/>
  <c r="G18" i="33"/>
  <c r="C22" i="33"/>
  <c r="K22" i="33" s="1"/>
  <c r="G40" i="33"/>
  <c r="H13" i="33"/>
  <c r="G13" i="33" s="1"/>
  <c r="H14" i="33"/>
  <c r="G14" i="33" s="1"/>
  <c r="C40" i="33"/>
  <c r="C41" i="33"/>
  <c r="G47" i="33"/>
  <c r="H17" i="33"/>
  <c r="G17" i="33" s="1"/>
  <c r="C47" i="33"/>
  <c r="C64" i="33"/>
  <c r="K64" i="33" s="1"/>
  <c r="G20" i="33"/>
  <c r="G10" i="33"/>
  <c r="I12" i="33"/>
  <c r="I8" i="33" s="1"/>
  <c r="G43" i="33"/>
  <c r="C48" i="33"/>
  <c r="D13" i="33"/>
  <c r="D19" i="33"/>
  <c r="D36" i="33"/>
  <c r="G38" i="33"/>
  <c r="D10" i="33"/>
  <c r="L10" i="33" s="1"/>
  <c r="E17" i="33"/>
  <c r="E20" i="33"/>
  <c r="I36" i="33"/>
  <c r="H36" i="33"/>
  <c r="G39" i="33"/>
  <c r="C42" i="33"/>
  <c r="C44" i="33"/>
  <c r="G46" i="33"/>
  <c r="G48" i="33"/>
  <c r="H11" i="33"/>
  <c r="F15" i="33"/>
  <c r="N15" i="33" s="1"/>
  <c r="J36" i="33"/>
  <c r="C46" i="33"/>
  <c r="J19" i="33"/>
  <c r="C50" i="33"/>
  <c r="K50" i="33" s="1"/>
  <c r="F36" i="33"/>
  <c r="H8" i="37"/>
  <c r="J8" i="37"/>
  <c r="D8" i="37"/>
  <c r="E8" i="37"/>
  <c r="I8" i="37"/>
  <c r="E36" i="33"/>
  <c r="F11" i="33"/>
  <c r="N11" i="33" s="1"/>
  <c r="C39" i="33"/>
  <c r="D12" i="39"/>
  <c r="E12" i="39"/>
  <c r="F12" i="39"/>
  <c r="D13" i="39"/>
  <c r="E13" i="39"/>
  <c r="F13" i="39"/>
  <c r="D14" i="39"/>
  <c r="E14" i="39"/>
  <c r="F14" i="39"/>
  <c r="D19" i="39"/>
  <c r="E19" i="39"/>
  <c r="F19" i="39"/>
  <c r="C12" i="38"/>
  <c r="C13" i="38"/>
  <c r="C14" i="38"/>
  <c r="C15" i="38"/>
  <c r="C16" i="38"/>
  <c r="K39" i="33" l="1"/>
  <c r="L11" i="33"/>
  <c r="K44" i="33"/>
  <c r="M36" i="33"/>
  <c r="K42" i="33"/>
  <c r="N19" i="33"/>
  <c r="C14" i="33"/>
  <c r="K14" i="33" s="1"/>
  <c r="L17" i="33"/>
  <c r="N14" i="37"/>
  <c r="C14" i="37"/>
  <c r="K14" i="37" s="1"/>
  <c r="K8" i="36"/>
  <c r="L36" i="33"/>
  <c r="N36" i="33"/>
  <c r="K41" i="33"/>
  <c r="K43" i="33"/>
  <c r="K38" i="33"/>
  <c r="K40" i="33"/>
  <c r="K46" i="33"/>
  <c r="K48" i="33"/>
  <c r="K47" i="33"/>
  <c r="K45" i="33"/>
  <c r="C18" i="33"/>
  <c r="K18" i="33" s="1"/>
  <c r="C12" i="33"/>
  <c r="C16" i="33"/>
  <c r="K16" i="33" s="1"/>
  <c r="L8" i="37"/>
  <c r="M8" i="37"/>
  <c r="M12" i="33"/>
  <c r="L14" i="33"/>
  <c r="C13" i="33"/>
  <c r="K13" i="33" s="1"/>
  <c r="L13" i="33"/>
  <c r="C17" i="33"/>
  <c r="K17" i="33" s="1"/>
  <c r="M17" i="33"/>
  <c r="C20" i="33"/>
  <c r="K20" i="33" s="1"/>
  <c r="M20" i="33"/>
  <c r="C19" i="33"/>
  <c r="L19" i="33"/>
  <c r="F8" i="37"/>
  <c r="N8" i="37" s="1"/>
  <c r="C36" i="33"/>
  <c r="E8" i="33"/>
  <c r="M8" i="33" s="1"/>
  <c r="D8" i="33"/>
  <c r="G12" i="33"/>
  <c r="K12" i="33" s="1"/>
  <c r="H8" i="33"/>
  <c r="G36" i="33"/>
  <c r="G19" i="33"/>
  <c r="J8" i="33"/>
  <c r="C10" i="33"/>
  <c r="K10" i="33" s="1"/>
  <c r="G11" i="33"/>
  <c r="C15" i="33"/>
  <c r="K15" i="33" s="1"/>
  <c r="F8" i="33"/>
  <c r="C11" i="33"/>
  <c r="G8" i="37"/>
  <c r="K36" i="33" l="1"/>
  <c r="C13" i="37"/>
  <c r="K13" i="37" s="1"/>
  <c r="F12" i="37"/>
  <c r="N13" i="37"/>
  <c r="C8" i="37"/>
  <c r="K8" i="37" s="1"/>
  <c r="L8" i="33"/>
  <c r="N8" i="33"/>
  <c r="K11" i="33"/>
  <c r="K19" i="33"/>
  <c r="G8" i="33"/>
  <c r="C8" i="33"/>
  <c r="L32" i="39"/>
  <c r="N12" i="37" l="1"/>
  <c r="C12" i="37"/>
  <c r="K12" i="37" s="1"/>
  <c r="K8" i="33"/>
  <c r="G20" i="38"/>
  <c r="L46" i="39" l="1"/>
  <c r="M46" i="39"/>
  <c r="N46" i="39"/>
  <c r="M32" i="39"/>
  <c r="N32" i="39"/>
  <c r="L21" i="38" l="1"/>
  <c r="M21" i="38" l="1"/>
  <c r="N21" i="38"/>
  <c r="N15" i="30"/>
  <c r="O15" i="30"/>
  <c r="N11" i="30"/>
  <c r="O11" i="30"/>
  <c r="C46" i="39" l="1"/>
  <c r="C45" i="39"/>
  <c r="F43" i="39"/>
  <c r="E43" i="39"/>
  <c r="D43" i="39"/>
  <c r="N41" i="39"/>
  <c r="M41" i="39"/>
  <c r="L41" i="39"/>
  <c r="C41" i="39"/>
  <c r="N40" i="39"/>
  <c r="M40" i="39"/>
  <c r="L40" i="39"/>
  <c r="C40" i="39"/>
  <c r="N39" i="39"/>
  <c r="M39" i="39"/>
  <c r="L39" i="39"/>
  <c r="C39" i="39"/>
  <c r="F37" i="39"/>
  <c r="E37" i="39"/>
  <c r="D37" i="39"/>
  <c r="C32" i="39"/>
  <c r="C31" i="39"/>
  <c r="F29" i="39"/>
  <c r="E29" i="39"/>
  <c r="D29" i="39"/>
  <c r="N27" i="39"/>
  <c r="M27" i="39"/>
  <c r="L27" i="39"/>
  <c r="C27" i="39"/>
  <c r="N26" i="39"/>
  <c r="M26" i="39"/>
  <c r="L26" i="39"/>
  <c r="C26" i="39"/>
  <c r="N25" i="39"/>
  <c r="M25" i="39"/>
  <c r="L25" i="39"/>
  <c r="C25" i="39"/>
  <c r="F23" i="39"/>
  <c r="E23" i="39"/>
  <c r="D23" i="39"/>
  <c r="F18" i="39"/>
  <c r="E18" i="39"/>
  <c r="D18" i="39"/>
  <c r="N6" i="39"/>
  <c r="M6" i="39"/>
  <c r="L6" i="39"/>
  <c r="K6" i="39"/>
  <c r="C21" i="38"/>
  <c r="C20" i="38"/>
  <c r="K20" i="38" s="1"/>
  <c r="J18" i="38"/>
  <c r="I18" i="38"/>
  <c r="H18" i="38"/>
  <c r="F18" i="38"/>
  <c r="E18" i="38"/>
  <c r="D18" i="38"/>
  <c r="N16" i="38"/>
  <c r="M16" i="38"/>
  <c r="L16" i="38"/>
  <c r="N15" i="38"/>
  <c r="M15" i="38"/>
  <c r="L15" i="38"/>
  <c r="N14" i="38"/>
  <c r="M14" i="38"/>
  <c r="L14" i="38"/>
  <c r="N13" i="38"/>
  <c r="M13" i="38"/>
  <c r="L13" i="38"/>
  <c r="N12" i="38"/>
  <c r="M12" i="38"/>
  <c r="L12" i="38"/>
  <c r="J10" i="38"/>
  <c r="I10" i="38"/>
  <c r="H10" i="38"/>
  <c r="F10" i="38"/>
  <c r="E10" i="38"/>
  <c r="D10" i="38"/>
  <c r="N6" i="38"/>
  <c r="M6" i="38"/>
  <c r="L6" i="38"/>
  <c r="K6" i="38"/>
  <c r="F21" i="39" l="1"/>
  <c r="M43" i="39"/>
  <c r="L43" i="39"/>
  <c r="N19" i="39"/>
  <c r="N29" i="39"/>
  <c r="L19" i="39"/>
  <c r="M19" i="39"/>
  <c r="M29" i="39"/>
  <c r="L18" i="38"/>
  <c r="M18" i="38"/>
  <c r="L29" i="39"/>
  <c r="K32" i="39"/>
  <c r="K15" i="38"/>
  <c r="N18" i="38"/>
  <c r="N12" i="39"/>
  <c r="C18" i="39"/>
  <c r="C18" i="38"/>
  <c r="K21" i="38"/>
  <c r="F16" i="39"/>
  <c r="N43" i="39"/>
  <c r="C43" i="39"/>
  <c r="K43" i="39" s="1"/>
  <c r="K46" i="39"/>
  <c r="K39" i="39"/>
  <c r="M23" i="39"/>
  <c r="K26" i="39"/>
  <c r="M13" i="39"/>
  <c r="K41" i="39"/>
  <c r="C19" i="39"/>
  <c r="E16" i="39"/>
  <c r="E35" i="39"/>
  <c r="D35" i="39"/>
  <c r="F35" i="39"/>
  <c r="C14" i="39"/>
  <c r="H8" i="38"/>
  <c r="N10" i="38"/>
  <c r="J8" i="38"/>
  <c r="K13" i="38"/>
  <c r="K14" i="38"/>
  <c r="E8" i="38"/>
  <c r="I8" i="38"/>
  <c r="G18" i="38"/>
  <c r="G10" i="38"/>
  <c r="K16" i="38"/>
  <c r="M12" i="39"/>
  <c r="L13" i="39"/>
  <c r="L23" i="39"/>
  <c r="K25" i="39"/>
  <c r="C37" i="39"/>
  <c r="K40" i="39"/>
  <c r="D8" i="38"/>
  <c r="D10" i="39"/>
  <c r="L14" i="39"/>
  <c r="N23" i="39"/>
  <c r="C10" i="38"/>
  <c r="E10" i="39"/>
  <c r="C12" i="39"/>
  <c r="M14" i="39"/>
  <c r="M37" i="39"/>
  <c r="N13" i="39"/>
  <c r="F8" i="38"/>
  <c r="L10" i="38"/>
  <c r="F10" i="39"/>
  <c r="L12" i="39"/>
  <c r="N14" i="39"/>
  <c r="D16" i="39"/>
  <c r="D21" i="39"/>
  <c r="C29" i="39"/>
  <c r="N37" i="39"/>
  <c r="L37" i="39"/>
  <c r="M10" i="38"/>
  <c r="K12" i="38"/>
  <c r="C13" i="39"/>
  <c r="E21" i="39"/>
  <c r="E8" i="39" s="1"/>
  <c r="C23" i="39"/>
  <c r="K27" i="39"/>
  <c r="F8" i="39" l="1"/>
  <c r="D8" i="39"/>
  <c r="C8" i="39"/>
  <c r="K18" i="38"/>
  <c r="L35" i="39"/>
  <c r="L16" i="39"/>
  <c r="M8" i="38"/>
  <c r="M16" i="39"/>
  <c r="N16" i="39"/>
  <c r="L10" i="39"/>
  <c r="K19" i="39"/>
  <c r="K29" i="39"/>
  <c r="M35" i="39"/>
  <c r="K12" i="39"/>
  <c r="K37" i="39"/>
  <c r="K13" i="39"/>
  <c r="M10" i="39"/>
  <c r="K14" i="39"/>
  <c r="N35" i="39"/>
  <c r="C35" i="39"/>
  <c r="K35" i="39" s="1"/>
  <c r="G8" i="38"/>
  <c r="N8" i="38"/>
  <c r="L8" i="38"/>
  <c r="K23" i="39"/>
  <c r="C21" i="39"/>
  <c r="M21" i="39"/>
  <c r="N21" i="39"/>
  <c r="K10" i="38"/>
  <c r="C8" i="38"/>
  <c r="C16" i="39"/>
  <c r="L21" i="39"/>
  <c r="N10" i="39"/>
  <c r="C10" i="39"/>
  <c r="M15" i="30"/>
  <c r="M11" i="30"/>
  <c r="N8" i="39" l="1"/>
  <c r="L8" i="39"/>
  <c r="K16" i="39"/>
  <c r="K21" i="39"/>
  <c r="K10" i="39"/>
  <c r="K8" i="38"/>
  <c r="M8" i="39"/>
  <c r="M15" i="31"/>
  <c r="N15" i="31"/>
  <c r="O15" i="31"/>
  <c r="M16" i="31"/>
  <c r="N16" i="31"/>
  <c r="O16" i="31"/>
  <c r="M10" i="31"/>
  <c r="N10" i="31"/>
  <c r="O10" i="31"/>
  <c r="M11" i="31"/>
  <c r="N11" i="31"/>
  <c r="O11" i="31"/>
  <c r="K8" i="39" l="1"/>
  <c r="O14" i="30"/>
  <c r="N14" i="30"/>
  <c r="M14" i="30"/>
  <c r="O13" i="30"/>
  <c r="N13" i="30"/>
  <c r="M13" i="30"/>
  <c r="D13" i="30"/>
  <c r="O21" i="30"/>
  <c r="N21" i="30"/>
  <c r="M21" i="30"/>
  <c r="H21" i="30"/>
  <c r="D21" i="30"/>
  <c r="O20" i="30"/>
  <c r="N20" i="30"/>
  <c r="M20" i="30"/>
  <c r="H20" i="30"/>
  <c r="D20" i="30"/>
  <c r="K19" i="30"/>
  <c r="J19" i="30"/>
  <c r="I19" i="30"/>
  <c r="G19" i="30"/>
  <c r="O18" i="30"/>
  <c r="N18" i="30"/>
  <c r="M18" i="30"/>
  <c r="H18" i="30"/>
  <c r="D18" i="30"/>
  <c r="O17" i="30"/>
  <c r="N17" i="30"/>
  <c r="M17" i="30"/>
  <c r="H17" i="30"/>
  <c r="D17" i="30"/>
  <c r="K16" i="30"/>
  <c r="J16" i="30"/>
  <c r="I16" i="30"/>
  <c r="G16" i="30"/>
  <c r="F16" i="30"/>
  <c r="E16" i="30"/>
  <c r="H15" i="30"/>
  <c r="D15" i="30"/>
  <c r="H14" i="30"/>
  <c r="D14" i="30"/>
  <c r="H13" i="30"/>
  <c r="K12" i="30"/>
  <c r="J12" i="30"/>
  <c r="I12" i="30"/>
  <c r="G12" i="30"/>
  <c r="F12" i="30"/>
  <c r="E12" i="30"/>
  <c r="H11" i="30"/>
  <c r="D11" i="30"/>
  <c r="O10" i="30"/>
  <c r="N10" i="30"/>
  <c r="M10" i="30"/>
  <c r="H10" i="30"/>
  <c r="D10" i="30"/>
  <c r="O9" i="30"/>
  <c r="N9" i="30"/>
  <c r="M9" i="30"/>
  <c r="H9" i="30"/>
  <c r="D9" i="30"/>
  <c r="K8" i="30"/>
  <c r="J8" i="30"/>
  <c r="I8" i="30"/>
  <c r="G8" i="30"/>
  <c r="F8" i="30"/>
  <c r="E8" i="30"/>
  <c r="K26" i="31"/>
  <c r="J26" i="31"/>
  <c r="I26" i="31"/>
  <c r="G26" i="31"/>
  <c r="F26" i="31"/>
  <c r="E26" i="31"/>
  <c r="K25" i="31"/>
  <c r="J25" i="31"/>
  <c r="I25" i="31"/>
  <c r="G25" i="31"/>
  <c r="F25" i="31"/>
  <c r="E25" i="31"/>
  <c r="K24" i="31"/>
  <c r="J24" i="31"/>
  <c r="I24" i="31"/>
  <c r="G24" i="31"/>
  <c r="F24" i="31"/>
  <c r="E24" i="31"/>
  <c r="O21" i="31"/>
  <c r="N21" i="31"/>
  <c r="M21" i="31"/>
  <c r="H21" i="31"/>
  <c r="D21" i="31"/>
  <c r="O20" i="31"/>
  <c r="N20" i="31"/>
  <c r="M20" i="31"/>
  <c r="H20" i="31"/>
  <c r="D20" i="31"/>
  <c r="O19" i="31"/>
  <c r="N19" i="31"/>
  <c r="M19" i="31"/>
  <c r="H19" i="31"/>
  <c r="D19" i="31"/>
  <c r="K18" i="31"/>
  <c r="J18" i="31"/>
  <c r="I18" i="31"/>
  <c r="G18" i="31"/>
  <c r="F18" i="31"/>
  <c r="E18" i="31"/>
  <c r="H16" i="31"/>
  <c r="D16" i="31"/>
  <c r="H15" i="31"/>
  <c r="D15" i="31"/>
  <c r="O14" i="31"/>
  <c r="N14" i="31"/>
  <c r="M14" i="31"/>
  <c r="H14" i="31"/>
  <c r="D14" i="31"/>
  <c r="K13" i="31"/>
  <c r="J13" i="31"/>
  <c r="I13" i="31"/>
  <c r="G13" i="31"/>
  <c r="F13" i="31"/>
  <c r="E13" i="31"/>
  <c r="H11" i="31"/>
  <c r="D11" i="31"/>
  <c r="H10" i="31"/>
  <c r="D10" i="31"/>
  <c r="O9" i="31"/>
  <c r="N9" i="31"/>
  <c r="M9" i="31"/>
  <c r="H9" i="31"/>
  <c r="D9" i="31"/>
  <c r="K8" i="31"/>
  <c r="J8" i="31"/>
  <c r="I8" i="31"/>
  <c r="G8" i="31"/>
  <c r="F8" i="31"/>
  <c r="E8" i="31"/>
  <c r="B33" i="1"/>
  <c r="B32" i="1"/>
  <c r="B12" i="1"/>
  <c r="B18" i="1"/>
  <c r="B17" i="1"/>
  <c r="B15" i="1"/>
  <c r="B14" i="1"/>
  <c r="B13" i="1"/>
  <c r="B20" i="1"/>
  <c r="B21" i="1"/>
  <c r="B22" i="1"/>
  <c r="B24" i="1"/>
  <c r="B25" i="1"/>
  <c r="B27" i="1"/>
  <c r="B28" i="1"/>
  <c r="B29" i="1"/>
  <c r="B30" i="1"/>
  <c r="J23" i="31" l="1"/>
  <c r="L15" i="30"/>
  <c r="L21" i="30"/>
  <c r="L11" i="30"/>
  <c r="D16" i="30"/>
  <c r="N12" i="30"/>
  <c r="H16" i="30"/>
  <c r="I23" i="31"/>
  <c r="H19" i="30"/>
  <c r="O19" i="30"/>
  <c r="L14" i="30"/>
  <c r="O12" i="30"/>
  <c r="L10" i="30"/>
  <c r="L20" i="31"/>
  <c r="D8" i="30"/>
  <c r="H8" i="30"/>
  <c r="O8" i="30"/>
  <c r="N19" i="30"/>
  <c r="M8" i="30"/>
  <c r="D26" i="31"/>
  <c r="H24" i="31"/>
  <c r="M18" i="31"/>
  <c r="L16" i="31"/>
  <c r="L15" i="31"/>
  <c r="O26" i="31"/>
  <c r="N13" i="31"/>
  <c r="N26" i="31"/>
  <c r="M8" i="31"/>
  <c r="L10" i="31"/>
  <c r="L11" i="31"/>
  <c r="L21" i="31"/>
  <c r="M26" i="31"/>
  <c r="D13" i="31"/>
  <c r="D25" i="31"/>
  <c r="E23" i="31"/>
  <c r="D24" i="31"/>
  <c r="F23" i="31"/>
  <c r="N8" i="31"/>
  <c r="D8" i="31"/>
  <c r="L9" i="31"/>
  <c r="H18" i="31"/>
  <c r="O18" i="31"/>
  <c r="K23" i="31"/>
  <c r="M24" i="31"/>
  <c r="H26" i="31"/>
  <c r="D18" i="31"/>
  <c r="N18" i="31"/>
  <c r="G23" i="31"/>
  <c r="N24" i="31"/>
  <c r="N25" i="31"/>
  <c r="O25" i="31"/>
  <c r="L14" i="31"/>
  <c r="M13" i="31"/>
  <c r="O24" i="31"/>
  <c r="H13" i="31"/>
  <c r="M25" i="31"/>
  <c r="O8" i="31"/>
  <c r="M19" i="30"/>
  <c r="L20" i="30"/>
  <c r="D19" i="30"/>
  <c r="M16" i="30"/>
  <c r="N16" i="30"/>
  <c r="L17" i="30"/>
  <c r="O16" i="30"/>
  <c r="L18" i="30"/>
  <c r="M12" i="30"/>
  <c r="H12" i="30"/>
  <c r="L9" i="30"/>
  <c r="N8" i="30"/>
  <c r="H25" i="31"/>
  <c r="H8" i="31"/>
  <c r="L13" i="30"/>
  <c r="O13" i="31"/>
  <c r="L19" i="31"/>
  <c r="D12" i="30"/>
  <c r="N23" i="31" l="1"/>
  <c r="L16" i="30"/>
  <c r="M23" i="31"/>
  <c r="L8" i="30"/>
  <c r="L19" i="30"/>
  <c r="L25" i="31"/>
  <c r="L26" i="31"/>
  <c r="L13" i="31"/>
  <c r="L12" i="30"/>
  <c r="L24" i="31"/>
  <c r="D23" i="31"/>
  <c r="L18" i="31"/>
  <c r="L8" i="31"/>
  <c r="O23" i="31"/>
  <c r="H23" i="31"/>
  <c r="L23" i="31" l="1"/>
</calcChain>
</file>

<file path=xl/sharedStrings.xml><?xml version="1.0" encoding="utf-8"?>
<sst xmlns="http://schemas.openxmlformats.org/spreadsheetml/2006/main" count="672" uniqueCount="214">
  <si>
    <t>Total</t>
  </si>
  <si>
    <t>Passageiros transportados</t>
  </si>
  <si>
    <t>Internacional</t>
  </si>
  <si>
    <t>Unidade</t>
  </si>
  <si>
    <t>Mercadorias transportadas</t>
  </si>
  <si>
    <t>t</t>
  </si>
  <si>
    <t>Lisboa</t>
  </si>
  <si>
    <t>Movimento nacional</t>
  </si>
  <si>
    <t>Movimento internacional</t>
  </si>
  <si>
    <t>Leixões</t>
  </si>
  <si>
    <t>Aveiro</t>
  </si>
  <si>
    <t>Figueira da Foz</t>
  </si>
  <si>
    <t>Sines</t>
  </si>
  <si>
    <t>Caniçal</t>
  </si>
  <si>
    <t>Ponta Delgada</t>
  </si>
  <si>
    <t>Outros</t>
  </si>
  <si>
    <t>nº</t>
  </si>
  <si>
    <t>Tráfego nacional</t>
  </si>
  <si>
    <t>Tráfego internacional</t>
  </si>
  <si>
    <t>Nacional</t>
  </si>
  <si>
    <t>Mercadorias carregadas</t>
  </si>
  <si>
    <t>Mercadorias descarregadas</t>
  </si>
  <si>
    <t>Tráfego terceiro</t>
  </si>
  <si>
    <t>Cabotagem</t>
  </si>
  <si>
    <t>Países Origem/Destino</t>
  </si>
  <si>
    <t>Espanha</t>
  </si>
  <si>
    <t>França</t>
  </si>
  <si>
    <t>Alemanha</t>
  </si>
  <si>
    <t>Período temporal</t>
  </si>
  <si>
    <t>Produtos da agricultura, da produção animal, da caça e da silvicultura; peixe e outros produtos da pesca</t>
  </si>
  <si>
    <t>Produtos alimentares, bebidas e tabaco</t>
  </si>
  <si>
    <t>Outros produtos minerais não metálicos</t>
  </si>
  <si>
    <t>Descarregadas 
em Portugal</t>
  </si>
  <si>
    <t>Carregadas 
em Portugal</t>
  </si>
  <si>
    <t>TKm</t>
  </si>
  <si>
    <t>R. A. Madeira</t>
  </si>
  <si>
    <t>Continente</t>
  </si>
  <si>
    <t>Faro</t>
  </si>
  <si>
    <t>Porto</t>
  </si>
  <si>
    <t>Madeira</t>
  </si>
  <si>
    <t>Unidade: Nº</t>
  </si>
  <si>
    <t>Trânsito directo</t>
  </si>
  <si>
    <t>Total de passageiros</t>
  </si>
  <si>
    <t>Total de carga e correio</t>
  </si>
  <si>
    <t>Passageiros desembarcados</t>
  </si>
  <si>
    <t>Carga e correio desembarcado</t>
  </si>
  <si>
    <t>Carga e correio embarcado</t>
  </si>
  <si>
    <t>Funchal</t>
  </si>
  <si>
    <t>Rio Guadiana</t>
  </si>
  <si>
    <t xml:space="preserve">Taxa de variação homóloga (%) </t>
  </si>
  <si>
    <t>Quadro 01 - Transporte marítimo - Embarcações entradas (número e dimensão) nos portos nacionais</t>
  </si>
  <si>
    <t>Volume de transporte (TKm)</t>
  </si>
  <si>
    <t>Passageiros embarcados</t>
  </si>
  <si>
    <t>Unidade: nº</t>
  </si>
  <si>
    <t xml:space="preserve">Total </t>
  </si>
  <si>
    <t>Porto Santo</t>
  </si>
  <si>
    <t>Lajes</t>
  </si>
  <si>
    <t>Beja</t>
  </si>
  <si>
    <t>Horta</t>
  </si>
  <si>
    <t>Santa Maria</t>
  </si>
  <si>
    <t>Pico</t>
  </si>
  <si>
    <t>São Jorge</t>
  </si>
  <si>
    <t>Graciosa</t>
  </si>
  <si>
    <t>Flores</t>
  </si>
  <si>
    <t>Corvo</t>
  </si>
  <si>
    <t>Praia da Vitória</t>
  </si>
  <si>
    <t>Embarcações entradas</t>
  </si>
  <si>
    <t>Dimensão das embarcações entradas</t>
  </si>
  <si>
    <t xml:space="preserve"> do qual:</t>
  </si>
  <si>
    <t>Outros países da UE</t>
  </si>
  <si>
    <t>R.A. Açores</t>
  </si>
  <si>
    <t>Lugares-Km oferecidos</t>
  </si>
  <si>
    <t>Taxa de utilização</t>
  </si>
  <si>
    <t>%</t>
  </si>
  <si>
    <t>Rácio Carregadas/ Descarregadas (%)</t>
  </si>
  <si>
    <t>Ria Formosa</t>
  </si>
  <si>
    <t>Produtos não energéticos das indústrias extrativas; turfa; urânio e tório</t>
  </si>
  <si>
    <t>Sul do Tejo</t>
  </si>
  <si>
    <t xml:space="preserve">Coque e produtos petrolíferos refinados </t>
  </si>
  <si>
    <t>Metais de base; produtos metálicos transformados, excepto máquinas e equipamento</t>
  </si>
  <si>
    <t xml:space="preserve">Total de veículos </t>
  </si>
  <si>
    <t>Rio Tejo</t>
  </si>
  <si>
    <t>Veículos automóveis</t>
  </si>
  <si>
    <t>Motociclos e velocípedes</t>
  </si>
  <si>
    <t>Ria de Aveiro</t>
  </si>
  <si>
    <t>Carregadas</t>
  </si>
  <si>
    <t>Descarregadas</t>
  </si>
  <si>
    <t>Tráfego suburbano</t>
  </si>
  <si>
    <t>Tráfego interurbano</t>
  </si>
  <si>
    <t xml:space="preserve">    Carga Geral e Ro-Ro</t>
  </si>
  <si>
    <t xml:space="preserve">    Contentores    </t>
  </si>
  <si>
    <t xml:space="preserve">    Granéis sólidos    </t>
  </si>
  <si>
    <t xml:space="preserve">    Granéis líquidos    </t>
  </si>
  <si>
    <t>Porto de Sines</t>
  </si>
  <si>
    <t>Porto de Leixões</t>
  </si>
  <si>
    <t>do qual:</t>
  </si>
  <si>
    <t>Quadro 05 - Transporte fluvial - Movimento de passageiros em vias navegáveis interiores, por travessia fluvial</t>
  </si>
  <si>
    <t>Quadro 06 - Transporte fluvial - Movimento de veículos em vias navegáveis interiores, por travessia fluvial</t>
  </si>
  <si>
    <t>Quadro 10 - Transporte ferroviário - Movimento de passageiros e mercadorias em transporte ferroviário pesado</t>
  </si>
  <si>
    <t>Passageiros-Km</t>
  </si>
  <si>
    <t>Quadro 11 - Transporte ferroviário - Movimento de passageiros nos sistemas ferroviários ligeiros</t>
  </si>
  <si>
    <t>Toneladas-km</t>
  </si>
  <si>
    <t xml:space="preserve">Passageiros-Km </t>
  </si>
  <si>
    <t>Quadro 12 - Transporte rodoviário - Principais indicadores da atividade do transporte rodoviário de mercadorias</t>
  </si>
  <si>
    <t>Madeira e cortiça e suas obras (exc. mobiliário); obras de espartaria e cestaria; pasta, papel e cartão e seus artigos; mat. impresso, sup. gravados</t>
  </si>
  <si>
    <t>Quadro 02 - Transporte marítimo - Movimento de mercadorias nos portos nacionais por tipo de tráfego</t>
  </si>
  <si>
    <t>Quadro 04 - Transporte marítimo - Movimento de mercadorias por tipo de carga nos principais portos nacionais</t>
  </si>
  <si>
    <t>Quadro 03 - Transporte marítimo - Movimento de mercadorias carregadas e descarregadas nos portos nacionais</t>
  </si>
  <si>
    <t xml:space="preserve">Tráfego internacional </t>
  </si>
  <si>
    <t>T. Internacional - Carregadas</t>
  </si>
  <si>
    <t>T. Internacional - Descarregadas</t>
  </si>
  <si>
    <t xml:space="preserve">Movimento nacional </t>
  </si>
  <si>
    <t xml:space="preserve">ÍNDICE </t>
  </si>
  <si>
    <t xml:space="preserve"> </t>
  </si>
  <si>
    <t>Total do tráfego</t>
  </si>
  <si>
    <t>Tráfego doméstico</t>
  </si>
  <si>
    <t>Rio Minho</t>
  </si>
  <si>
    <t>Rio Douro</t>
  </si>
  <si>
    <t xml:space="preserve">Pe: resultados preliminares </t>
  </si>
  <si>
    <t xml:space="preserve">Po: resultados provisórios </t>
  </si>
  <si>
    <t>Tipo de transporte e de viagem</t>
  </si>
  <si>
    <t>Quadro 13 - Transporte rodoviário - Mercadorias transportadas por tipo de transporte e de viagem</t>
  </si>
  <si>
    <t>Quadro 14 - Transporte rodoviário - Transporte nacional de mercadorias, segundo os principais grupos de mercadorias (NST)</t>
  </si>
  <si>
    <t>(a) Não inclui tráfego terceiro e cabotagem</t>
  </si>
  <si>
    <t>Porto de Lisboa</t>
  </si>
  <si>
    <t xml:space="preserve">Quadro 07 - Transporte aéreo - Aeronaves aterradas nas infraestruturas aeroportuárias nacionais, em voos comerciais </t>
  </si>
  <si>
    <t>Quadro 08 - Transporte aéreo - Passageiros  movimentados nas infraestruturas aeroportuárias nacionais, em voos comerciais</t>
  </si>
  <si>
    <t>Quadro 09 - Transporte aéreo - Movimento de passageiros, carga e correio nas infraestruturas aeroportuárias nacionais, em tráfego comercial, por sentido</t>
  </si>
  <si>
    <t xml:space="preserve">Setúbal </t>
  </si>
  <si>
    <t xml:space="preserve">Outros </t>
  </si>
  <si>
    <t>Setúbal</t>
  </si>
  <si>
    <t xml:space="preserve">Rio Sado </t>
  </si>
  <si>
    <r>
      <t xml:space="preserve">Lisboa </t>
    </r>
    <r>
      <rPr>
        <sz val="7"/>
        <color indexed="8"/>
        <rFont val="Arial"/>
        <family val="2"/>
      </rPr>
      <t xml:space="preserve"> </t>
    </r>
  </si>
  <si>
    <t>Matérias primas secundárias; resíduos municipais e outros</t>
  </si>
  <si>
    <t>-</t>
  </si>
  <si>
    <t>Unidade: GWh</t>
  </si>
  <si>
    <t>Campo Maior - importação</t>
  </si>
  <si>
    <t>Trânsito</t>
  </si>
  <si>
    <t>Valença do Minho - importação</t>
  </si>
  <si>
    <t>Armazenagem subterrânea</t>
  </si>
  <si>
    <t>Produção elétrica em regime ordinário</t>
  </si>
  <si>
    <t>Mercado convencional</t>
  </si>
  <si>
    <t>Campo Maior - exportação</t>
  </si>
  <si>
    <t>Valença do Minho - exportação</t>
  </si>
  <si>
    <t>Entrada de Gás</t>
  </si>
  <si>
    <t>Saída de Gás</t>
  </si>
  <si>
    <t>Propano</t>
  </si>
  <si>
    <t>Butano</t>
  </si>
  <si>
    <t>Gasolina Euro Super (95 octanas)</t>
  </si>
  <si>
    <t>Gasolina Super Plus (98 octanas)</t>
  </si>
  <si>
    <t>Jet A1</t>
  </si>
  <si>
    <t>Gasóleo</t>
  </si>
  <si>
    <t>Quadro 16 - Transporte por conduta - Transporte de gás por gasoluto, segundo o sentido e a via</t>
  </si>
  <si>
    <t>Quadro 17 - Transporte por conduta - Transporte nacional de mercadorias no oleoduto multiproduto Aveiras-Sines, segundo a mercadoria</t>
  </si>
  <si>
    <t>UE27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</si>
  <si>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REN Gasodutos S.A.</t>
    </r>
  </si>
  <si>
    <t>Sentido / Via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</si>
  <si>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CLC, Companhia Logística de Combustíveis S.A.</t>
    </r>
  </si>
  <si>
    <r>
      <rPr>
        <b/>
        <sz val="8"/>
        <color indexed="8"/>
        <rFont val="Calibri"/>
        <family val="2"/>
        <scheme val="minor"/>
      </rPr>
      <t xml:space="preserve">Nota: </t>
    </r>
    <r>
      <rPr>
        <sz val="8"/>
        <color indexed="8"/>
        <rFont val="Calibri"/>
        <family val="2"/>
        <scheme val="minor"/>
      </rPr>
      <t>O Oleoduto Multiproduto Sines-Aveiras tem o comprimento de 147,4 km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</si>
  <si>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>t</t>
    </r>
  </si>
  <si>
    <t>Mercadoria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</si>
  <si>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</si>
  <si>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NUTS I</t>
  </si>
  <si>
    <t>Tipo de tráfego / Aeroporto</t>
  </si>
  <si>
    <r>
      <rPr>
        <b/>
        <sz val="8"/>
        <color indexed="8"/>
        <rFont val="Calibri"/>
        <family val="2"/>
      </rPr>
      <t xml:space="preserve">Fonte: </t>
    </r>
    <r>
      <rPr>
        <sz val="8"/>
        <color indexed="8"/>
        <rFont val="Calibri"/>
        <family val="2"/>
      </rPr>
      <t>Inquérito ao Transporte Ferroviário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</si>
  <si>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por Metropolitano</t>
    </r>
  </si>
  <si>
    <r>
      <t>10</t>
    </r>
    <r>
      <rPr>
        <vertAlign val="superscript"/>
        <sz val="8"/>
        <color indexed="8"/>
        <rFont val="Calibri"/>
        <family val="2"/>
      </rPr>
      <t>3</t>
    </r>
  </si>
  <si>
    <r>
      <t>10</t>
    </r>
    <r>
      <rPr>
        <vertAlign val="superscript"/>
        <sz val="8"/>
        <color indexed="8"/>
        <rFont val="Calibri"/>
        <family val="2"/>
      </rPr>
      <t>3</t>
    </r>
    <r>
      <rPr>
        <sz val="8"/>
        <color indexed="8"/>
        <rFont val="Calibri"/>
        <family val="2"/>
      </rPr>
      <t xml:space="preserve"> tKm</t>
    </r>
  </si>
  <si>
    <r>
      <t>10</t>
    </r>
    <r>
      <rPr>
        <vertAlign val="superscript"/>
        <sz val="8"/>
        <color indexed="8"/>
        <rFont val="Arial"/>
        <family val="2"/>
      </rPr>
      <t>3</t>
    </r>
  </si>
  <si>
    <r>
      <t>10</t>
    </r>
    <r>
      <rPr>
        <vertAlign val="superscript"/>
        <sz val="10"/>
        <color indexed="8"/>
        <rFont val="Calibri"/>
        <family val="2"/>
        <scheme val="minor"/>
      </rPr>
      <t>3</t>
    </r>
    <r>
      <rPr>
        <sz val="10"/>
        <color indexed="8"/>
        <rFont val="Calibri"/>
        <family val="2"/>
        <scheme val="minor"/>
      </rPr>
      <t xml:space="preserve"> GT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</si>
  <si>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 xml:space="preserve"> t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</si>
  <si>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Rodoviário de Mercadorias</t>
    </r>
  </si>
  <si>
    <r>
      <t>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t</t>
    </r>
  </si>
  <si>
    <r>
      <t>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tKm</t>
    </r>
  </si>
  <si>
    <r>
      <t xml:space="preserve">(10 </t>
    </r>
    <r>
      <rPr>
        <vertAlign val="superscript"/>
        <sz val="9"/>
        <color theme="0"/>
        <rFont val="Arial"/>
        <family val="2"/>
      </rPr>
      <t>3</t>
    </r>
    <r>
      <rPr>
        <sz val="9"/>
        <color theme="0"/>
        <rFont val="Arial"/>
        <family val="2"/>
      </rPr>
      <t>)</t>
    </r>
  </si>
  <si>
    <r>
      <t xml:space="preserve">(10 </t>
    </r>
    <r>
      <rPr>
        <vertAlign val="superscript"/>
        <sz val="9"/>
        <color theme="0"/>
        <rFont val="Arial"/>
        <family val="2"/>
      </rPr>
      <t>6</t>
    </r>
    <r>
      <rPr>
        <sz val="9"/>
        <color theme="0"/>
        <rFont val="Arial"/>
        <family val="2"/>
      </rPr>
      <t>)</t>
    </r>
  </si>
  <si>
    <t>Tipo de mercadorias (Grupos da NST)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</si>
  <si>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Marítimo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</si>
  <si>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Fluvial</t>
    </r>
  </si>
  <si>
    <r>
      <t xml:space="preserve">(10 </t>
    </r>
    <r>
      <rPr>
        <vertAlign val="superscript"/>
        <sz val="9"/>
        <color theme="0"/>
        <rFont val="Calibri"/>
        <family val="2"/>
        <scheme val="minor"/>
      </rPr>
      <t>3</t>
    </r>
    <r>
      <rPr>
        <sz val="9"/>
        <color theme="0"/>
        <rFont val="Calibri"/>
        <family val="2"/>
        <scheme val="minor"/>
      </rPr>
      <t>)</t>
    </r>
  </si>
  <si>
    <r>
      <t xml:space="preserve">(10 </t>
    </r>
    <r>
      <rPr>
        <vertAlign val="superscript"/>
        <sz val="9"/>
        <color theme="0"/>
        <rFont val="Calibri"/>
        <family val="2"/>
        <scheme val="minor"/>
      </rPr>
      <t>6</t>
    </r>
    <r>
      <rPr>
        <sz val="9"/>
        <color theme="0"/>
        <rFont val="Calibri"/>
        <family val="2"/>
        <scheme val="minor"/>
      </rPr>
      <t>)</t>
    </r>
  </si>
  <si>
    <r>
      <t xml:space="preserve">Quadro 15 - Transporte rodoviário - Transporte internacional </t>
    </r>
    <r>
      <rPr>
        <b/>
        <vertAlign val="superscript"/>
        <sz val="10"/>
        <color theme="1"/>
        <rFont val="Calibri"/>
        <family val="2"/>
        <scheme val="minor"/>
      </rPr>
      <t>(a)</t>
    </r>
    <r>
      <rPr>
        <b/>
        <sz val="10"/>
        <color theme="1"/>
        <rFont val="Calibri"/>
        <family val="2"/>
        <scheme val="minor"/>
      </rPr>
      <t xml:space="preserve"> de mercadorias por Origem/Destino</t>
    </r>
  </si>
  <si>
    <t>toneladas</t>
  </si>
  <si>
    <t>Rv: valores revistos</t>
  </si>
  <si>
    <t>2º T 2024</t>
  </si>
  <si>
    <t>ATIVIDADE DOS TRANSPORTES, 3ºT 2024</t>
  </si>
  <si>
    <t>Jul.24</t>
  </si>
  <si>
    <t>Ago.24</t>
  </si>
  <si>
    <t>Set.24</t>
  </si>
  <si>
    <r>
      <t>3ºT 2024</t>
    </r>
    <r>
      <rPr>
        <b/>
        <vertAlign val="subscript"/>
        <sz val="10"/>
        <color theme="0"/>
        <rFont val="Calibri"/>
        <family val="2"/>
        <scheme val="minor"/>
      </rPr>
      <t xml:space="preserve"> (Pe)</t>
    </r>
  </si>
  <si>
    <t>3ºT 2023</t>
  </si>
  <si>
    <t>Jul.23</t>
  </si>
  <si>
    <t>Ago.23</t>
  </si>
  <si>
    <t>Set.23</t>
  </si>
  <si>
    <t>Taxa de variação homóloga (%)  
ou dif. p.p.</t>
  </si>
  <si>
    <r>
      <t xml:space="preserve">3ºT 2024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</si>
  <si>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>3ºT 2024</t>
    </r>
    <r>
      <rPr>
        <b/>
        <vertAlign val="subscript"/>
        <sz val="10"/>
        <color theme="0"/>
        <rFont val="Calibri"/>
        <family val="2"/>
        <scheme val="minor"/>
      </rPr>
      <t xml:space="preserve">  (Pe)</t>
    </r>
  </si>
  <si>
    <r>
      <t>3ºT 2023</t>
    </r>
    <r>
      <rPr>
        <b/>
        <vertAlign val="subscript"/>
        <sz val="10"/>
        <color theme="0"/>
        <rFont val="Calibri"/>
        <family val="2"/>
        <scheme val="minor"/>
      </rPr>
      <t xml:space="preserve">  </t>
    </r>
  </si>
  <si>
    <t xml:space="preserve">3ºT 2023  </t>
  </si>
  <si>
    <t>jul.24</t>
  </si>
  <si>
    <t>ago.24</t>
  </si>
  <si>
    <t>set.24</t>
  </si>
  <si>
    <t>jul.23</t>
  </si>
  <si>
    <t>ago.23</t>
  </si>
  <si>
    <t>set.23</t>
  </si>
  <si>
    <r>
      <t xml:space="preserve">2º T 2024 </t>
    </r>
    <r>
      <rPr>
        <vertAlign val="subscript"/>
        <sz val="9"/>
        <color theme="0"/>
        <rFont val="Arial"/>
        <family val="2"/>
      </rPr>
      <t>(Po)</t>
    </r>
  </si>
  <si>
    <r>
      <t xml:space="preserve">3º T 2024 </t>
    </r>
    <r>
      <rPr>
        <vertAlign val="subscript"/>
        <sz val="9"/>
        <color theme="0"/>
        <rFont val="Arial"/>
        <family val="2"/>
      </rPr>
      <t>(Pe)</t>
    </r>
  </si>
  <si>
    <t>3º T 2024</t>
  </si>
  <si>
    <r>
      <t xml:space="preserve">3º T 2024 </t>
    </r>
    <r>
      <rPr>
        <vertAlign val="subscript"/>
        <sz val="9"/>
        <color theme="0"/>
        <rFont val="Calibri"/>
        <family val="2"/>
        <scheme val="minor"/>
      </rPr>
      <t>(Pe)</t>
    </r>
  </si>
  <si>
    <t>3º T 2023</t>
  </si>
  <si>
    <r>
      <t xml:space="preserve">3º T 2024 </t>
    </r>
    <r>
      <rPr>
        <vertAlign val="subscript"/>
        <sz val="10"/>
        <color theme="0"/>
        <rFont val="Arial"/>
        <family val="2"/>
      </rPr>
      <t>(Pe)</t>
    </r>
  </si>
  <si>
    <r>
      <t>3º T 2024</t>
    </r>
    <r>
      <rPr>
        <vertAlign val="subscript"/>
        <sz val="10"/>
        <color theme="0"/>
        <rFont val="Arial"/>
        <family val="2"/>
      </rPr>
      <t xml:space="preserve"> (Pe)</t>
    </r>
  </si>
  <si>
    <r>
      <rPr>
        <b/>
        <sz val="8"/>
        <rFont val="Calibri"/>
        <family val="2"/>
        <scheme val="minor"/>
      </rPr>
      <t xml:space="preserve">Nota: </t>
    </r>
    <r>
      <rPr>
        <sz val="8"/>
        <rFont val="Calibri"/>
        <family val="2"/>
        <scheme val="minor"/>
      </rPr>
      <t>A informação para o ano de 2024 representa uma quebra de série face ao ano anterior em virtude de alterações metodológicas ao Inquérito ao Transporte Rodoviário de Mercadorias.</t>
    </r>
  </si>
  <si>
    <r>
      <rPr>
        <b/>
        <sz val="8"/>
        <rFont val="Calibri"/>
        <family val="2"/>
        <scheme val="minor"/>
      </rPr>
      <t>Sinais convencionais:</t>
    </r>
    <r>
      <rPr>
        <sz val="8"/>
        <rFont val="Calibri"/>
        <family val="2"/>
        <scheme val="minor"/>
      </rPr>
      <t xml:space="preserve"> ┴ Quebra de série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</si>
</sst>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64" formatCode="_-* #,##0.00\ _€_-;\-* #,##0.00\ _€_-;_-* &quot;-&quot;??\ _€_-;_-@_-"/>
    <numFmt numFmtId="165" formatCode="0.0"/>
    <numFmt numFmtId="166" formatCode="#\ ###\ ###\ ##0"/>
    <numFmt numFmtId="167" formatCode="0.0%"/>
    <numFmt numFmtId="168" formatCode="0.000"/>
    <numFmt numFmtId="169" formatCode="#\ ##0"/>
    <numFmt numFmtId="170" formatCode="##\ ###\ ###\ ##0.0"/>
    <numFmt numFmtId="171" formatCode="#.000\ ##0"/>
    <numFmt numFmtId="172" formatCode="#\ ###\ ###\ ##0.0"/>
    <numFmt numFmtId="173" formatCode="#####\ ###\ ##0.00"/>
    <numFmt numFmtId="174" formatCode="#####\ ###\ ##0.000"/>
    <numFmt numFmtId="175" formatCode="0.00000"/>
    <numFmt numFmtId="176" formatCode="#\ ###\ ###\ ###\ ###\ ##0"/>
    <numFmt numFmtId="177" formatCode="#,##0.0"/>
    <numFmt numFmtId="178" formatCode="###\ ###\ ###\ ##0\ "/>
    <numFmt numFmtId="179" formatCode="_-* #,##0.00\ _E_s_c_._-;\-* #,##0.00\ _E_s_c_._-;_-* &quot;-&quot;??\ _E_s_c_._-;_-@_-"/>
    <numFmt numFmtId="180" formatCode="#\ ##0.0"/>
    <numFmt numFmtId="181" formatCode="#\ ##0\ \ \┴"/>
    <numFmt numFmtId="182" formatCode="0.0\ \┴"/>
    <numFmt numFmtId="183" formatCode="0.0%\ \┴"/>
    <numFmt numFmtId="184" formatCode="###,000.0"/>
  </numFmts>
  <fonts count="7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Tahoma"/>
      <family val="2"/>
    </font>
    <font>
      <sz val="7"/>
      <color indexed="8"/>
      <name val="Arial"/>
      <family val="2"/>
    </font>
    <font>
      <sz val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sz val="11"/>
      <color theme="1"/>
      <name val="Tahoma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62"/>
      <name val="Calibri"/>
      <family val="2"/>
    </font>
    <font>
      <vertAlign val="subscript"/>
      <sz val="10"/>
      <color theme="0"/>
      <name val="Arial"/>
      <family val="2"/>
    </font>
    <font>
      <b/>
      <sz val="8"/>
      <color indexed="8"/>
      <name val="Calibri"/>
      <family val="2"/>
    </font>
    <font>
      <sz val="8"/>
      <color indexed="8"/>
      <name val="Calibri"/>
      <family val="2"/>
    </font>
    <font>
      <vertAlign val="superscript"/>
      <sz val="8"/>
      <color indexed="8"/>
      <name val="Calibri"/>
      <family val="2"/>
    </font>
    <font>
      <vertAlign val="superscript"/>
      <sz val="8"/>
      <color indexed="8"/>
      <name val="Arial"/>
      <family val="2"/>
    </font>
    <font>
      <i/>
      <sz val="8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62"/>
      <name val="Calibri"/>
      <family val="2"/>
      <scheme val="minor"/>
    </font>
    <font>
      <b/>
      <sz val="10"/>
      <color rgb="FFFFFFFF"/>
      <name val="Calibri"/>
      <family val="2"/>
      <scheme val="minor"/>
    </font>
    <font>
      <vertAlign val="superscript"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8"/>
      <name val="Arial"/>
      <family val="2"/>
    </font>
    <font>
      <vertAlign val="subscript"/>
      <sz val="9"/>
      <color theme="0"/>
      <name val="Arial"/>
      <family val="2"/>
    </font>
    <font>
      <sz val="9"/>
      <name val="Calibri"/>
      <family val="2"/>
      <scheme val="minor"/>
    </font>
    <font>
      <vertAlign val="superscript"/>
      <sz val="9"/>
      <color theme="0"/>
      <name val="Arial"/>
      <family val="2"/>
    </font>
    <font>
      <sz val="9"/>
      <color theme="0"/>
      <name val="Arial"/>
      <family val="2"/>
    </font>
    <font>
      <b/>
      <sz val="8"/>
      <color theme="0"/>
      <name val="Calibri"/>
      <family val="2"/>
      <scheme val="minor"/>
    </font>
    <font>
      <vertAlign val="subscript"/>
      <sz val="9"/>
      <color theme="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9"/>
      <color theme="0"/>
      <name val="Arial"/>
      <family val="2"/>
    </font>
    <font>
      <b/>
      <sz val="11"/>
      <color theme="7"/>
      <name val="Calibri"/>
      <family val="2"/>
      <scheme val="minor"/>
    </font>
    <font>
      <u/>
      <sz val="10"/>
      <color theme="7"/>
      <name val="Calibri"/>
      <family val="2"/>
      <scheme val="minor"/>
    </font>
    <font>
      <sz val="10"/>
      <color theme="7"/>
      <name val="Calibri"/>
      <family val="2"/>
      <scheme val="minor"/>
    </font>
    <font>
      <b/>
      <sz val="9"/>
      <color theme="0"/>
      <name val="Calibri"/>
      <family val="2"/>
      <scheme val="minor"/>
    </font>
    <font>
      <vertAlign val="superscript"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sz val="10"/>
      <color theme="1"/>
      <name val="Tahoma"/>
      <family val="2"/>
    </font>
    <font>
      <b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9B8357"/>
        <bgColor indexed="64"/>
      </patternFill>
    </fill>
  </fills>
  <borders count="47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/>
      <bottom style="double">
        <color theme="7"/>
      </bottom>
      <diagonal/>
    </border>
    <border>
      <left style="medium">
        <color theme="7"/>
      </left>
      <right style="medium">
        <color theme="7"/>
      </right>
      <top/>
      <bottom style="double">
        <color theme="7"/>
      </bottom>
      <diagonal/>
    </border>
    <border>
      <left/>
      <right style="medium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7"/>
      </left>
      <right/>
      <top/>
      <bottom/>
      <diagonal/>
    </border>
    <border>
      <left style="medium">
        <color theme="7"/>
      </left>
      <right/>
      <top/>
      <bottom style="double">
        <color theme="7"/>
      </bottom>
      <diagonal/>
    </border>
    <border>
      <left/>
      <right style="medium">
        <color theme="7"/>
      </right>
      <top/>
      <bottom style="double">
        <color theme="7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 style="medium">
        <color theme="0"/>
      </right>
      <top style="medium">
        <color rgb="FFFFFFFF"/>
      </top>
      <bottom/>
      <diagonal/>
    </border>
    <border>
      <left style="medium">
        <color rgb="FFFFFFFF"/>
      </left>
      <right style="medium">
        <color theme="0"/>
      </right>
      <top/>
      <bottom/>
      <diagonal/>
    </border>
    <border>
      <left style="medium">
        <color rgb="FFFFFFFF"/>
      </left>
      <right style="medium">
        <color theme="0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FFFFFF"/>
      </left>
      <right/>
      <top/>
      <bottom/>
      <diagonal/>
    </border>
    <border>
      <left/>
      <right/>
      <top/>
      <bottom style="double">
        <color rgb="FF9B8357"/>
      </bottom>
      <diagonal/>
    </border>
    <border>
      <left/>
      <right/>
      <top style="double">
        <color rgb="FF9B8357"/>
      </top>
      <bottom/>
      <diagonal/>
    </border>
    <border>
      <left style="medium">
        <color rgb="FF9B8357"/>
      </left>
      <right style="medium">
        <color rgb="FF9B8357"/>
      </right>
      <top/>
      <bottom/>
      <diagonal/>
    </border>
    <border>
      <left style="medium">
        <color rgb="FF9B8357"/>
      </left>
      <right/>
      <top/>
      <bottom style="double">
        <color rgb="FF9B8357"/>
      </bottom>
      <diagonal/>
    </border>
    <border>
      <left style="medium">
        <color rgb="FF9B8357"/>
      </left>
      <right/>
      <top/>
      <bottom/>
      <diagonal/>
    </border>
    <border>
      <left/>
      <right style="medium">
        <color rgb="FF9B8357"/>
      </right>
      <top/>
      <bottom/>
      <diagonal/>
    </border>
    <border>
      <left/>
      <right style="medium">
        <color rgb="FF9B8357"/>
      </right>
      <top/>
      <bottom style="double">
        <color rgb="FF9B8357"/>
      </bottom>
      <diagonal/>
    </border>
    <border>
      <left/>
      <right style="thin">
        <color rgb="FF9B8357"/>
      </right>
      <top/>
      <bottom/>
      <diagonal/>
    </border>
    <border>
      <left style="thin">
        <color rgb="FF9B8357"/>
      </left>
      <right style="medium">
        <color rgb="FF9B8357"/>
      </right>
      <top/>
      <bottom/>
      <diagonal/>
    </border>
    <border>
      <left/>
      <right style="thin">
        <color rgb="FF9B8357"/>
      </right>
      <top/>
      <bottom style="double">
        <color rgb="FF9B8357"/>
      </bottom>
      <diagonal/>
    </border>
    <border>
      <left style="thin">
        <color rgb="FF9B8357"/>
      </left>
      <right style="medium">
        <color rgb="FF9B8357"/>
      </right>
      <top/>
      <bottom style="double">
        <color rgb="FF9B8357"/>
      </bottom>
      <diagonal/>
    </border>
    <border>
      <left style="thin">
        <color rgb="FF9B8357"/>
      </left>
      <right/>
      <top/>
      <bottom/>
      <diagonal/>
    </border>
    <border>
      <left style="thin">
        <color rgb="FF9B8357"/>
      </left>
      <right/>
      <top/>
      <bottom style="double">
        <color rgb="FF9B8357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theme="7"/>
      </left>
      <right/>
      <top style="medium">
        <color rgb="FFFFFFFF"/>
      </top>
      <bottom/>
      <diagonal/>
    </border>
    <border>
      <left/>
      <right style="medium">
        <color theme="7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/>
      <diagonal/>
    </border>
  </borders>
  <cellStyleXfs count="44">
    <xf numFmtId="0" fontId="0" fillId="0" borderId="0"/>
    <xf numFmtId="164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>
      <alignment vertical="top"/>
    </xf>
    <xf numFmtId="0" fontId="1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1" fillId="0" borderId="0"/>
    <xf numFmtId="0" fontId="14" fillId="0" borderId="0"/>
    <xf numFmtId="0" fontId="1" fillId="0" borderId="0"/>
    <xf numFmtId="0" fontId="14" fillId="0" borderId="0"/>
    <xf numFmtId="0" fontId="13" fillId="0" borderId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</cellStyleXfs>
  <cellXfs count="443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/>
    </xf>
    <xf numFmtId="0" fontId="17" fillId="0" borderId="0" xfId="0" applyFont="1"/>
    <xf numFmtId="165" fontId="16" fillId="0" borderId="0" xfId="0" applyNumberFormat="1" applyFont="1" applyAlignment="1">
      <alignment horizontal="right"/>
    </xf>
    <xf numFmtId="166" fontId="4" fillId="0" borderId="0" xfId="6" applyNumberFormat="1" applyFont="1" applyAlignment="1">
      <alignment vertical="center"/>
    </xf>
    <xf numFmtId="0" fontId="1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6" applyFont="1" applyAlignment="1">
      <alignment vertical="center"/>
    </xf>
    <xf numFmtId="0" fontId="3" fillId="0" borderId="0" xfId="7" applyFont="1" applyAlignment="1">
      <alignment vertical="center"/>
    </xf>
    <xf numFmtId="0" fontId="6" fillId="0" borderId="0" xfId="6" applyFont="1" applyAlignment="1">
      <alignment vertical="center"/>
    </xf>
    <xf numFmtId="0" fontId="4" fillId="0" borderId="0" xfId="6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7" applyFont="1" applyAlignment="1">
      <alignment vertical="center"/>
    </xf>
    <xf numFmtId="1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5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vertical="center"/>
    </xf>
    <xf numFmtId="0" fontId="18" fillId="0" borderId="0" xfId="0" applyFont="1"/>
    <xf numFmtId="169" fontId="16" fillId="0" borderId="0" xfId="0" applyNumberFormat="1" applyFont="1" applyAlignment="1">
      <alignment horizontal="right"/>
    </xf>
    <xf numFmtId="169" fontId="16" fillId="0" borderId="0" xfId="0" applyNumberFormat="1" applyFont="1"/>
    <xf numFmtId="166" fontId="4" fillId="0" borderId="0" xfId="0" applyNumberFormat="1" applyFont="1" applyAlignment="1">
      <alignment horizontal="right"/>
    </xf>
    <xf numFmtId="169" fontId="4" fillId="0" borderId="0" xfId="0" applyNumberFormat="1" applyFont="1" applyAlignment="1">
      <alignment horizontal="right"/>
    </xf>
    <xf numFmtId="166" fontId="16" fillId="0" borderId="0" xfId="0" applyNumberFormat="1" applyFont="1" applyAlignment="1">
      <alignment horizontal="right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6" fillId="0" borderId="0" xfId="0" applyFont="1"/>
    <xf numFmtId="171" fontId="0" fillId="0" borderId="0" xfId="0" applyNumberFormat="1"/>
    <xf numFmtId="0" fontId="19" fillId="0" borderId="0" xfId="0" applyFont="1"/>
    <xf numFmtId="0" fontId="19" fillId="0" borderId="0" xfId="0" applyFont="1" applyAlignment="1">
      <alignment horizontal="center"/>
    </xf>
    <xf numFmtId="0" fontId="21" fillId="0" borderId="0" xfId="0" applyFont="1"/>
    <xf numFmtId="167" fontId="16" fillId="0" borderId="0" xfId="28" applyNumberFormat="1" applyFont="1" applyFill="1"/>
    <xf numFmtId="170" fontId="19" fillId="0" borderId="0" xfId="0" applyNumberFormat="1" applyFont="1" applyAlignment="1">
      <alignment horizontal="center"/>
    </xf>
    <xf numFmtId="173" fontId="1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74" fontId="18" fillId="0" borderId="0" xfId="0" applyNumberFormat="1" applyFont="1" applyAlignment="1">
      <alignment horizontal="center" vertical="center"/>
    </xf>
    <xf numFmtId="174" fontId="16" fillId="0" borderId="0" xfId="0" applyNumberFormat="1" applyFont="1"/>
    <xf numFmtId="175" fontId="19" fillId="0" borderId="0" xfId="0" applyNumberFormat="1" applyFont="1" applyAlignment="1">
      <alignment horizontal="center"/>
    </xf>
    <xf numFmtId="0" fontId="10" fillId="0" borderId="0" xfId="6" applyFont="1" applyAlignment="1">
      <alignment horizontal="right" vertical="center"/>
    </xf>
    <xf numFmtId="169" fontId="4" fillId="0" borderId="0" xfId="0" applyNumberFormat="1" applyFont="1" applyAlignment="1">
      <alignment horizontal="left"/>
    </xf>
    <xf numFmtId="2" fontId="16" fillId="0" borderId="0" xfId="0" applyNumberFormat="1" applyFont="1" applyAlignment="1">
      <alignment horizontal="right"/>
    </xf>
    <xf numFmtId="175" fontId="16" fillId="0" borderId="0" xfId="0" applyNumberFormat="1" applyFont="1" applyAlignment="1">
      <alignment horizontal="right"/>
    </xf>
    <xf numFmtId="168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165" fontId="16" fillId="0" borderId="0" xfId="0" applyNumberFormat="1" applyFont="1" applyAlignment="1">
      <alignment horizontal="right" vertical="center"/>
    </xf>
    <xf numFmtId="0" fontId="22" fillId="0" borderId="0" xfId="0" applyFont="1"/>
    <xf numFmtId="0" fontId="22" fillId="0" borderId="0" xfId="0" applyFont="1" applyAlignment="1">
      <alignment vertical="center"/>
    </xf>
    <xf numFmtId="0" fontId="28" fillId="0" borderId="0" xfId="0" applyFont="1"/>
    <xf numFmtId="0" fontId="28" fillId="0" borderId="0" xfId="0" applyFont="1" applyAlignment="1">
      <alignment horizontal="center"/>
    </xf>
    <xf numFmtId="0" fontId="29" fillId="0" borderId="0" xfId="0" applyFont="1"/>
    <xf numFmtId="0" fontId="30" fillId="0" borderId="0" xfId="0" applyFont="1"/>
    <xf numFmtId="0" fontId="32" fillId="0" borderId="0" xfId="0" applyFont="1"/>
    <xf numFmtId="166" fontId="28" fillId="0" borderId="0" xfId="0" applyNumberFormat="1" applyFont="1" applyAlignment="1">
      <alignment horizontal="right"/>
    </xf>
    <xf numFmtId="169" fontId="28" fillId="0" borderId="0" xfId="0" applyNumberFormat="1" applyFont="1" applyAlignment="1">
      <alignment horizontal="right"/>
    </xf>
    <xf numFmtId="0" fontId="34" fillId="0" borderId="0" xfId="6" applyFont="1" applyAlignment="1">
      <alignment horizontal="right" vertical="center"/>
    </xf>
    <xf numFmtId="2" fontId="28" fillId="0" borderId="0" xfId="0" applyNumberFormat="1" applyFont="1" applyAlignment="1">
      <alignment horizontal="right"/>
    </xf>
    <xf numFmtId="166" fontId="28" fillId="0" borderId="0" xfId="0" applyNumberFormat="1" applyFont="1" applyAlignment="1">
      <alignment horizontal="center"/>
    </xf>
    <xf numFmtId="0" fontId="31" fillId="0" borderId="0" xfId="0" applyFont="1"/>
    <xf numFmtId="0" fontId="31" fillId="0" borderId="0" xfId="0" applyFont="1" applyAlignment="1">
      <alignment horizontal="left" indent="1"/>
    </xf>
    <xf numFmtId="0" fontId="36" fillId="0" borderId="0" xfId="0" applyFont="1"/>
    <xf numFmtId="0" fontId="22" fillId="0" borderId="0" xfId="0" applyFont="1" applyAlignment="1">
      <alignment horizontal="left" indent="2"/>
    </xf>
    <xf numFmtId="0" fontId="22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26" fillId="2" borderId="5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 wrapText="1"/>
    </xf>
    <xf numFmtId="0" fontId="28" fillId="0" borderId="8" xfId="0" applyFont="1" applyBorder="1" applyAlignment="1">
      <alignment horizontal="left" indent="2"/>
    </xf>
    <xf numFmtId="165" fontId="28" fillId="0" borderId="8" xfId="0" applyNumberFormat="1" applyFont="1" applyBorder="1" applyAlignment="1">
      <alignment horizontal="right"/>
    </xf>
    <xf numFmtId="0" fontId="26" fillId="2" borderId="4" xfId="0" applyFont="1" applyFill="1" applyBorder="1" applyAlignment="1">
      <alignment horizontal="center" vertical="center"/>
    </xf>
    <xf numFmtId="0" fontId="40" fillId="0" borderId="0" xfId="0" applyFont="1" applyAlignment="1">
      <alignment horizontal="right"/>
    </xf>
    <xf numFmtId="0" fontId="26" fillId="2" borderId="7" xfId="0" applyFont="1" applyFill="1" applyBorder="1" applyAlignment="1">
      <alignment horizontal="center" vertical="center"/>
    </xf>
    <xf numFmtId="0" fontId="26" fillId="2" borderId="10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74" fontId="40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horizontal="right" vertical="center"/>
    </xf>
    <xf numFmtId="0" fontId="36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7" fontId="22" fillId="0" borderId="0" xfId="0" applyNumberFormat="1" applyFont="1" applyAlignment="1">
      <alignment horizontal="center" vertical="center"/>
    </xf>
    <xf numFmtId="166" fontId="35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left" vertical="center" indent="1"/>
    </xf>
    <xf numFmtId="166" fontId="37" fillId="0" borderId="0" xfId="0" applyNumberFormat="1" applyFont="1" applyAlignment="1">
      <alignment horizontal="right" vertical="center"/>
    </xf>
    <xf numFmtId="0" fontId="22" fillId="0" borderId="8" xfId="0" applyFont="1" applyBorder="1" applyAlignment="1">
      <alignment horizontal="left" vertical="center" indent="1"/>
    </xf>
    <xf numFmtId="165" fontId="37" fillId="0" borderId="8" xfId="0" applyNumberFormat="1" applyFont="1" applyBorder="1" applyAlignment="1">
      <alignment vertical="center"/>
    </xf>
    <xf numFmtId="0" fontId="22" fillId="0" borderId="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166" fontId="35" fillId="0" borderId="12" xfId="0" applyNumberFormat="1" applyFont="1" applyBorder="1" applyAlignment="1">
      <alignment horizontal="right" vertical="center"/>
    </xf>
    <xf numFmtId="166" fontId="35" fillId="0" borderId="2" xfId="0" applyNumberFormat="1" applyFont="1" applyBorder="1" applyAlignment="1">
      <alignment horizontal="right" vertical="center"/>
    </xf>
    <xf numFmtId="166" fontId="37" fillId="0" borderId="12" xfId="0" applyNumberFormat="1" applyFont="1" applyBorder="1" applyAlignment="1">
      <alignment horizontal="right" vertical="center"/>
    </xf>
    <xf numFmtId="166" fontId="37" fillId="0" borderId="2" xfId="0" applyNumberFormat="1" applyFont="1" applyBorder="1" applyAlignment="1">
      <alignment horizontal="right" vertical="center"/>
    </xf>
    <xf numFmtId="166" fontId="37" fillId="0" borderId="13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166" fontId="42" fillId="0" borderId="0" xfId="0" applyNumberFormat="1" applyFont="1" applyAlignment="1">
      <alignment horizontal="center" vertical="center"/>
    </xf>
    <xf numFmtId="174" fontId="22" fillId="0" borderId="0" xfId="0" applyNumberFormat="1" applyFont="1" applyAlignment="1">
      <alignment horizontal="center" vertical="center"/>
    </xf>
    <xf numFmtId="165" fontId="42" fillId="0" borderId="0" xfId="0" applyNumberFormat="1" applyFont="1" applyAlignment="1">
      <alignment horizontal="right" vertical="center"/>
    </xf>
    <xf numFmtId="167" fontId="22" fillId="0" borderId="0" xfId="28" applyNumberFormat="1" applyFont="1" applyAlignment="1">
      <alignment vertical="center"/>
    </xf>
    <xf numFmtId="166" fontId="38" fillId="0" borderId="12" xfId="0" applyNumberFormat="1" applyFont="1" applyBorder="1" applyAlignment="1">
      <alignment horizontal="right" vertical="center"/>
    </xf>
    <xf numFmtId="166" fontId="38" fillId="0" borderId="2" xfId="0" applyNumberFormat="1" applyFont="1" applyBorder="1" applyAlignment="1">
      <alignment horizontal="right" vertical="center"/>
    </xf>
    <xf numFmtId="165" fontId="35" fillId="0" borderId="12" xfId="0" applyNumberFormat="1" applyFont="1" applyBorder="1" applyAlignment="1">
      <alignment horizontal="right" vertical="center"/>
    </xf>
    <xf numFmtId="165" fontId="37" fillId="0" borderId="12" xfId="0" applyNumberFormat="1" applyFont="1" applyBorder="1" applyAlignment="1">
      <alignment horizontal="right" vertical="center"/>
    </xf>
    <xf numFmtId="165" fontId="42" fillId="0" borderId="12" xfId="0" applyNumberFormat="1" applyFont="1" applyBorder="1" applyAlignment="1">
      <alignment horizontal="right" vertical="center"/>
    </xf>
    <xf numFmtId="165" fontId="38" fillId="0" borderId="12" xfId="0" applyNumberFormat="1" applyFont="1" applyBorder="1" applyAlignment="1">
      <alignment horizontal="right" vertical="center"/>
    </xf>
    <xf numFmtId="174" fontId="40" fillId="0" borderId="0" xfId="0" applyNumberFormat="1" applyFont="1" applyAlignment="1">
      <alignment vertical="center"/>
    </xf>
    <xf numFmtId="0" fontId="43" fillId="0" borderId="0" xfId="0" applyFont="1" applyAlignment="1">
      <alignment vertical="center"/>
    </xf>
    <xf numFmtId="165" fontId="29" fillId="0" borderId="0" xfId="0" applyNumberFormat="1" applyFont="1" applyAlignment="1">
      <alignment vertical="center"/>
    </xf>
    <xf numFmtId="165" fontId="29" fillId="0" borderId="0" xfId="20" applyNumberFormat="1" applyFont="1"/>
    <xf numFmtId="165" fontId="28" fillId="0" borderId="0" xfId="20" applyNumberFormat="1" applyFont="1"/>
    <xf numFmtId="165" fontId="35" fillId="0" borderId="0" xfId="0" applyNumberFormat="1" applyFont="1" applyAlignment="1">
      <alignment vertical="center"/>
    </xf>
    <xf numFmtId="165" fontId="37" fillId="0" borderId="0" xfId="0" applyNumberFormat="1" applyFont="1" applyAlignment="1">
      <alignment vertical="center"/>
    </xf>
    <xf numFmtId="0" fontId="22" fillId="0" borderId="12" xfId="0" applyFont="1" applyBorder="1" applyAlignment="1">
      <alignment vertical="center"/>
    </xf>
    <xf numFmtId="165" fontId="35" fillId="0" borderId="12" xfId="0" applyNumberFormat="1" applyFont="1" applyBorder="1" applyAlignment="1">
      <alignment vertical="center"/>
    </xf>
    <xf numFmtId="165" fontId="37" fillId="0" borderId="12" xfId="0" applyNumberFormat="1" applyFont="1" applyBorder="1" applyAlignment="1">
      <alignment vertical="center"/>
    </xf>
    <xf numFmtId="0" fontId="22" fillId="0" borderId="8" xfId="0" applyFont="1" applyBorder="1" applyAlignment="1">
      <alignment horizontal="left" vertical="center"/>
    </xf>
    <xf numFmtId="0" fontId="22" fillId="0" borderId="9" xfId="0" applyFont="1" applyBorder="1" applyAlignment="1">
      <alignment horizontal="center" vertical="center"/>
    </xf>
    <xf numFmtId="0" fontId="26" fillId="2" borderId="16" xfId="0" applyFont="1" applyFill="1" applyBorder="1" applyAlignment="1">
      <alignment horizontal="center" vertical="center"/>
    </xf>
    <xf numFmtId="1" fontId="44" fillId="0" borderId="0" xfId="27" applyNumberFormat="1" applyFont="1"/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174" fontId="23" fillId="0" borderId="0" xfId="0" applyNumberFormat="1" applyFont="1" applyAlignment="1">
      <alignment horizontal="center" vertical="center"/>
    </xf>
    <xf numFmtId="0" fontId="23" fillId="0" borderId="0" xfId="0" applyFont="1"/>
    <xf numFmtId="165" fontId="23" fillId="0" borderId="0" xfId="0" applyNumberFormat="1" applyFont="1" applyAlignment="1">
      <alignment horizontal="center" vertical="center"/>
    </xf>
    <xf numFmtId="165" fontId="23" fillId="0" borderId="0" xfId="0" applyNumberFormat="1" applyFont="1" applyAlignment="1">
      <alignment vertical="center"/>
    </xf>
    <xf numFmtId="0" fontId="23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/>
    </xf>
    <xf numFmtId="0" fontId="23" fillId="0" borderId="0" xfId="0" applyFont="1" applyAlignment="1">
      <alignment horizontal="left" vertical="center" indent="1"/>
    </xf>
    <xf numFmtId="0" fontId="23" fillId="0" borderId="8" xfId="0" applyFont="1" applyBorder="1" applyAlignment="1">
      <alignment horizontal="left" vertical="center"/>
    </xf>
    <xf numFmtId="0" fontId="23" fillId="0" borderId="8" xfId="0" applyFont="1" applyBorder="1" applyAlignment="1">
      <alignment horizontal="center" vertical="center"/>
    </xf>
    <xf numFmtId="165" fontId="35" fillId="0" borderId="0" xfId="0" applyNumberFormat="1" applyFont="1" applyAlignment="1">
      <alignment horizontal="right" vertical="center"/>
    </xf>
    <xf numFmtId="165" fontId="37" fillId="0" borderId="0" xfId="0" applyNumberFormat="1" applyFont="1" applyAlignment="1">
      <alignment horizontal="right" vertical="center"/>
    </xf>
    <xf numFmtId="0" fontId="40" fillId="0" borderId="3" xfId="0" applyFont="1" applyBorder="1" applyAlignment="1">
      <alignment horizontal="center" vertical="center"/>
    </xf>
    <xf numFmtId="0" fontId="50" fillId="0" borderId="3" xfId="0" applyFont="1" applyBorder="1" applyAlignment="1">
      <alignment vertical="center"/>
    </xf>
    <xf numFmtId="0" fontId="22" fillId="0" borderId="0" xfId="0" applyFont="1" applyAlignment="1">
      <alignment horizontal="center"/>
    </xf>
    <xf numFmtId="17" fontId="26" fillId="2" borderId="16" xfId="0" applyNumberFormat="1" applyFont="1" applyFill="1" applyBorder="1" applyAlignment="1">
      <alignment horizontal="center" vertical="center"/>
    </xf>
    <xf numFmtId="0" fontId="36" fillId="0" borderId="2" xfId="0" applyFont="1" applyBorder="1"/>
    <xf numFmtId="0" fontId="31" fillId="0" borderId="2" xfId="0" applyFont="1" applyBorder="1"/>
    <xf numFmtId="166" fontId="31" fillId="0" borderId="12" xfId="0" applyNumberFormat="1" applyFont="1" applyBorder="1" applyAlignment="1">
      <alignment horizontal="right"/>
    </xf>
    <xf numFmtId="166" fontId="31" fillId="0" borderId="2" xfId="0" applyNumberFormat="1" applyFont="1" applyBorder="1" applyAlignment="1">
      <alignment horizontal="right"/>
    </xf>
    <xf numFmtId="165" fontId="31" fillId="0" borderId="12" xfId="0" applyNumberFormat="1" applyFont="1" applyBorder="1" applyAlignment="1">
      <alignment horizontal="right"/>
    </xf>
    <xf numFmtId="166" fontId="22" fillId="0" borderId="12" xfId="0" applyNumberFormat="1" applyFont="1" applyBorder="1" applyAlignment="1">
      <alignment horizontal="right"/>
    </xf>
    <xf numFmtId="166" fontId="22" fillId="0" borderId="0" xfId="0" applyNumberFormat="1" applyFont="1" applyAlignment="1">
      <alignment horizontal="right"/>
    </xf>
    <xf numFmtId="166" fontId="22" fillId="0" borderId="2" xfId="0" applyNumberFormat="1" applyFont="1" applyBorder="1" applyAlignment="1">
      <alignment horizontal="right"/>
    </xf>
    <xf numFmtId="0" fontId="31" fillId="0" borderId="2" xfId="0" applyFont="1" applyBorder="1" applyAlignment="1">
      <alignment horizontal="left" indent="1"/>
    </xf>
    <xf numFmtId="169" fontId="22" fillId="0" borderId="0" xfId="0" applyNumberFormat="1" applyFont="1" applyAlignment="1">
      <alignment horizontal="right"/>
    </xf>
    <xf numFmtId="169" fontId="22" fillId="0" borderId="2" xfId="0" applyNumberFormat="1" applyFont="1" applyBorder="1" applyAlignment="1">
      <alignment horizontal="right"/>
    </xf>
    <xf numFmtId="0" fontId="22" fillId="0" borderId="2" xfId="0" applyFont="1" applyBorder="1" applyAlignment="1">
      <alignment horizontal="left" indent="2"/>
    </xf>
    <xf numFmtId="169" fontId="37" fillId="0" borderId="0" xfId="0" applyNumberFormat="1" applyFont="1" applyAlignment="1">
      <alignment horizontal="right"/>
    </xf>
    <xf numFmtId="169" fontId="37" fillId="0" borderId="2" xfId="0" applyNumberFormat="1" applyFont="1" applyBorder="1" applyAlignment="1">
      <alignment horizontal="right"/>
    </xf>
    <xf numFmtId="165" fontId="22" fillId="0" borderId="0" xfId="0" applyNumberFormat="1" applyFont="1" applyAlignment="1">
      <alignment horizontal="right"/>
    </xf>
    <xf numFmtId="166" fontId="37" fillId="0" borderId="2" xfId="0" applyNumberFormat="1" applyFont="1" applyBorder="1" applyAlignment="1">
      <alignment horizontal="right"/>
    </xf>
    <xf numFmtId="0" fontId="22" fillId="0" borderId="2" xfId="0" applyFont="1" applyBorder="1" applyAlignment="1">
      <alignment horizontal="left"/>
    </xf>
    <xf numFmtId="0" fontId="22" fillId="0" borderId="2" xfId="0" applyFont="1" applyBorder="1" applyAlignment="1">
      <alignment horizontal="center"/>
    </xf>
    <xf numFmtId="169" fontId="31" fillId="0" borderId="2" xfId="0" applyNumberFormat="1" applyFont="1" applyBorder="1" applyAlignment="1">
      <alignment horizontal="right"/>
    </xf>
    <xf numFmtId="0" fontId="36" fillId="0" borderId="2" xfId="0" applyFont="1" applyBorder="1" applyAlignment="1">
      <alignment horizontal="left"/>
    </xf>
    <xf numFmtId="0" fontId="22" fillId="0" borderId="14" xfId="0" applyFont="1" applyBorder="1" applyAlignment="1">
      <alignment horizontal="left" indent="2"/>
    </xf>
    <xf numFmtId="166" fontId="22" fillId="0" borderId="13" xfId="0" applyNumberFormat="1" applyFont="1" applyBorder="1" applyAlignment="1">
      <alignment horizontal="right"/>
    </xf>
    <xf numFmtId="169" fontId="37" fillId="0" borderId="8" xfId="0" applyNumberFormat="1" applyFont="1" applyBorder="1" applyAlignment="1">
      <alignment horizontal="right"/>
    </xf>
    <xf numFmtId="169" fontId="37" fillId="0" borderId="14" xfId="0" applyNumberFormat="1" applyFont="1" applyBorder="1" applyAlignment="1">
      <alignment horizontal="right"/>
    </xf>
    <xf numFmtId="17" fontId="22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169" fontId="31" fillId="0" borderId="12" xfId="0" applyNumberFormat="1" applyFont="1" applyBorder="1" applyAlignment="1">
      <alignment horizontal="right"/>
    </xf>
    <xf numFmtId="169" fontId="22" fillId="0" borderId="12" xfId="0" applyNumberFormat="1" applyFont="1" applyBorder="1" applyAlignment="1">
      <alignment horizontal="right"/>
    </xf>
    <xf numFmtId="169" fontId="22" fillId="0" borderId="2" xfId="0" quotePrefix="1" applyNumberFormat="1" applyFont="1" applyBorder="1" applyAlignment="1">
      <alignment horizontal="right"/>
    </xf>
    <xf numFmtId="169" fontId="37" fillId="0" borderId="2" xfId="0" quotePrefix="1" applyNumberFormat="1" applyFont="1" applyBorder="1" applyAlignment="1">
      <alignment horizontal="right"/>
    </xf>
    <xf numFmtId="0" fontId="22" fillId="0" borderId="2" xfId="0" applyFont="1" applyBorder="1" applyAlignment="1">
      <alignment horizontal="left" indent="1"/>
    </xf>
    <xf numFmtId="169" fontId="22" fillId="0" borderId="13" xfId="0" applyNumberFormat="1" applyFont="1" applyBorder="1" applyAlignment="1">
      <alignment horizontal="right"/>
    </xf>
    <xf numFmtId="169" fontId="37" fillId="0" borderId="8" xfId="0" quotePrefix="1" applyNumberFormat="1" applyFont="1" applyBorder="1" applyAlignment="1">
      <alignment horizontal="right"/>
    </xf>
    <xf numFmtId="169" fontId="37" fillId="0" borderId="14" xfId="0" quotePrefix="1" applyNumberFormat="1" applyFont="1" applyBorder="1" applyAlignment="1">
      <alignment horizontal="right"/>
    </xf>
    <xf numFmtId="0" fontId="22" fillId="0" borderId="0" xfId="41" applyFont="1"/>
    <xf numFmtId="0" fontId="22" fillId="0" borderId="0" xfId="41" applyFont="1" applyAlignment="1">
      <alignment horizontal="center"/>
    </xf>
    <xf numFmtId="0" fontId="31" fillId="0" borderId="0" xfId="41" applyFont="1"/>
    <xf numFmtId="1" fontId="53" fillId="0" borderId="0" xfId="41" applyNumberFormat="1" applyFont="1"/>
    <xf numFmtId="0" fontId="22" fillId="0" borderId="0" xfId="41" applyFont="1" applyAlignment="1">
      <alignment horizontal="center" vertical="center"/>
    </xf>
    <xf numFmtId="169" fontId="31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right"/>
    </xf>
    <xf numFmtId="0" fontId="36" fillId="0" borderId="2" xfId="41" applyFont="1" applyBorder="1"/>
    <xf numFmtId="0" fontId="22" fillId="0" borderId="2" xfId="41" applyFont="1" applyBorder="1" applyAlignment="1">
      <alignment horizontal="left" indent="1"/>
    </xf>
    <xf numFmtId="0" fontId="22" fillId="0" borderId="2" xfId="41" applyFont="1" applyBorder="1" applyAlignment="1">
      <alignment horizontal="left"/>
    </xf>
    <xf numFmtId="0" fontId="31" fillId="0" borderId="2" xfId="41" applyFont="1" applyBorder="1" applyAlignment="1">
      <alignment horizontal="left"/>
    </xf>
    <xf numFmtId="0" fontId="22" fillId="0" borderId="3" xfId="41" applyFont="1" applyBorder="1" applyAlignment="1">
      <alignment horizontal="center"/>
    </xf>
    <xf numFmtId="0" fontId="22" fillId="0" borderId="8" xfId="41" applyFont="1" applyBorder="1" applyAlignment="1">
      <alignment horizontal="center"/>
    </xf>
    <xf numFmtId="166" fontId="22" fillId="0" borderId="0" xfId="41" applyNumberFormat="1" applyFont="1" applyAlignment="1">
      <alignment horizontal="center"/>
    </xf>
    <xf numFmtId="168" fontId="22" fillId="0" borderId="0" xfId="41" applyNumberFormat="1" applyFont="1" applyAlignment="1">
      <alignment horizontal="center"/>
    </xf>
    <xf numFmtId="166" fontId="35" fillId="0" borderId="0" xfId="41" applyNumberFormat="1" applyFont="1" applyAlignment="1">
      <alignment horizontal="right"/>
    </xf>
    <xf numFmtId="0" fontId="40" fillId="0" borderId="0" xfId="41" applyFont="1" applyAlignment="1">
      <alignment horizontal="right"/>
    </xf>
    <xf numFmtId="0" fontId="31" fillId="0" borderId="2" xfId="41" applyFont="1" applyBorder="1"/>
    <xf numFmtId="174" fontId="22" fillId="0" borderId="0" xfId="41" applyNumberFormat="1" applyFont="1" applyAlignment="1">
      <alignment horizontal="center"/>
    </xf>
    <xf numFmtId="0" fontId="31" fillId="0" borderId="2" xfId="41" applyFont="1" applyBorder="1" applyAlignment="1">
      <alignment horizontal="left" indent="1"/>
    </xf>
    <xf numFmtId="172" fontId="22" fillId="0" borderId="0" xfId="41" applyNumberFormat="1" applyFont="1" applyAlignment="1">
      <alignment horizontal="center"/>
    </xf>
    <xf numFmtId="0" fontId="56" fillId="0" borderId="0" xfId="0" applyFont="1"/>
    <xf numFmtId="0" fontId="5" fillId="0" borderId="0" xfId="6" applyFont="1" applyAlignment="1">
      <alignment vertical="center"/>
    </xf>
    <xf numFmtId="0" fontId="4" fillId="0" borderId="24" xfId="6" applyFont="1" applyBorder="1" applyAlignment="1">
      <alignment vertical="center"/>
    </xf>
    <xf numFmtId="165" fontId="3" fillId="0" borderId="24" xfId="7" applyNumberFormat="1" applyFont="1" applyBorder="1" applyAlignment="1">
      <alignment vertical="center"/>
    </xf>
    <xf numFmtId="0" fontId="40" fillId="0" borderId="26" xfId="0" applyFont="1" applyBorder="1" applyAlignment="1">
      <alignment horizontal="center" vertical="center"/>
    </xf>
    <xf numFmtId="1" fontId="4" fillId="0" borderId="28" xfId="7" applyNumberFormat="1" applyFont="1" applyBorder="1" applyAlignment="1">
      <alignment horizontal="center" vertical="center"/>
    </xf>
    <xf numFmtId="1" fontId="4" fillId="0" borderId="0" xfId="8" applyNumberFormat="1" applyFont="1" applyAlignment="1">
      <alignment horizontal="center" vertical="center"/>
    </xf>
    <xf numFmtId="1" fontId="4" fillId="0" borderId="29" xfId="7" applyNumberFormat="1" applyFont="1" applyBorder="1" applyAlignment="1">
      <alignment horizontal="center" vertical="center"/>
    </xf>
    <xf numFmtId="1" fontId="4" fillId="0" borderId="28" xfId="8" applyNumberFormat="1" applyFont="1" applyBorder="1" applyAlignment="1">
      <alignment horizontal="center" vertical="center"/>
    </xf>
    <xf numFmtId="0" fontId="34" fillId="0" borderId="25" xfId="6" applyFont="1" applyBorder="1" applyAlignment="1">
      <alignment horizontal="right" vertical="center"/>
    </xf>
    <xf numFmtId="0" fontId="34" fillId="0" borderId="25" xfId="0" applyFont="1" applyBorder="1" applyAlignment="1">
      <alignment horizontal="center" vertical="center"/>
    </xf>
    <xf numFmtId="0" fontId="34" fillId="0" borderId="0" xfId="6" applyFont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59" fillId="0" borderId="0" xfId="8" applyFont="1" applyAlignment="1">
      <alignment vertical="center"/>
    </xf>
    <xf numFmtId="0" fontId="59" fillId="0" borderId="0" xfId="6" applyFont="1" applyAlignment="1">
      <alignment vertical="center"/>
    </xf>
    <xf numFmtId="166" fontId="35" fillId="0" borderId="29" xfId="0" applyNumberFormat="1" applyFont="1" applyBorder="1" applyAlignment="1">
      <alignment horizontal="right" vertical="center"/>
    </xf>
    <xf numFmtId="166" fontId="37" fillId="0" borderId="29" xfId="0" applyNumberFormat="1" applyFont="1" applyBorder="1" applyAlignment="1">
      <alignment horizontal="right" vertical="center"/>
    </xf>
    <xf numFmtId="0" fontId="35" fillId="0" borderId="0" xfId="8" applyFont="1" applyAlignment="1">
      <alignment vertical="center"/>
    </xf>
    <xf numFmtId="0" fontId="64" fillId="0" borderId="0" xfId="6" applyFont="1" applyAlignment="1">
      <alignment vertical="center"/>
    </xf>
    <xf numFmtId="165" fontId="35" fillId="0" borderId="0" xfId="8" applyNumberFormat="1" applyFont="1" applyAlignment="1">
      <alignment horizontal="right" vertical="center"/>
    </xf>
    <xf numFmtId="0" fontId="35" fillId="0" borderId="0" xfId="6" applyFont="1" applyAlignment="1">
      <alignment vertical="center"/>
    </xf>
    <xf numFmtId="0" fontId="37" fillId="0" borderId="0" xfId="6" applyFont="1" applyAlignment="1">
      <alignment vertical="center"/>
    </xf>
    <xf numFmtId="165" fontId="37" fillId="0" borderId="0" xfId="8" applyNumberFormat="1" applyFont="1" applyAlignment="1">
      <alignment horizontal="right" vertical="center"/>
    </xf>
    <xf numFmtId="0" fontId="37" fillId="0" borderId="24" xfId="6" applyFont="1" applyBorder="1" applyAlignment="1">
      <alignment vertical="center"/>
    </xf>
    <xf numFmtId="166" fontId="37" fillId="0" borderId="30" xfId="0" applyNumberFormat="1" applyFont="1" applyBorder="1" applyAlignment="1">
      <alignment horizontal="right" vertical="center"/>
    </xf>
    <xf numFmtId="166" fontId="37" fillId="0" borderId="24" xfId="0" applyNumberFormat="1" applyFont="1" applyBorder="1" applyAlignment="1">
      <alignment horizontal="right" vertical="center"/>
    </xf>
    <xf numFmtId="165" fontId="37" fillId="0" borderId="24" xfId="8" applyNumberFormat="1" applyFont="1" applyBorder="1" applyAlignment="1">
      <alignment horizontal="right" vertical="center"/>
    </xf>
    <xf numFmtId="165" fontId="35" fillId="0" borderId="28" xfId="8" applyNumberFormat="1" applyFont="1" applyBorder="1" applyAlignment="1">
      <alignment horizontal="right" vertical="center"/>
    </xf>
    <xf numFmtId="165" fontId="37" fillId="0" borderId="28" xfId="8" applyNumberFormat="1" applyFont="1" applyBorder="1" applyAlignment="1">
      <alignment horizontal="right" vertical="center"/>
    </xf>
    <xf numFmtId="165" fontId="37" fillId="0" borderId="27" xfId="8" applyNumberFormat="1" applyFont="1" applyBorder="1" applyAlignment="1">
      <alignment horizontal="right" vertical="center"/>
    </xf>
    <xf numFmtId="0" fontId="35" fillId="0" borderId="0" xfId="0" applyFont="1" applyAlignment="1">
      <alignment vertical="center"/>
    </xf>
    <xf numFmtId="0" fontId="26" fillId="3" borderId="0" xfId="8" applyFont="1" applyFill="1" applyAlignment="1">
      <alignment vertical="center"/>
    </xf>
    <xf numFmtId="0" fontId="26" fillId="3" borderId="0" xfId="6" applyFont="1" applyFill="1" applyAlignment="1">
      <alignment vertical="center"/>
    </xf>
    <xf numFmtId="0" fontId="26" fillId="3" borderId="10" xfId="6" applyFont="1" applyFill="1" applyBorder="1" applyAlignment="1">
      <alignment vertical="center"/>
    </xf>
    <xf numFmtId="0" fontId="4" fillId="3" borderId="10" xfId="8" applyFont="1" applyFill="1" applyBorder="1" applyAlignment="1">
      <alignment horizontal="right" vertical="center"/>
    </xf>
    <xf numFmtId="0" fontId="16" fillId="3" borderId="0" xfId="6" applyFont="1" applyFill="1" applyAlignment="1">
      <alignment vertical="center"/>
    </xf>
    <xf numFmtId="0" fontId="65" fillId="3" borderId="0" xfId="12" applyFont="1" applyFill="1" applyAlignment="1">
      <alignment vertical="center"/>
    </xf>
    <xf numFmtId="0" fontId="65" fillId="3" borderId="10" xfId="6" applyFont="1" applyFill="1" applyBorder="1" applyAlignment="1">
      <alignment vertical="center"/>
    </xf>
    <xf numFmtId="0" fontId="16" fillId="3" borderId="0" xfId="0" applyFont="1" applyFill="1" applyAlignment="1">
      <alignment vertical="center"/>
    </xf>
    <xf numFmtId="0" fontId="35" fillId="0" borderId="0" xfId="12" applyFont="1" applyAlignment="1">
      <alignment horizontal="left" vertical="center"/>
    </xf>
    <xf numFmtId="0" fontId="36" fillId="0" borderId="0" xfId="6" applyFont="1" applyAlignment="1">
      <alignment vertical="center"/>
    </xf>
    <xf numFmtId="0" fontId="22" fillId="0" borderId="0" xfId="6" applyFont="1" applyAlignment="1">
      <alignment vertical="center"/>
    </xf>
    <xf numFmtId="0" fontId="37" fillId="0" borderId="0" xfId="8" applyFont="1" applyAlignment="1">
      <alignment vertical="center" wrapText="1"/>
    </xf>
    <xf numFmtId="0" fontId="59" fillId="0" borderId="0" xfId="0" applyFont="1" applyAlignment="1">
      <alignment vertical="center"/>
    </xf>
    <xf numFmtId="0" fontId="59" fillId="0" borderId="0" xfId="0" applyFont="1" applyAlignment="1">
      <alignment horizontal="center" vertical="center"/>
    </xf>
    <xf numFmtId="0" fontId="22" fillId="0" borderId="24" xfId="6" applyFont="1" applyBorder="1" applyAlignment="1">
      <alignment vertical="center"/>
    </xf>
    <xf numFmtId="0" fontId="22" fillId="0" borderId="30" xfId="6" applyFont="1" applyBorder="1" applyAlignment="1">
      <alignment vertical="center" wrapText="1"/>
    </xf>
    <xf numFmtId="0" fontId="62" fillId="2" borderId="10" xfId="0" applyFont="1" applyFill="1" applyBorder="1" applyAlignment="1">
      <alignment horizontal="center" vertical="center" wrapText="1"/>
    </xf>
    <xf numFmtId="0" fontId="65" fillId="3" borderId="0" xfId="6" applyFont="1" applyFill="1" applyAlignment="1">
      <alignment vertical="center"/>
    </xf>
    <xf numFmtId="0" fontId="65" fillId="3" borderId="0" xfId="12" applyFont="1" applyFill="1"/>
    <xf numFmtId="0" fontId="37" fillId="0" borderId="0" xfId="12" applyFont="1"/>
    <xf numFmtId="0" fontId="35" fillId="0" borderId="0" xfId="12" quotePrefix="1" applyFont="1" applyAlignment="1">
      <alignment horizontal="left" vertical="center"/>
    </xf>
    <xf numFmtId="0" fontId="37" fillId="0" borderId="0" xfId="8" applyFont="1" applyAlignment="1">
      <alignment vertical="center"/>
    </xf>
    <xf numFmtId="166" fontId="31" fillId="0" borderId="28" xfId="6" applyNumberFormat="1" applyFont="1" applyBorder="1" applyAlignment="1">
      <alignment horizontal="right" vertical="center"/>
    </xf>
    <xf numFmtId="166" fontId="31" fillId="0" borderId="31" xfId="6" applyNumberFormat="1" applyFont="1" applyBorder="1" applyAlignment="1">
      <alignment horizontal="right" vertical="center"/>
    </xf>
    <xf numFmtId="167" fontId="31" fillId="0" borderId="35" xfId="28" applyNumberFormat="1" applyFont="1" applyBorder="1" applyAlignment="1">
      <alignment horizontal="right" vertical="center"/>
    </xf>
    <xf numFmtId="0" fontId="37" fillId="0" borderId="0" xfId="12" applyFont="1" applyAlignment="1">
      <alignment horizontal="left" vertical="center"/>
    </xf>
    <xf numFmtId="0" fontId="37" fillId="0" borderId="0" xfId="12" quotePrefix="1" applyFont="1" applyAlignment="1">
      <alignment horizontal="left" vertical="center"/>
    </xf>
    <xf numFmtId="166" fontId="37" fillId="0" borderId="28" xfId="8" applyNumberFormat="1" applyFont="1" applyBorder="1" applyAlignment="1">
      <alignment horizontal="right" vertical="center"/>
    </xf>
    <xf numFmtId="166" fontId="37" fillId="0" borderId="31" xfId="8" applyNumberFormat="1" applyFont="1" applyBorder="1" applyAlignment="1">
      <alignment horizontal="right" vertical="center"/>
    </xf>
    <xf numFmtId="167" fontId="22" fillId="0" borderId="35" xfId="28" applyNumberFormat="1" applyFont="1" applyBorder="1" applyAlignment="1">
      <alignment horizontal="right" vertical="center"/>
    </xf>
    <xf numFmtId="166" fontId="22" fillId="0" borderId="28" xfId="6" applyNumberFormat="1" applyFont="1" applyBorder="1" applyAlignment="1">
      <alignment horizontal="right" vertical="center"/>
    </xf>
    <xf numFmtId="166" fontId="22" fillId="0" borderId="31" xfId="6" applyNumberFormat="1" applyFont="1" applyBorder="1" applyAlignment="1">
      <alignment horizontal="right" vertical="center"/>
    </xf>
    <xf numFmtId="166" fontId="22" fillId="0" borderId="27" xfId="6" applyNumberFormat="1" applyFont="1" applyBorder="1" applyAlignment="1">
      <alignment horizontal="right" vertical="center"/>
    </xf>
    <xf numFmtId="166" fontId="22" fillId="0" borderId="33" xfId="6" applyNumberFormat="1" applyFont="1" applyBorder="1" applyAlignment="1">
      <alignment horizontal="right" vertical="center"/>
    </xf>
    <xf numFmtId="167" fontId="22" fillId="0" borderId="36" xfId="28" applyNumberFormat="1" applyFont="1" applyBorder="1" applyAlignment="1">
      <alignment horizontal="right" vertical="center"/>
    </xf>
    <xf numFmtId="0" fontId="37" fillId="0" borderId="30" xfId="12" applyFont="1" applyBorder="1" applyAlignment="1">
      <alignment horizontal="left" vertical="center"/>
    </xf>
    <xf numFmtId="0" fontId="40" fillId="0" borderId="0" xfId="0" applyFont="1"/>
    <xf numFmtId="0" fontId="52" fillId="2" borderId="0" xfId="0" applyFont="1" applyFill="1"/>
    <xf numFmtId="0" fontId="66" fillId="0" borderId="0" xfId="0" applyFont="1"/>
    <xf numFmtId="0" fontId="67" fillId="0" borderId="0" xfId="4" applyFont="1" applyAlignment="1" applyProtection="1"/>
    <xf numFmtId="0" fontId="68" fillId="0" borderId="0" xfId="0" applyFont="1"/>
    <xf numFmtId="166" fontId="37" fillId="0" borderId="8" xfId="0" applyNumberFormat="1" applyFont="1" applyBorder="1" applyAlignment="1">
      <alignment horizontal="right" vertical="center"/>
    </xf>
    <xf numFmtId="166" fontId="37" fillId="0" borderId="14" xfId="0" applyNumberFormat="1" applyFont="1" applyBorder="1" applyAlignment="1">
      <alignment horizontal="right" vertical="center"/>
    </xf>
    <xf numFmtId="166" fontId="38" fillId="0" borderId="0" xfId="0" applyNumberFormat="1" applyFont="1" applyAlignment="1">
      <alignment horizontal="right" vertical="center"/>
    </xf>
    <xf numFmtId="165" fontId="37" fillId="0" borderId="12" xfId="0" quotePrefix="1" applyNumberFormat="1" applyFont="1" applyBorder="1" applyAlignment="1">
      <alignment horizontal="right" vertical="center"/>
    </xf>
    <xf numFmtId="165" fontId="38" fillId="0" borderId="0" xfId="0" applyNumberFormat="1" applyFont="1" applyAlignment="1">
      <alignment horizontal="right" vertical="center"/>
    </xf>
    <xf numFmtId="177" fontId="37" fillId="0" borderId="12" xfId="0" applyNumberFormat="1" applyFont="1" applyBorder="1" applyAlignment="1">
      <alignment horizontal="right" vertical="center"/>
    </xf>
    <xf numFmtId="177" fontId="37" fillId="0" borderId="0" xfId="0" applyNumberFormat="1" applyFont="1" applyAlignment="1">
      <alignment horizontal="right" vertical="center"/>
    </xf>
    <xf numFmtId="177" fontId="37" fillId="0" borderId="12" xfId="0" quotePrefix="1" applyNumberFormat="1" applyFont="1" applyBorder="1" applyAlignment="1">
      <alignment horizontal="right" vertical="center"/>
    </xf>
    <xf numFmtId="177" fontId="37" fillId="0" borderId="13" xfId="0" applyNumberFormat="1" applyFont="1" applyBorder="1" applyAlignment="1">
      <alignment horizontal="right" vertical="center"/>
    </xf>
    <xf numFmtId="177" fontId="37" fillId="0" borderId="8" xfId="0" applyNumberFormat="1" applyFont="1" applyBorder="1" applyAlignment="1">
      <alignment horizontal="right" vertical="center"/>
    </xf>
    <xf numFmtId="0" fontId="37" fillId="0" borderId="0" xfId="0" applyFont="1" applyAlignment="1">
      <alignment horizontal="right" vertical="center"/>
    </xf>
    <xf numFmtId="0" fontId="37" fillId="0" borderId="12" xfId="0" applyFont="1" applyBorder="1" applyAlignment="1">
      <alignment horizontal="right" vertical="center"/>
    </xf>
    <xf numFmtId="176" fontId="35" fillId="0" borderId="0" xfId="0" applyNumberFormat="1" applyFont="1" applyAlignment="1">
      <alignment horizontal="right" vertical="center"/>
    </xf>
    <xf numFmtId="165" fontId="37" fillId="0" borderId="13" xfId="0" applyNumberFormat="1" applyFont="1" applyBorder="1" applyAlignment="1">
      <alignment vertical="center"/>
    </xf>
    <xf numFmtId="166" fontId="31" fillId="0" borderId="0" xfId="0" applyNumberFormat="1" applyFont="1" applyAlignment="1">
      <alignment horizontal="right"/>
    </xf>
    <xf numFmtId="166" fontId="37" fillId="0" borderId="0" xfId="0" applyNumberFormat="1" applyFont="1" applyAlignment="1">
      <alignment horizontal="right"/>
    </xf>
    <xf numFmtId="169" fontId="37" fillId="0" borderId="0" xfId="0" quotePrefix="1" applyNumberFormat="1" applyFont="1" applyAlignment="1">
      <alignment horizontal="right"/>
    </xf>
    <xf numFmtId="0" fontId="40" fillId="0" borderId="0" xfId="41" applyFont="1"/>
    <xf numFmtId="0" fontId="34" fillId="0" borderId="0" xfId="8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80" fontId="22" fillId="0" borderId="12" xfId="0" applyNumberFormat="1" applyFont="1" applyBorder="1" applyAlignment="1">
      <alignment horizontal="right"/>
    </xf>
    <xf numFmtId="180" fontId="22" fillId="0" borderId="0" xfId="0" applyNumberFormat="1" applyFont="1" applyAlignment="1">
      <alignment horizontal="right"/>
    </xf>
    <xf numFmtId="165" fontId="22" fillId="0" borderId="12" xfId="0" applyNumberFormat="1" applyFont="1" applyBorder="1" applyAlignment="1">
      <alignment horizontal="right"/>
    </xf>
    <xf numFmtId="165" fontId="22" fillId="0" borderId="13" xfId="0" applyNumberFormat="1" applyFont="1" applyBorder="1" applyAlignment="1">
      <alignment horizontal="right"/>
    </xf>
    <xf numFmtId="165" fontId="22" fillId="0" borderId="8" xfId="0" applyNumberFormat="1" applyFont="1" applyBorder="1" applyAlignment="1">
      <alignment horizontal="right"/>
    </xf>
    <xf numFmtId="169" fontId="22" fillId="0" borderId="0" xfId="0" quotePrefix="1" applyNumberFormat="1" applyFont="1" applyAlignment="1">
      <alignment horizontal="right"/>
    </xf>
    <xf numFmtId="180" fontId="31" fillId="0" borderId="12" xfId="0" applyNumberFormat="1" applyFont="1" applyBorder="1" applyAlignment="1">
      <alignment horizontal="right"/>
    </xf>
    <xf numFmtId="180" fontId="31" fillId="0" borderId="0" xfId="0" applyNumberFormat="1" applyFont="1" applyAlignment="1">
      <alignment horizontal="right"/>
    </xf>
    <xf numFmtId="166" fontId="35" fillId="0" borderId="28" xfId="8" applyNumberFormat="1" applyFont="1" applyBorder="1" applyAlignment="1">
      <alignment horizontal="right" vertical="center"/>
    </xf>
    <xf numFmtId="166" fontId="35" fillId="0" borderId="29" xfId="8" applyNumberFormat="1" applyFont="1" applyBorder="1" applyAlignment="1">
      <alignment horizontal="right" vertical="center"/>
    </xf>
    <xf numFmtId="166" fontId="37" fillId="0" borderId="29" xfId="8" applyNumberFormat="1" applyFont="1" applyBorder="1" applyAlignment="1">
      <alignment horizontal="right" vertical="center"/>
    </xf>
    <xf numFmtId="166" fontId="22" fillId="0" borderId="29" xfId="6" applyNumberFormat="1" applyFont="1" applyBorder="1" applyAlignment="1">
      <alignment horizontal="right" vertical="center"/>
    </xf>
    <xf numFmtId="166" fontId="22" fillId="0" borderId="30" xfId="6" applyNumberFormat="1" applyFont="1" applyBorder="1" applyAlignment="1">
      <alignment horizontal="right" vertical="center"/>
    </xf>
    <xf numFmtId="0" fontId="22" fillId="0" borderId="3" xfId="41" applyFont="1" applyBorder="1" applyAlignment="1">
      <alignment horizontal="left"/>
    </xf>
    <xf numFmtId="165" fontId="0" fillId="0" borderId="0" xfId="0" applyNumberFormat="1"/>
    <xf numFmtId="1" fontId="0" fillId="0" borderId="0" xfId="0" applyNumberFormat="1"/>
    <xf numFmtId="0" fontId="26" fillId="2" borderId="40" xfId="0" applyFont="1" applyFill="1" applyBorder="1" applyAlignment="1">
      <alignment horizontal="center" vertical="center" wrapText="1"/>
    </xf>
    <xf numFmtId="166" fontId="35" fillId="0" borderId="3" xfId="0" applyNumberFormat="1" applyFont="1" applyBorder="1" applyAlignment="1">
      <alignment horizontal="right" indent="1"/>
    </xf>
    <xf numFmtId="165" fontId="35" fillId="0" borderId="0" xfId="0" applyNumberFormat="1" applyFont="1" applyAlignment="1">
      <alignment horizontal="right" indent="1"/>
    </xf>
    <xf numFmtId="166" fontId="37" fillId="0" borderId="3" xfId="0" applyNumberFormat="1" applyFont="1" applyBorder="1" applyAlignment="1">
      <alignment horizontal="right" indent="1"/>
    </xf>
    <xf numFmtId="166" fontId="38" fillId="0" borderId="3" xfId="0" applyNumberFormat="1" applyFont="1" applyBorder="1" applyAlignment="1">
      <alignment horizontal="right" indent="1"/>
    </xf>
    <xf numFmtId="165" fontId="37" fillId="0" borderId="0" xfId="0" applyNumberFormat="1" applyFont="1" applyAlignment="1">
      <alignment horizontal="right" indent="1"/>
    </xf>
    <xf numFmtId="165" fontId="37" fillId="0" borderId="0" xfId="0" quotePrefix="1" applyNumberFormat="1" applyFont="1" applyAlignment="1">
      <alignment horizontal="right" indent="1"/>
    </xf>
    <xf numFmtId="165" fontId="39" fillId="0" borderId="0" xfId="0" applyNumberFormat="1" applyFont="1" applyAlignment="1">
      <alignment horizontal="right" indent="1"/>
    </xf>
    <xf numFmtId="178" fontId="37" fillId="0" borderId="3" xfId="0" applyNumberFormat="1" applyFont="1" applyBorder="1" applyAlignment="1">
      <alignment horizontal="right" indent="1"/>
    </xf>
    <xf numFmtId="1" fontId="22" fillId="0" borderId="0" xfId="0" applyNumberFormat="1" applyFont="1" applyAlignment="1">
      <alignment horizontal="right"/>
    </xf>
    <xf numFmtId="1" fontId="22" fillId="0" borderId="12" xfId="0" applyNumberFormat="1" applyFont="1" applyBorder="1" applyAlignment="1">
      <alignment horizontal="right"/>
    </xf>
    <xf numFmtId="1" fontId="22" fillId="0" borderId="0" xfId="0" quotePrefix="1" applyNumberFormat="1" applyFont="1" applyAlignment="1">
      <alignment horizontal="right"/>
    </xf>
    <xf numFmtId="165" fontId="28" fillId="0" borderId="0" xfId="0" applyNumberFormat="1" applyFont="1" applyAlignment="1">
      <alignment horizontal="center" vertical="center"/>
    </xf>
    <xf numFmtId="165" fontId="29" fillId="0" borderId="3" xfId="0" applyNumberFormat="1" applyFont="1" applyBorder="1" applyAlignment="1">
      <alignment horizontal="right"/>
    </xf>
    <xf numFmtId="165" fontId="29" fillId="0" borderId="0" xfId="0" applyNumberFormat="1" applyFont="1" applyAlignment="1">
      <alignment horizontal="right"/>
    </xf>
    <xf numFmtId="165" fontId="28" fillId="0" borderId="3" xfId="0" applyNumberFormat="1" applyFont="1" applyBorder="1" applyAlignment="1">
      <alignment horizontal="right"/>
    </xf>
    <xf numFmtId="165" fontId="28" fillId="0" borderId="0" xfId="0" applyNumberFormat="1" applyFont="1" applyAlignment="1">
      <alignment horizontal="right"/>
    </xf>
    <xf numFmtId="0" fontId="22" fillId="0" borderId="12" xfId="43" applyFont="1" applyBorder="1" applyAlignment="1">
      <alignment horizontal="center"/>
    </xf>
    <xf numFmtId="0" fontId="22" fillId="0" borderId="0" xfId="43" applyFont="1" applyAlignment="1">
      <alignment horizontal="center"/>
    </xf>
    <xf numFmtId="165" fontId="22" fillId="0" borderId="12" xfId="43" applyNumberFormat="1" applyFont="1" applyBorder="1" applyAlignment="1">
      <alignment horizontal="right"/>
    </xf>
    <xf numFmtId="165" fontId="22" fillId="0" borderId="0" xfId="43" applyNumberFormat="1" applyFont="1" applyAlignment="1">
      <alignment horizontal="right"/>
    </xf>
    <xf numFmtId="165" fontId="31" fillId="0" borderId="12" xfId="43" applyNumberFormat="1" applyFont="1" applyBorder="1" applyAlignment="1">
      <alignment horizontal="right"/>
    </xf>
    <xf numFmtId="165" fontId="31" fillId="0" borderId="0" xfId="43" applyNumberFormat="1" applyFont="1" applyAlignment="1">
      <alignment horizontal="right"/>
    </xf>
    <xf numFmtId="170" fontId="22" fillId="0" borderId="12" xfId="43" applyNumberFormat="1" applyFont="1" applyBorder="1" applyAlignment="1">
      <alignment horizontal="right"/>
    </xf>
    <xf numFmtId="170" fontId="22" fillId="0" borderId="0" xfId="43" applyNumberFormat="1" applyFont="1" applyAlignment="1">
      <alignment horizontal="right"/>
    </xf>
    <xf numFmtId="1" fontId="22" fillId="0" borderId="12" xfId="43" applyNumberFormat="1" applyFont="1" applyBorder="1" applyAlignment="1">
      <alignment horizontal="right"/>
    </xf>
    <xf numFmtId="167" fontId="16" fillId="0" borderId="0" xfId="28" applyNumberFormat="1" applyFont="1" applyAlignment="1">
      <alignment vertical="center"/>
    </xf>
    <xf numFmtId="167" fontId="16" fillId="0" borderId="0" xfId="0" applyNumberFormat="1" applyFont="1" applyAlignment="1">
      <alignment vertical="center"/>
    </xf>
    <xf numFmtId="0" fontId="69" fillId="2" borderId="10" xfId="0" applyFont="1" applyFill="1" applyBorder="1" applyAlignment="1">
      <alignment horizontal="center" vertical="center"/>
    </xf>
    <xf numFmtId="0" fontId="69" fillId="2" borderId="7" xfId="0" applyFont="1" applyFill="1" applyBorder="1" applyAlignment="1">
      <alignment horizontal="center" vertical="center"/>
    </xf>
    <xf numFmtId="0" fontId="22" fillId="0" borderId="8" xfId="41" applyFont="1" applyBorder="1" applyAlignment="1">
      <alignment horizontal="left"/>
    </xf>
    <xf numFmtId="169" fontId="22" fillId="0" borderId="0" xfId="0" applyNumberFormat="1" applyFont="1"/>
    <xf numFmtId="166" fontId="22" fillId="0" borderId="0" xfId="0" applyNumberFormat="1" applyFont="1" applyAlignment="1">
      <alignment horizontal="center"/>
    </xf>
    <xf numFmtId="166" fontId="22" fillId="0" borderId="12" xfId="0" applyNumberFormat="1" applyFont="1" applyBorder="1" applyAlignment="1">
      <alignment horizontal="center"/>
    </xf>
    <xf numFmtId="166" fontId="22" fillId="0" borderId="0" xfId="0" applyNumberFormat="1" applyFont="1"/>
    <xf numFmtId="0" fontId="36" fillId="0" borderId="15" xfId="41" applyFont="1" applyBorder="1"/>
    <xf numFmtId="0" fontId="36" fillId="0" borderId="17" xfId="41" applyFont="1" applyBorder="1"/>
    <xf numFmtId="0" fontId="36" fillId="0" borderId="0" xfId="41" applyFont="1"/>
    <xf numFmtId="0" fontId="22" fillId="0" borderId="0" xfId="41" applyFont="1" applyAlignment="1">
      <alignment horizontal="left" indent="2"/>
    </xf>
    <xf numFmtId="0" fontId="31" fillId="0" borderId="0" xfId="41" applyFont="1" applyAlignment="1">
      <alignment horizontal="left" indent="2"/>
    </xf>
    <xf numFmtId="0" fontId="22" fillId="0" borderId="0" xfId="41" applyFont="1" applyAlignment="1">
      <alignment horizontal="left"/>
    </xf>
    <xf numFmtId="0" fontId="22" fillId="0" borderId="0" xfId="41" applyFont="1" applyAlignment="1">
      <alignment horizontal="left" indent="3"/>
    </xf>
    <xf numFmtId="0" fontId="22" fillId="0" borderId="0" xfId="41" applyFont="1" applyAlignment="1">
      <alignment horizontal="left" indent="1"/>
    </xf>
    <xf numFmtId="0" fontId="22" fillId="0" borderId="0" xfId="41" applyFont="1" applyAlignment="1">
      <alignment horizontal="left" indent="6"/>
    </xf>
    <xf numFmtId="0" fontId="22" fillId="0" borderId="0" xfId="41" applyFont="1" applyAlignment="1">
      <alignment horizontal="left" indent="4"/>
    </xf>
    <xf numFmtId="166" fontId="22" fillId="0" borderId="2" xfId="0" applyNumberFormat="1" applyFont="1" applyBorder="1" applyAlignment="1">
      <alignment horizontal="center"/>
    </xf>
    <xf numFmtId="0" fontId="22" fillId="0" borderId="16" xfId="43" applyFont="1" applyBorder="1" applyAlignment="1">
      <alignment horizontal="center"/>
    </xf>
    <xf numFmtId="17" fontId="22" fillId="0" borderId="16" xfId="43" applyNumberFormat="1" applyFont="1" applyBorder="1" applyAlignment="1">
      <alignment horizontal="center"/>
    </xf>
    <xf numFmtId="17" fontId="22" fillId="0" borderId="41" xfId="43" applyNumberFormat="1" applyFont="1" applyBorder="1" applyAlignment="1">
      <alignment horizontal="center"/>
    </xf>
    <xf numFmtId="166" fontId="35" fillId="0" borderId="0" xfId="0" applyNumberFormat="1" applyFont="1" applyAlignment="1">
      <alignment horizontal="right"/>
    </xf>
    <xf numFmtId="166" fontId="35" fillId="0" borderId="12" xfId="0" applyNumberFormat="1" applyFont="1" applyBorder="1" applyAlignment="1">
      <alignment horizontal="right"/>
    </xf>
    <xf numFmtId="166" fontId="35" fillId="0" borderId="2" xfId="0" applyNumberFormat="1" applyFont="1" applyBorder="1" applyAlignment="1">
      <alignment horizontal="right"/>
    </xf>
    <xf numFmtId="1" fontId="22" fillId="0" borderId="0" xfId="0" applyNumberFormat="1" applyFont="1" applyAlignment="1">
      <alignment horizontal="center"/>
    </xf>
    <xf numFmtId="1" fontId="22" fillId="0" borderId="12" xfId="0" applyNumberFormat="1" applyFont="1" applyBorder="1" applyAlignment="1">
      <alignment horizontal="center"/>
    </xf>
    <xf numFmtId="1" fontId="22" fillId="0" borderId="2" xfId="0" applyNumberFormat="1" applyFont="1" applyBorder="1" applyAlignment="1">
      <alignment horizontal="center"/>
    </xf>
    <xf numFmtId="169" fontId="22" fillId="0" borderId="12" xfId="0" applyNumberFormat="1" applyFont="1" applyBorder="1"/>
    <xf numFmtId="1" fontId="22" fillId="0" borderId="2" xfId="0" applyNumberFormat="1" applyFont="1" applyBorder="1" applyAlignment="1">
      <alignment horizontal="right"/>
    </xf>
    <xf numFmtId="0" fontId="36" fillId="0" borderId="0" xfId="41" applyFont="1" applyAlignment="1">
      <alignment horizontal="left" indent="1"/>
    </xf>
    <xf numFmtId="0" fontId="31" fillId="0" borderId="0" xfId="41" applyFont="1" applyAlignment="1">
      <alignment horizontal="left" indent="1"/>
    </xf>
    <xf numFmtId="17" fontId="22" fillId="0" borderId="0" xfId="0" applyNumberFormat="1" applyFont="1" applyAlignment="1">
      <alignment horizontal="center"/>
    </xf>
    <xf numFmtId="0" fontId="36" fillId="0" borderId="1" xfId="0" applyFont="1" applyBorder="1"/>
    <xf numFmtId="0" fontId="40" fillId="0" borderId="24" xfId="0" applyFont="1" applyBorder="1" applyAlignment="1">
      <alignment horizontal="center" vertical="center"/>
    </xf>
    <xf numFmtId="166" fontId="4" fillId="0" borderId="24" xfId="6" applyNumberFormat="1" applyFont="1" applyBorder="1" applyAlignment="1">
      <alignment vertical="center"/>
    </xf>
    <xf numFmtId="0" fontId="59" fillId="0" borderId="0" xfId="8" applyFont="1" applyAlignment="1">
      <alignment horizontal="center" vertical="center"/>
    </xf>
    <xf numFmtId="0" fontId="37" fillId="0" borderId="0" xfId="8" applyFont="1" applyAlignment="1">
      <alignment horizontal="center" vertical="center" wrapText="1"/>
    </xf>
    <xf numFmtId="0" fontId="30" fillId="0" borderId="15" xfId="0" applyFont="1" applyBorder="1"/>
    <xf numFmtId="0" fontId="28" fillId="0" borderId="15" xfId="0" applyFont="1" applyBorder="1" applyAlignment="1">
      <alignment horizontal="center"/>
    </xf>
    <xf numFmtId="166" fontId="28" fillId="0" borderId="8" xfId="0" applyNumberFormat="1" applyFont="1" applyBorder="1" applyAlignment="1">
      <alignment horizontal="right"/>
    </xf>
    <xf numFmtId="165" fontId="22" fillId="0" borderId="0" xfId="43" quotePrefix="1" applyNumberFormat="1" applyFont="1" applyAlignment="1">
      <alignment horizontal="right"/>
    </xf>
    <xf numFmtId="0" fontId="38" fillId="0" borderId="0" xfId="0" applyFont="1" applyAlignment="1">
      <alignment horizontal="center"/>
    </xf>
    <xf numFmtId="0" fontId="28" fillId="0" borderId="3" xfId="0" applyFont="1" applyBorder="1" applyAlignment="1">
      <alignment horizontal="center"/>
    </xf>
    <xf numFmtId="166" fontId="16" fillId="0" borderId="42" xfId="0" applyNumberFormat="1" applyFont="1" applyBorder="1" applyAlignment="1">
      <alignment horizontal="right"/>
    </xf>
    <xf numFmtId="169" fontId="16" fillId="0" borderId="0" xfId="0" quotePrefix="1" applyNumberFormat="1" applyFont="1" applyAlignment="1">
      <alignment horizontal="right"/>
    </xf>
    <xf numFmtId="180" fontId="22" fillId="0" borderId="0" xfId="43" applyNumberFormat="1" applyFont="1" applyAlignment="1">
      <alignment horizontal="right"/>
    </xf>
    <xf numFmtId="181" fontId="35" fillId="0" borderId="29" xfId="0" applyNumberFormat="1" applyFont="1" applyBorder="1" applyAlignment="1">
      <alignment horizontal="right" vertical="center"/>
    </xf>
    <xf numFmtId="181" fontId="37" fillId="0" borderId="29" xfId="0" applyNumberFormat="1" applyFont="1" applyBorder="1" applyAlignment="1">
      <alignment horizontal="right" vertical="center"/>
    </xf>
    <xf numFmtId="181" fontId="37" fillId="0" borderId="30" xfId="0" applyNumberFormat="1" applyFont="1" applyBorder="1" applyAlignment="1">
      <alignment horizontal="right" vertical="center"/>
    </xf>
    <xf numFmtId="181" fontId="35" fillId="0" borderId="28" xfId="0" applyNumberFormat="1" applyFont="1" applyBorder="1" applyAlignment="1">
      <alignment horizontal="right" vertical="center"/>
    </xf>
    <xf numFmtId="181" fontId="37" fillId="0" borderId="28" xfId="0" applyNumberFormat="1" applyFont="1" applyBorder="1" applyAlignment="1">
      <alignment horizontal="right" vertical="center"/>
    </xf>
    <xf numFmtId="181" fontId="37" fillId="0" borderId="27" xfId="0" applyNumberFormat="1" applyFont="1" applyBorder="1" applyAlignment="1">
      <alignment horizontal="right" vertical="center"/>
    </xf>
    <xf numFmtId="167" fontId="22" fillId="0" borderId="29" xfId="28" applyNumberFormat="1" applyFont="1" applyBorder="1" applyAlignment="1">
      <alignment horizontal="right" vertical="center"/>
    </xf>
    <xf numFmtId="181" fontId="35" fillId="0" borderId="31" xfId="0" applyNumberFormat="1" applyFont="1" applyBorder="1" applyAlignment="1">
      <alignment horizontal="right" vertical="center"/>
    </xf>
    <xf numFmtId="181" fontId="37" fillId="0" borderId="31" xfId="0" applyNumberFormat="1" applyFont="1" applyBorder="1" applyAlignment="1">
      <alignment horizontal="right" vertical="center"/>
    </xf>
    <xf numFmtId="181" fontId="37" fillId="0" borderId="33" xfId="0" applyNumberFormat="1" applyFont="1" applyBorder="1" applyAlignment="1">
      <alignment horizontal="right" vertical="center"/>
    </xf>
    <xf numFmtId="183" fontId="31" fillId="0" borderId="29" xfId="28" applyNumberFormat="1" applyFont="1" applyBorder="1" applyAlignment="1">
      <alignment horizontal="right" vertical="center"/>
    </xf>
    <xf numFmtId="183" fontId="22" fillId="0" borderId="32" xfId="28" applyNumberFormat="1" applyFont="1" applyBorder="1" applyAlignment="1">
      <alignment horizontal="right" vertical="center"/>
    </xf>
    <xf numFmtId="183" fontId="22" fillId="0" borderId="34" xfId="28" applyNumberFormat="1" applyFont="1" applyBorder="1" applyAlignment="1">
      <alignment horizontal="right" vertical="center"/>
    </xf>
    <xf numFmtId="169" fontId="16" fillId="0" borderId="2" xfId="0" applyNumberFormat="1" applyFont="1" applyBorder="1" applyAlignment="1">
      <alignment horizontal="right"/>
    </xf>
    <xf numFmtId="166" fontId="16" fillId="0" borderId="0" xfId="0" applyNumberFormat="1" applyFont="1"/>
    <xf numFmtId="166" fontId="16" fillId="0" borderId="2" xfId="0" applyNumberFormat="1" applyFont="1" applyBorder="1"/>
    <xf numFmtId="166" fontId="16" fillId="0" borderId="2" xfId="0" applyNumberFormat="1" applyFont="1" applyBorder="1" applyAlignment="1">
      <alignment horizontal="right"/>
    </xf>
    <xf numFmtId="165" fontId="35" fillId="0" borderId="12" xfId="0" applyNumberFormat="1" applyFont="1" applyBorder="1" applyAlignment="1">
      <alignment horizontal="right"/>
    </xf>
    <xf numFmtId="165" fontId="22" fillId="0" borderId="12" xfId="0" applyNumberFormat="1" applyFont="1" applyBorder="1" applyAlignment="1">
      <alignment horizontal="center"/>
    </xf>
    <xf numFmtId="165" fontId="22" fillId="0" borderId="12" xfId="0" applyNumberFormat="1" applyFont="1" applyBorder="1"/>
    <xf numFmtId="0" fontId="22" fillId="0" borderId="43" xfId="0" applyFont="1" applyBorder="1" applyAlignment="1">
      <alignment horizontal="center"/>
    </xf>
    <xf numFmtId="17" fontId="22" fillId="0" borderId="44" xfId="0" applyNumberFormat="1" applyFont="1" applyBorder="1" applyAlignment="1">
      <alignment horizontal="center"/>
    </xf>
    <xf numFmtId="182" fontId="35" fillId="0" borderId="0" xfId="8" applyNumberFormat="1" applyFont="1" applyAlignment="1">
      <alignment vertical="center"/>
    </xf>
    <xf numFmtId="182" fontId="37" fillId="0" borderId="0" xfId="8" applyNumberFormat="1" applyFont="1" applyAlignment="1">
      <alignment vertical="center"/>
    </xf>
    <xf numFmtId="165" fontId="37" fillId="0" borderId="0" xfId="8" applyNumberFormat="1" applyFont="1" applyAlignment="1">
      <alignment vertical="center"/>
    </xf>
    <xf numFmtId="181" fontId="35" fillId="0" borderId="0" xfId="0" applyNumberFormat="1" applyFont="1" applyAlignment="1">
      <alignment horizontal="right" vertical="center"/>
    </xf>
    <xf numFmtId="181" fontId="37" fillId="0" borderId="0" xfId="0" applyNumberFormat="1" applyFont="1" applyAlignment="1">
      <alignment horizontal="right" vertical="center"/>
    </xf>
    <xf numFmtId="0" fontId="37" fillId="0" borderId="28" xfId="0" applyFont="1" applyBorder="1" applyAlignment="1">
      <alignment horizontal="center" vertical="center"/>
    </xf>
    <xf numFmtId="0" fontId="37" fillId="0" borderId="29" xfId="0" applyFont="1" applyBorder="1" applyAlignment="1">
      <alignment horizontal="center" vertical="center"/>
    </xf>
    <xf numFmtId="0" fontId="26" fillId="2" borderId="41" xfId="0" applyFont="1" applyFill="1" applyBorder="1" applyAlignment="1">
      <alignment horizontal="center" vertical="center"/>
    </xf>
    <xf numFmtId="184" fontId="22" fillId="0" borderId="0" xfId="43" applyNumberFormat="1" applyFont="1" applyAlignment="1">
      <alignment horizontal="right"/>
    </xf>
    <xf numFmtId="0" fontId="73" fillId="0" borderId="0" xfId="0" applyFont="1"/>
    <xf numFmtId="0" fontId="32" fillId="0" borderId="0" xfId="0" applyFont="1" applyAlignment="1">
      <alignment horizontal="left" vertical="top"/>
    </xf>
    <xf numFmtId="0" fontId="34" fillId="0" borderId="0" xfId="0" applyFont="1" applyAlignment="1">
      <alignment vertical="top"/>
    </xf>
    <xf numFmtId="0" fontId="34" fillId="0" borderId="0" xfId="6" applyFont="1" applyAlignment="1">
      <alignment vertical="center" wrapText="1"/>
    </xf>
    <xf numFmtId="0" fontId="54" fillId="2" borderId="18" xfId="0" applyFont="1" applyFill="1" applyBorder="1" applyAlignment="1">
      <alignment horizontal="center" vertical="center" wrapText="1"/>
    </xf>
    <xf numFmtId="0" fontId="54" fillId="2" borderId="19" xfId="0" applyFont="1" applyFill="1" applyBorder="1" applyAlignment="1">
      <alignment horizontal="center" vertical="center" wrapText="1"/>
    </xf>
    <xf numFmtId="0" fontId="26" fillId="2" borderId="37" xfId="0" applyFont="1" applyFill="1" applyBorder="1" applyAlignment="1">
      <alignment horizontal="center" vertical="center"/>
    </xf>
    <xf numFmtId="0" fontId="26" fillId="2" borderId="38" xfId="0" applyFont="1" applyFill="1" applyBorder="1" applyAlignment="1">
      <alignment horizontal="center" vertical="center"/>
    </xf>
    <xf numFmtId="0" fontId="26" fillId="2" borderId="39" xfId="0" applyFont="1" applyFill="1" applyBorder="1" applyAlignment="1">
      <alignment horizontal="center" vertical="center"/>
    </xf>
    <xf numFmtId="0" fontId="54" fillId="2" borderId="45" xfId="0" applyFont="1" applyFill="1" applyBorder="1" applyAlignment="1">
      <alignment horizontal="center" vertical="center" wrapText="1"/>
    </xf>
    <xf numFmtId="0" fontId="54" fillId="2" borderId="46" xfId="0" applyFont="1" applyFill="1" applyBorder="1" applyAlignment="1">
      <alignment horizontal="center" vertical="center" wrapText="1"/>
    </xf>
    <xf numFmtId="0" fontId="31" fillId="0" borderId="0" xfId="41" applyFont="1" applyAlignment="1">
      <alignment horizontal="center" wrapText="1"/>
    </xf>
    <xf numFmtId="0" fontId="54" fillId="2" borderId="21" xfId="0" applyFont="1" applyFill="1" applyBorder="1" applyAlignment="1">
      <alignment horizontal="center" vertical="center" wrapText="1"/>
    </xf>
    <xf numFmtId="0" fontId="54" fillId="2" borderId="23" xfId="0" applyFont="1" applyFill="1" applyBorder="1" applyAlignment="1">
      <alignment horizontal="center" vertical="center" wrapText="1"/>
    </xf>
    <xf numFmtId="0" fontId="26" fillId="2" borderId="22" xfId="0" applyFont="1" applyFill="1" applyBorder="1" applyAlignment="1">
      <alignment horizontal="center" vertical="center"/>
    </xf>
    <xf numFmtId="0" fontId="24" fillId="2" borderId="18" xfId="0" applyFont="1" applyFill="1" applyBorder="1" applyAlignment="1">
      <alignment horizontal="center" vertical="center" wrapText="1"/>
    </xf>
    <xf numFmtId="0" fontId="24" fillId="2" borderId="19" xfId="0" applyFont="1" applyFill="1" applyBorder="1" applyAlignment="1">
      <alignment horizontal="center" vertical="center" wrapText="1"/>
    </xf>
    <xf numFmtId="0" fontId="24" fillId="2" borderId="20" xfId="0" applyFont="1" applyFill="1" applyBorder="1" applyAlignment="1">
      <alignment horizontal="center" vertical="center" wrapText="1"/>
    </xf>
    <xf numFmtId="0" fontId="26" fillId="2" borderId="6" xfId="0" applyFont="1" applyFill="1" applyBorder="1" applyAlignment="1">
      <alignment horizontal="center" vertical="center"/>
    </xf>
    <xf numFmtId="0" fontId="26" fillId="2" borderId="11" xfId="0" applyFont="1" applyFill="1" applyBorder="1" applyAlignment="1">
      <alignment horizontal="center" vertical="center"/>
    </xf>
    <xf numFmtId="0" fontId="26" fillId="2" borderId="4" xfId="0" applyFont="1" applyFill="1" applyBorder="1" applyAlignment="1">
      <alignment horizontal="center" vertical="center"/>
    </xf>
    <xf numFmtId="0" fontId="26" fillId="2" borderId="10" xfId="0" applyFont="1" applyFill="1" applyBorder="1" applyAlignment="1">
      <alignment horizontal="center" vertical="center"/>
    </xf>
    <xf numFmtId="0" fontId="40" fillId="0" borderId="0" xfId="0" applyFont="1" applyAlignment="1">
      <alignment horizontal="right" vertical="center"/>
    </xf>
    <xf numFmtId="0" fontId="26" fillId="2" borderId="7" xfId="0" applyFont="1" applyFill="1" applyBorder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26" fillId="2" borderId="6" xfId="0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/>
    </xf>
    <xf numFmtId="0" fontId="34" fillId="0" borderId="25" xfId="6" applyFont="1" applyBorder="1" applyAlignment="1">
      <alignment horizontal="left" vertical="center" wrapText="1"/>
    </xf>
    <xf numFmtId="0" fontId="34" fillId="0" borderId="0" xfId="6" applyFont="1" applyAlignment="1">
      <alignment horizontal="left" vertical="center" wrapText="1"/>
    </xf>
    <xf numFmtId="0" fontId="26" fillId="2" borderId="16" xfId="0" applyFont="1" applyFill="1" applyBorder="1" applyAlignment="1">
      <alignment horizontal="center" vertical="center"/>
    </xf>
  </cellXfs>
  <cellStyles count="44">
    <cellStyle name="Comma 2" xfId="1" xr:uid="{00000000-0005-0000-0000-000000000000}"/>
    <cellStyle name="Comma 2 2" xfId="2" xr:uid="{00000000-0005-0000-0000-000001000000}"/>
    <cellStyle name="Comma 3" xfId="3" xr:uid="{00000000-0005-0000-0000-000002000000}"/>
    <cellStyle name="Hyperlink" xfId="4" builtinId="8"/>
    <cellStyle name="Normal" xfId="0" builtinId="0"/>
    <cellStyle name="Normal 10" xfId="5" xr:uid="{00000000-0005-0000-0000-000005000000}"/>
    <cellStyle name="Normal 11" xfId="42" xr:uid="{00000000-0005-0000-0000-000006000000}"/>
    <cellStyle name="Normal 11 2" xfId="43" xr:uid="{00000000-0005-0000-0000-000007000000}"/>
    <cellStyle name="Normal 2" xfId="6" xr:uid="{00000000-0005-0000-0000-000008000000}"/>
    <cellStyle name="Normal 2 2" xfId="7" xr:uid="{00000000-0005-0000-0000-000009000000}"/>
    <cellStyle name="Normal 2 2 2" xfId="8" xr:uid="{00000000-0005-0000-0000-00000A000000}"/>
    <cellStyle name="Normal 2 2 2 2" xfId="9" xr:uid="{00000000-0005-0000-0000-00000B000000}"/>
    <cellStyle name="Normal 2 3" xfId="10" xr:uid="{00000000-0005-0000-0000-00000C000000}"/>
    <cellStyle name="Normal 2 4" xfId="11" xr:uid="{00000000-0005-0000-0000-00000D000000}"/>
    <cellStyle name="Normal 3" xfId="12" xr:uid="{00000000-0005-0000-0000-00000E000000}"/>
    <cellStyle name="Normal 3 2" xfId="13" xr:uid="{00000000-0005-0000-0000-00000F000000}"/>
    <cellStyle name="Normal 3 3" xfId="14" xr:uid="{00000000-0005-0000-0000-000010000000}"/>
    <cellStyle name="Normal 4" xfId="15" xr:uid="{00000000-0005-0000-0000-000011000000}"/>
    <cellStyle name="Normal 4 2" xfId="16" xr:uid="{00000000-0005-0000-0000-000012000000}"/>
    <cellStyle name="Normal 4 2 2" xfId="17" xr:uid="{00000000-0005-0000-0000-000013000000}"/>
    <cellStyle name="Normal 4 3" xfId="18" xr:uid="{00000000-0005-0000-0000-000014000000}"/>
    <cellStyle name="Normal 4 3 2" xfId="19" xr:uid="{00000000-0005-0000-0000-000015000000}"/>
    <cellStyle name="Normal 5" xfId="20" xr:uid="{00000000-0005-0000-0000-000016000000}"/>
    <cellStyle name="Normal 5 2" xfId="21" xr:uid="{00000000-0005-0000-0000-000017000000}"/>
    <cellStyle name="Normal 6" xfId="22" xr:uid="{00000000-0005-0000-0000-000018000000}"/>
    <cellStyle name="Normal 7" xfId="23" xr:uid="{00000000-0005-0000-0000-000019000000}"/>
    <cellStyle name="Normal 7 2" xfId="24" xr:uid="{00000000-0005-0000-0000-00001A000000}"/>
    <cellStyle name="Normal 7 3" xfId="25" xr:uid="{00000000-0005-0000-0000-00001B000000}"/>
    <cellStyle name="Normal 8" xfId="26" xr:uid="{00000000-0005-0000-0000-00001C000000}"/>
    <cellStyle name="Normal 9" xfId="27" xr:uid="{00000000-0005-0000-0000-00001D000000}"/>
    <cellStyle name="Normal 92" xfId="41" xr:uid="{00000000-0005-0000-0000-00001E000000}"/>
    <cellStyle name="Percent" xfId="28" builtinId="5"/>
    <cellStyle name="Percent 2" xfId="29" xr:uid="{00000000-0005-0000-0000-000020000000}"/>
    <cellStyle name="Percent 2 2" xfId="30" xr:uid="{00000000-0005-0000-0000-000021000000}"/>
    <cellStyle name="Percent 3" xfId="31" xr:uid="{00000000-0005-0000-0000-000022000000}"/>
    <cellStyle name="Percent 4" xfId="32" xr:uid="{00000000-0005-0000-0000-000023000000}"/>
    <cellStyle name="Percent 4 2" xfId="33" xr:uid="{00000000-0005-0000-0000-000024000000}"/>
    <cellStyle name="Percent 5" xfId="34" xr:uid="{00000000-0005-0000-0000-000025000000}"/>
    <cellStyle name="Percent 6" xfId="35" xr:uid="{00000000-0005-0000-0000-000026000000}"/>
    <cellStyle name="Percentagem 2" xfId="36" xr:uid="{00000000-0005-0000-0000-000027000000}"/>
    <cellStyle name="Percentagem 3" xfId="37" xr:uid="{00000000-0005-0000-0000-000028000000}"/>
    <cellStyle name="Percentagem 3 2" xfId="38" xr:uid="{00000000-0005-0000-0000-000029000000}"/>
    <cellStyle name="Vírgula 2" xfId="39" xr:uid="{00000000-0005-0000-0000-00002A000000}"/>
    <cellStyle name="Vírgula 2 2" xfId="40" xr:uid="{00000000-0005-0000-0000-00002B000000}"/>
  </cellStyles>
  <dxfs count="8"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9" defaultPivotStyle="PivotStyleLight16"/>
  <colors>
    <mruColors>
      <color rgb="FF00FF00"/>
      <color rgb="FF9B83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DEE_SE\DIVULGACAO\DESTAQUES\TRANSPORTES\2024\Destaque%20Transportes%203T%202024\Fluviais\Transportes_2024_Quadros_Fluvial_em_trab.xlsx" TargetMode="External"/><Relationship Id="rId1" Type="http://schemas.openxmlformats.org/officeDocument/2006/relationships/externalLinkPath" Target="/lsb/DEE_SE/DIVULGACAO/DESTAQUES/TRANSPORTES/2024/Destaque%20Transportes%203T%202024/Fluviais/Transportes_2024_Quadros_Fluvial_em_tra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iculos"/>
      <sheetName val="Passageiros"/>
      <sheetName val="Q05"/>
      <sheetName val="Q06"/>
    </sheetNames>
    <sheetDataSet>
      <sheetData sheetId="0"/>
      <sheetData sheetId="1">
        <row r="2">
          <cell r="A2" t="str">
            <v>Julho de 2024</v>
          </cell>
        </row>
        <row r="10">
          <cell r="A10" t="str">
            <v>Agosto de 2024</v>
          </cell>
        </row>
        <row r="18">
          <cell r="A18" t="str">
            <v>Setembro de 2024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34"/>
  <sheetViews>
    <sheetView showGridLines="0" topLeftCell="A7" workbookViewId="0">
      <selection activeCell="B27" sqref="B27"/>
    </sheetView>
  </sheetViews>
  <sheetFormatPr defaultColWidth="9.36328125" defaultRowHeight="14.5" x14ac:dyDescent="0.35"/>
  <cols>
    <col min="1" max="1" width="2.453125" customWidth="1"/>
    <col min="2" max="2" width="137" customWidth="1"/>
  </cols>
  <sheetData>
    <row r="1" spans="1:2" x14ac:dyDescent="0.35">
      <c r="A1" t="s">
        <v>113</v>
      </c>
    </row>
    <row r="7" spans="1:2" x14ac:dyDescent="0.35">
      <c r="A7" t="s">
        <v>113</v>
      </c>
    </row>
    <row r="8" spans="1:2" x14ac:dyDescent="0.35">
      <c r="B8" s="267" t="s">
        <v>185</v>
      </c>
    </row>
    <row r="9" spans="1:2" x14ac:dyDescent="0.35">
      <c r="B9" t="s">
        <v>113</v>
      </c>
    </row>
    <row r="10" spans="1:2" x14ac:dyDescent="0.35">
      <c r="B10" s="268" t="s">
        <v>112</v>
      </c>
    </row>
    <row r="11" spans="1:2" x14ac:dyDescent="0.35">
      <c r="B11" t="s">
        <v>113</v>
      </c>
    </row>
    <row r="12" spans="1:2" s="199" customFormat="1" x14ac:dyDescent="0.35">
      <c r="B12" s="269" t="str">
        <f>'Q01'!B2</f>
        <v>Quadro 01 - Transporte marítimo - Embarcações entradas (número e dimensão) nos portos nacionais</v>
      </c>
    </row>
    <row r="13" spans="1:2" s="199" customFormat="1" x14ac:dyDescent="0.35">
      <c r="B13" s="269" t="str">
        <f>'Q02'!B2</f>
        <v>Quadro 02 - Transporte marítimo - Movimento de mercadorias nos portos nacionais por tipo de tráfego</v>
      </c>
    </row>
    <row r="14" spans="1:2" s="199" customFormat="1" x14ac:dyDescent="0.35">
      <c r="B14" s="269" t="str">
        <f>'Q03'!B2</f>
        <v>Quadro 03 - Transporte marítimo - Movimento de mercadorias carregadas e descarregadas nos portos nacionais</v>
      </c>
    </row>
    <row r="15" spans="1:2" s="199" customFormat="1" x14ac:dyDescent="0.35">
      <c r="B15" s="269" t="str">
        <f>'Q04'!B2</f>
        <v>Quadro 04 - Transporte marítimo - Movimento de mercadorias por tipo de carga nos principais portos nacionais</v>
      </c>
    </row>
    <row r="16" spans="1:2" s="199" customFormat="1" x14ac:dyDescent="0.35">
      <c r="B16" s="269"/>
    </row>
    <row r="17" spans="2:2" s="199" customFormat="1" x14ac:dyDescent="0.35">
      <c r="B17" s="269" t="str">
        <f>'Q05'!B2</f>
        <v>Quadro 05 - Transporte fluvial - Movimento de passageiros em vias navegáveis interiores, por travessia fluvial</v>
      </c>
    </row>
    <row r="18" spans="2:2" s="199" customFormat="1" x14ac:dyDescent="0.35">
      <c r="B18" s="269" t="str">
        <f>'Q06'!B2</f>
        <v>Quadro 06 - Transporte fluvial - Movimento de veículos em vias navegáveis interiores, por travessia fluvial</v>
      </c>
    </row>
    <row r="19" spans="2:2" s="199" customFormat="1" x14ac:dyDescent="0.35">
      <c r="B19" s="269"/>
    </row>
    <row r="20" spans="2:2" s="199" customFormat="1" x14ac:dyDescent="0.35">
      <c r="B20" s="269" t="str">
        <f>'Q07'!B2</f>
        <v xml:space="preserve">Quadro 07 - Transporte aéreo - Aeronaves aterradas nas infraestruturas aeroportuárias nacionais, em voos comerciais </v>
      </c>
    </row>
    <row r="21" spans="2:2" s="199" customFormat="1" x14ac:dyDescent="0.35">
      <c r="B21" s="269" t="str">
        <f>'Q08'!B2</f>
        <v>Quadro 08 - Transporte aéreo - Passageiros  movimentados nas infraestruturas aeroportuárias nacionais, em voos comerciais</v>
      </c>
    </row>
    <row r="22" spans="2:2" s="199" customFormat="1" x14ac:dyDescent="0.35">
      <c r="B22" s="269" t="str">
        <f>'Q09'!B2</f>
        <v>Quadro 09 - Transporte aéreo - Movimento de passageiros, carga e correio nas infraestruturas aeroportuárias nacionais, em tráfego comercial, por sentido</v>
      </c>
    </row>
    <row r="23" spans="2:2" s="199" customFormat="1" x14ac:dyDescent="0.35">
      <c r="B23" s="269"/>
    </row>
    <row r="24" spans="2:2" s="199" customFormat="1" x14ac:dyDescent="0.35">
      <c r="B24" s="269" t="str">
        <f>'Q10'!B2</f>
        <v>Quadro 10 - Transporte ferroviário - Movimento de passageiros e mercadorias em transporte ferroviário pesado</v>
      </c>
    </row>
    <row r="25" spans="2:2" s="199" customFormat="1" x14ac:dyDescent="0.35">
      <c r="B25" s="269" t="str">
        <f>'Q11'!B2</f>
        <v>Quadro 11 - Transporte ferroviário - Movimento de passageiros nos sistemas ferroviários ligeiros</v>
      </c>
    </row>
    <row r="26" spans="2:2" s="199" customFormat="1" x14ac:dyDescent="0.35">
      <c r="B26" s="269"/>
    </row>
    <row r="27" spans="2:2" s="199" customFormat="1" x14ac:dyDescent="0.35">
      <c r="B27" s="269" t="str">
        <f>'Q12'!B2</f>
        <v>Quadro 12 - Transporte rodoviário - Principais indicadores da atividade do transporte rodoviário de mercadorias</v>
      </c>
    </row>
    <row r="28" spans="2:2" s="199" customFormat="1" x14ac:dyDescent="0.35">
      <c r="B28" s="269" t="str">
        <f>'Q13'!B2</f>
        <v>Quadro 13 - Transporte rodoviário - Mercadorias transportadas por tipo de transporte e de viagem</v>
      </c>
    </row>
    <row r="29" spans="2:2" s="199" customFormat="1" x14ac:dyDescent="0.35">
      <c r="B29" s="269" t="str">
        <f>'Q14'!B2</f>
        <v>Quadro 14 - Transporte rodoviário - Transporte nacional de mercadorias, segundo os principais grupos de mercadorias (NST)</v>
      </c>
    </row>
    <row r="30" spans="2:2" s="199" customFormat="1" x14ac:dyDescent="0.35">
      <c r="B30" s="269" t="str">
        <f>'Q15'!B2</f>
        <v>Quadro 15 - Transporte rodoviário - Transporte internacional (a) de mercadorias por Origem/Destino</v>
      </c>
    </row>
    <row r="31" spans="2:2" s="199" customFormat="1" x14ac:dyDescent="0.35">
      <c r="B31" s="270"/>
    </row>
    <row r="32" spans="2:2" s="199" customFormat="1" x14ac:dyDescent="0.35">
      <c r="B32" s="269" t="str">
        <f>'Q16'!B2</f>
        <v>Quadro 16 - Transporte por conduta - Transporte de gás por gasoluto, segundo o sentido e a via</v>
      </c>
    </row>
    <row r="33" spans="2:2" s="199" customFormat="1" x14ac:dyDescent="0.35">
      <c r="B33" s="269" t="str">
        <f>'Q17'!B2</f>
        <v>Quadro 17 - Transporte por conduta - Transporte nacional de mercadorias no oleoduto multiproduto Aveiras-Sines, segundo a mercadoria</v>
      </c>
    </row>
    <row r="34" spans="2:2" x14ac:dyDescent="0.35">
      <c r="B34" s="270"/>
    </row>
  </sheetData>
  <hyperlinks>
    <hyperlink ref="B15" location="'Q04'!A1" display="'Q04'!A1" xr:uid="{00000000-0004-0000-0000-000000000000}"/>
    <hyperlink ref="B22" location="'Q09'!A1" display="'Q09'!A1" xr:uid="{00000000-0004-0000-0000-000001000000}"/>
    <hyperlink ref="B24" location="'Q10'!A1" display="'Q10'!A1" xr:uid="{00000000-0004-0000-0000-000002000000}"/>
    <hyperlink ref="B25" location="'Q11'!A1" display="'Q11'!A1" xr:uid="{00000000-0004-0000-0000-000003000000}"/>
    <hyperlink ref="B27" location="'Q12'!A1" display="'Q12'!A1" xr:uid="{00000000-0004-0000-0000-000004000000}"/>
    <hyperlink ref="B28:B29" location="Quadro06!A1" display="Quadro06!A1" xr:uid="{00000000-0004-0000-0000-000005000000}"/>
    <hyperlink ref="B28" location="'Q13'!A1" display="'Q13'!A1" xr:uid="{00000000-0004-0000-0000-000006000000}"/>
    <hyperlink ref="B29" location="'Q14'!A1" display="'Q14'!A1" xr:uid="{00000000-0004-0000-0000-000007000000}"/>
    <hyperlink ref="B18" location="'Q06'!A1" display="'Q06'!A1" xr:uid="{00000000-0004-0000-0000-000008000000}"/>
    <hyperlink ref="B20" location="'Q07'!A1" display="'Q07'!A1" xr:uid="{00000000-0004-0000-0000-000009000000}"/>
    <hyperlink ref="B21" location="'Q08'!A1" display="'Q08'!A1" xr:uid="{00000000-0004-0000-0000-00000A000000}"/>
    <hyperlink ref="B17" location="'Q05'!A1" display="'Q05'!A1" xr:uid="{00000000-0004-0000-0000-00000B000000}"/>
    <hyperlink ref="B30" location="'Q15'!A1" display="'Q15'!A1" xr:uid="{00000000-0004-0000-0000-00000C000000}"/>
    <hyperlink ref="B13" location="'Q02'!A1" display="'Q02'!A1" xr:uid="{00000000-0004-0000-0000-00000D000000}"/>
    <hyperlink ref="B14" location="'Q03'!A1" display="'Q03'!A1" xr:uid="{00000000-0004-0000-0000-00000E000000}"/>
    <hyperlink ref="B12" location="'Q01'!A1" display="'Q01'!A1" xr:uid="{00000000-0004-0000-0000-00000F000000}"/>
    <hyperlink ref="B32" location="'Q16'!A1" display="'Q16'!A1" xr:uid="{00000000-0004-0000-0000-000010000000}"/>
    <hyperlink ref="B33" location="'Q17'!A1" display="'Q17'!A1" xr:uid="{00000000-0004-0000-0000-000011000000}"/>
  </hyperlinks>
  <pageMargins left="0.28999999999999998" right="0.32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B1:AT27"/>
  <sheetViews>
    <sheetView showGridLines="0" zoomScale="85" zoomScaleNormal="85" workbookViewId="0">
      <selection activeCell="B2" sqref="B2"/>
    </sheetView>
  </sheetViews>
  <sheetFormatPr defaultColWidth="9.36328125" defaultRowHeight="12" x14ac:dyDescent="0.35"/>
  <cols>
    <col min="1" max="1" width="1.453125" style="77" customWidth="1"/>
    <col min="2" max="2" width="33.453125" style="77" customWidth="1"/>
    <col min="3" max="3" width="8.54296875" style="77" customWidth="1"/>
    <col min="4" max="4" width="10.54296875" style="78" customWidth="1"/>
    <col min="5" max="7" width="10.453125" style="78" customWidth="1"/>
    <col min="8" max="8" width="10.54296875" style="78" customWidth="1"/>
    <col min="9" max="11" width="10.453125" style="78" customWidth="1"/>
    <col min="12" max="15" width="7.54296875" style="77" customWidth="1"/>
    <col min="16" max="16" width="2" style="77" customWidth="1"/>
    <col min="17" max="46" width="5.54296875" style="79" customWidth="1"/>
    <col min="47" max="16384" width="9.36328125" style="77"/>
  </cols>
  <sheetData>
    <row r="1" spans="2:46" ht="6.75" customHeight="1" x14ac:dyDescent="0.35"/>
    <row r="2" spans="2:46" ht="14.15" customHeight="1" x14ac:dyDescent="0.35">
      <c r="B2" s="83" t="s">
        <v>127</v>
      </c>
      <c r="C2" s="80"/>
    </row>
    <row r="3" spans="2:46" ht="8.25" customHeight="1" x14ac:dyDescent="0.35"/>
    <row r="4" spans="2:46" ht="8.25" customHeight="1" x14ac:dyDescent="0.35">
      <c r="J4" s="437"/>
      <c r="K4" s="437"/>
    </row>
    <row r="5" spans="2:46" ht="20.149999999999999" customHeight="1" thickBot="1" x14ac:dyDescent="0.4">
      <c r="B5" s="434"/>
      <c r="C5" s="434" t="s">
        <v>3</v>
      </c>
      <c r="D5" s="431" t="s">
        <v>195</v>
      </c>
      <c r="E5" s="432"/>
      <c r="F5" s="432"/>
      <c r="G5" s="433"/>
      <c r="H5" s="431" t="s">
        <v>190</v>
      </c>
      <c r="I5" s="432"/>
      <c r="J5" s="432"/>
      <c r="K5" s="433"/>
      <c r="L5" s="431" t="s">
        <v>49</v>
      </c>
      <c r="M5" s="432"/>
      <c r="N5" s="432"/>
      <c r="O5" s="433"/>
    </row>
    <row r="6" spans="2:46" ht="20.149999999999999" customHeight="1" x14ac:dyDescent="0.35">
      <c r="B6" s="434"/>
      <c r="C6" s="434"/>
      <c r="D6" s="75" t="s">
        <v>0</v>
      </c>
      <c r="E6" s="76" t="s">
        <v>186</v>
      </c>
      <c r="F6" s="75" t="s">
        <v>187</v>
      </c>
      <c r="G6" s="76" t="s">
        <v>188</v>
      </c>
      <c r="H6" s="75" t="s">
        <v>0</v>
      </c>
      <c r="I6" s="76" t="s">
        <v>191</v>
      </c>
      <c r="J6" s="75" t="s">
        <v>192</v>
      </c>
      <c r="K6" s="76" t="s">
        <v>193</v>
      </c>
      <c r="L6" s="75" t="s">
        <v>0</v>
      </c>
      <c r="M6" s="76" t="s">
        <v>186</v>
      </c>
      <c r="N6" s="75" t="s">
        <v>187</v>
      </c>
      <c r="O6" s="76" t="s">
        <v>188</v>
      </c>
    </row>
    <row r="7" spans="2:46" ht="7.4" customHeight="1" x14ac:dyDescent="0.35">
      <c r="B7" s="85"/>
      <c r="C7" s="85"/>
      <c r="D7" s="86"/>
      <c r="E7" s="87"/>
      <c r="F7" s="87"/>
      <c r="G7" s="87"/>
      <c r="H7" s="86"/>
      <c r="I7" s="87"/>
      <c r="J7" s="87"/>
      <c r="K7" s="87"/>
      <c r="L7" s="52"/>
      <c r="M7" s="52"/>
      <c r="N7" s="52"/>
      <c r="O7" s="52"/>
    </row>
    <row r="8" spans="2:46" s="80" customFormat="1" ht="15" customHeight="1" x14ac:dyDescent="0.35">
      <c r="B8" s="83" t="s">
        <v>42</v>
      </c>
      <c r="C8" s="93" t="s">
        <v>16</v>
      </c>
      <c r="D8" s="88">
        <v>21550966</v>
      </c>
      <c r="E8" s="88">
        <v>7200569</v>
      </c>
      <c r="F8" s="88">
        <v>7406768</v>
      </c>
      <c r="G8" s="88">
        <v>6943629</v>
      </c>
      <c r="H8" s="95">
        <v>20906525</v>
      </c>
      <c r="I8" s="88">
        <v>7018154</v>
      </c>
      <c r="J8" s="88">
        <v>7184620</v>
      </c>
      <c r="K8" s="88">
        <v>6703751</v>
      </c>
      <c r="L8" s="119">
        <v>3.1</v>
      </c>
      <c r="M8" s="116">
        <v>2.6</v>
      </c>
      <c r="N8" s="116">
        <v>3.1</v>
      </c>
      <c r="O8" s="116">
        <v>3.6</v>
      </c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</row>
    <row r="9" spans="2:46" ht="15" customHeight="1" x14ac:dyDescent="0.35">
      <c r="B9" s="290" t="s">
        <v>44</v>
      </c>
      <c r="C9" s="93" t="s">
        <v>16</v>
      </c>
      <c r="D9" s="90">
        <v>10779887</v>
      </c>
      <c r="E9" s="90">
        <v>3714261</v>
      </c>
      <c r="F9" s="90">
        <v>3612680</v>
      </c>
      <c r="G9" s="90">
        <v>3452946</v>
      </c>
      <c r="H9" s="97">
        <v>10457919</v>
      </c>
      <c r="I9" s="90">
        <v>3632352</v>
      </c>
      <c r="J9" s="90">
        <v>3499134</v>
      </c>
      <c r="K9" s="90">
        <v>3326433</v>
      </c>
      <c r="L9" s="120">
        <v>3.1</v>
      </c>
      <c r="M9" s="117">
        <v>2.2999999999999998</v>
      </c>
      <c r="N9" s="117">
        <v>3.2</v>
      </c>
      <c r="O9" s="117">
        <v>3.8</v>
      </c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</row>
    <row r="10" spans="2:46" ht="15" customHeight="1" x14ac:dyDescent="0.35">
      <c r="B10" s="290" t="s">
        <v>52</v>
      </c>
      <c r="C10" s="93" t="s">
        <v>16</v>
      </c>
      <c r="D10" s="90">
        <v>10734261</v>
      </c>
      <c r="E10" s="90">
        <v>3476172</v>
      </c>
      <c r="F10" s="90">
        <v>3780065</v>
      </c>
      <c r="G10" s="90">
        <v>3478024</v>
      </c>
      <c r="H10" s="97">
        <v>10417603</v>
      </c>
      <c r="I10" s="90">
        <v>3375627</v>
      </c>
      <c r="J10" s="90">
        <v>3674190</v>
      </c>
      <c r="K10" s="90">
        <v>3367786</v>
      </c>
      <c r="L10" s="120">
        <v>3</v>
      </c>
      <c r="M10" s="117">
        <v>3</v>
      </c>
      <c r="N10" s="117">
        <v>2.9</v>
      </c>
      <c r="O10" s="117">
        <v>3.3</v>
      </c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</row>
    <row r="11" spans="2:46" ht="15" customHeight="1" x14ac:dyDescent="0.35">
      <c r="B11" s="290" t="s">
        <v>41</v>
      </c>
      <c r="C11" s="93" t="s">
        <v>16</v>
      </c>
      <c r="D11" s="90">
        <v>36818</v>
      </c>
      <c r="E11" s="90">
        <v>10136</v>
      </c>
      <c r="F11" s="90">
        <v>14023</v>
      </c>
      <c r="G11" s="90">
        <v>12659</v>
      </c>
      <c r="H11" s="97">
        <v>31003</v>
      </c>
      <c r="I11" s="90">
        <v>10175</v>
      </c>
      <c r="J11" s="90">
        <v>11296</v>
      </c>
      <c r="K11" s="90">
        <v>9532</v>
      </c>
      <c r="L11" s="120">
        <v>18.8</v>
      </c>
      <c r="M11" s="117">
        <v>-0.4</v>
      </c>
      <c r="N11" s="117">
        <v>24.1</v>
      </c>
      <c r="O11" s="117">
        <v>32.799999999999997</v>
      </c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</row>
    <row r="12" spans="2:46" ht="14.15" customHeight="1" x14ac:dyDescent="0.35">
      <c r="B12" s="290"/>
      <c r="C12" s="93"/>
      <c r="D12" s="281"/>
      <c r="E12" s="281"/>
      <c r="F12" s="281"/>
      <c r="G12" s="281"/>
      <c r="H12" s="282"/>
      <c r="I12" s="281"/>
      <c r="J12" s="281"/>
      <c r="K12" s="281"/>
      <c r="L12" s="120"/>
      <c r="M12" s="117"/>
      <c r="N12" s="117"/>
      <c r="O12" s="117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</row>
    <row r="13" spans="2:46" s="80" customFormat="1" ht="15" customHeight="1" x14ac:dyDescent="0.35">
      <c r="B13" s="83" t="s">
        <v>43</v>
      </c>
      <c r="C13" s="93" t="s">
        <v>5</v>
      </c>
      <c r="D13" s="88">
        <v>63597.208999999995</v>
      </c>
      <c r="E13" s="88">
        <v>22135.114999999998</v>
      </c>
      <c r="F13" s="88">
        <v>20822.842000000001</v>
      </c>
      <c r="G13" s="283">
        <v>20639.252</v>
      </c>
      <c r="H13" s="95">
        <v>53802.038</v>
      </c>
      <c r="I13" s="88">
        <v>18672.321</v>
      </c>
      <c r="J13" s="88">
        <v>17518.096999999998</v>
      </c>
      <c r="K13" s="283">
        <v>17611.620000000003</v>
      </c>
      <c r="L13" s="119">
        <v>18.2</v>
      </c>
      <c r="M13" s="116">
        <v>18.5</v>
      </c>
      <c r="N13" s="116">
        <v>18.899999999999999</v>
      </c>
      <c r="O13" s="116">
        <v>17.2</v>
      </c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</row>
    <row r="14" spans="2:46" ht="15" customHeight="1" x14ac:dyDescent="0.35">
      <c r="B14" s="290" t="s">
        <v>45</v>
      </c>
      <c r="C14" s="93" t="s">
        <v>5</v>
      </c>
      <c r="D14" s="90">
        <v>28668.993999999999</v>
      </c>
      <c r="E14" s="90">
        <v>10034.147999999999</v>
      </c>
      <c r="F14" s="90">
        <v>9028.5079999999998</v>
      </c>
      <c r="G14" s="90">
        <v>9606.3379999999997</v>
      </c>
      <c r="H14" s="97">
        <v>24939.127999999997</v>
      </c>
      <c r="I14" s="90">
        <v>8548.58</v>
      </c>
      <c r="J14" s="90">
        <v>8056.7529999999997</v>
      </c>
      <c r="K14" s="90">
        <v>8333.7950000000001</v>
      </c>
      <c r="L14" s="120">
        <v>15</v>
      </c>
      <c r="M14" s="117">
        <v>17.399999999999999</v>
      </c>
      <c r="N14" s="117">
        <v>12.1</v>
      </c>
      <c r="O14" s="117">
        <v>15.3</v>
      </c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</row>
    <row r="15" spans="2:46" ht="15" customHeight="1" thickBot="1" x14ac:dyDescent="0.4">
      <c r="B15" s="121" t="s">
        <v>46</v>
      </c>
      <c r="C15" s="122" t="s">
        <v>5</v>
      </c>
      <c r="D15" s="271">
        <v>34928.214999999997</v>
      </c>
      <c r="E15" s="271">
        <v>12100.967000000001</v>
      </c>
      <c r="F15" s="271">
        <v>11794.334000000001</v>
      </c>
      <c r="G15" s="271">
        <v>11032.914000000001</v>
      </c>
      <c r="H15" s="99">
        <v>28862.91</v>
      </c>
      <c r="I15" s="271">
        <v>10123.741</v>
      </c>
      <c r="J15" s="271">
        <v>9461.3439999999991</v>
      </c>
      <c r="K15" s="271">
        <v>9277.8250000000007</v>
      </c>
      <c r="L15" s="284">
        <v>21</v>
      </c>
      <c r="M15" s="92">
        <v>19.5</v>
      </c>
      <c r="N15" s="92">
        <v>24.7</v>
      </c>
      <c r="O15" s="92">
        <v>18.899999999999999</v>
      </c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</row>
    <row r="16" spans="2:46" ht="14.15" customHeight="1" thickTop="1" x14ac:dyDescent="0.35">
      <c r="B16" s="79" t="s">
        <v>161</v>
      </c>
      <c r="C16" s="78"/>
      <c r="K16" s="77"/>
      <c r="O16" s="60" t="s">
        <v>118</v>
      </c>
    </row>
    <row r="17" spans="3:15" ht="14.15" customHeight="1" x14ac:dyDescent="0.35">
      <c r="C17" s="78"/>
      <c r="K17" s="77"/>
      <c r="O17" s="60"/>
    </row>
    <row r="18" spans="3:15" x14ac:dyDescent="0.35">
      <c r="L18" s="78"/>
      <c r="M18" s="78"/>
      <c r="N18" s="113"/>
      <c r="O18" s="113"/>
    </row>
    <row r="19" spans="3:15" ht="15" customHeight="1" x14ac:dyDescent="0.35"/>
    <row r="20" spans="3:15" ht="15" customHeight="1" x14ac:dyDescent="0.35"/>
    <row r="21" spans="3:15" ht="15" customHeight="1" x14ac:dyDescent="0.3">
      <c r="L21" s="114"/>
      <c r="M21" s="114"/>
      <c r="N21" s="114"/>
      <c r="O21" s="114"/>
    </row>
    <row r="22" spans="3:15" x14ac:dyDescent="0.3">
      <c r="L22" s="115"/>
      <c r="M22" s="115"/>
      <c r="N22" s="115"/>
      <c r="O22" s="115"/>
    </row>
    <row r="23" spans="3:15" x14ac:dyDescent="0.3">
      <c r="L23" s="115"/>
      <c r="M23" s="115"/>
      <c r="N23" s="115"/>
      <c r="O23" s="115"/>
    </row>
    <row r="24" spans="3:15" x14ac:dyDescent="0.3">
      <c r="L24" s="115"/>
      <c r="M24" s="115"/>
      <c r="N24" s="115"/>
      <c r="O24" s="115"/>
    </row>
    <row r="25" spans="3:15" x14ac:dyDescent="0.3">
      <c r="L25" s="115"/>
      <c r="M25" s="115"/>
      <c r="N25" s="115"/>
    </row>
    <row r="26" spans="3:15" x14ac:dyDescent="0.3">
      <c r="L26" s="115"/>
      <c r="M26" s="115"/>
      <c r="N26" s="115"/>
    </row>
    <row r="27" spans="3:15" x14ac:dyDescent="0.3">
      <c r="L27" s="115"/>
      <c r="M27" s="115"/>
      <c r="N27" s="115"/>
    </row>
  </sheetData>
  <mergeCells count="6">
    <mergeCell ref="L5:O5"/>
    <mergeCell ref="B5:B6"/>
    <mergeCell ref="J4:K4"/>
    <mergeCell ref="C5:C6"/>
    <mergeCell ref="D5:G5"/>
    <mergeCell ref="H5:K5"/>
  </mergeCells>
  <pageMargins left="0.28999999999999998" right="0.3" top="0.74803149606299213" bottom="0.74803149606299213" header="0.31496062992125984" footer="0.31496062992125984"/>
  <pageSetup paperSize="9" scale="62" orientation="portrait" r:id="rId1"/>
  <headerFooter>
    <oddFooter>&amp;L_x000D_&amp;1#&amp;"Calibri"&amp;10&amp;K008000 PUBLICA - PUBLIC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B1:AT32"/>
  <sheetViews>
    <sheetView showGridLines="0" tabSelected="1" zoomScale="85" zoomScaleNormal="85" zoomScalePageLayoutView="53" workbookViewId="0">
      <selection activeCell="S11" sqref="S11"/>
    </sheetView>
  </sheetViews>
  <sheetFormatPr defaultColWidth="9.36328125" defaultRowHeight="13" x14ac:dyDescent="0.35"/>
  <cols>
    <col min="1" max="1" width="1" style="125" customWidth="1"/>
    <col min="2" max="2" width="25.453125" style="125" customWidth="1"/>
    <col min="3" max="3" width="7.453125" style="126" customWidth="1"/>
    <col min="4" max="4" width="11.36328125" style="126" customWidth="1"/>
    <col min="5" max="7" width="9.453125" style="126" customWidth="1"/>
    <col min="8" max="8" width="10.453125" style="126" customWidth="1"/>
    <col min="9" max="11" width="9.453125" style="126" customWidth="1"/>
    <col min="12" max="13" width="7.453125" style="126" customWidth="1"/>
    <col min="14" max="15" width="7.453125" style="125" customWidth="1"/>
    <col min="16" max="16" width="1.453125" style="125" customWidth="1"/>
    <col min="17" max="28" width="5.54296875" style="125" customWidth="1"/>
    <col min="29" max="29" width="1.6328125" style="125" customWidth="1"/>
    <col min="30" max="16384" width="9.36328125" style="125"/>
  </cols>
  <sheetData>
    <row r="1" spans="2:46" ht="6.75" customHeight="1" x14ac:dyDescent="0.35"/>
    <row r="2" spans="2:46" ht="14.15" customHeight="1" x14ac:dyDescent="0.35">
      <c r="B2" s="127" t="s">
        <v>98</v>
      </c>
      <c r="C2" s="128"/>
    </row>
    <row r="3" spans="2:46" ht="5.15" customHeight="1" x14ac:dyDescent="0.35">
      <c r="B3" s="127"/>
      <c r="C3" s="128"/>
    </row>
    <row r="4" spans="2:46" ht="7.5" customHeight="1" x14ac:dyDescent="0.35"/>
    <row r="5" spans="2:46" s="77" customFormat="1" ht="20.149999999999999" customHeight="1" thickBot="1" x14ac:dyDescent="0.4">
      <c r="B5" s="434"/>
      <c r="C5" s="434" t="s">
        <v>3</v>
      </c>
      <c r="D5" s="431" t="s">
        <v>189</v>
      </c>
      <c r="E5" s="432"/>
      <c r="F5" s="432"/>
      <c r="G5" s="433"/>
      <c r="H5" s="431" t="s">
        <v>190</v>
      </c>
      <c r="I5" s="432"/>
      <c r="J5" s="432"/>
      <c r="K5" s="433"/>
      <c r="L5" s="431" t="s">
        <v>49</v>
      </c>
      <c r="M5" s="432"/>
      <c r="N5" s="432"/>
      <c r="O5" s="433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</row>
    <row r="6" spans="2:46" s="77" customFormat="1" ht="20.149999999999999" customHeight="1" x14ac:dyDescent="0.35">
      <c r="B6" s="434"/>
      <c r="C6" s="434"/>
      <c r="D6" s="75" t="s">
        <v>0</v>
      </c>
      <c r="E6" s="76" t="s">
        <v>186</v>
      </c>
      <c r="F6" s="75" t="s">
        <v>187</v>
      </c>
      <c r="G6" s="76" t="s">
        <v>188</v>
      </c>
      <c r="H6" s="75" t="s">
        <v>0</v>
      </c>
      <c r="I6" s="76" t="s">
        <v>191</v>
      </c>
      <c r="J6" s="75" t="s">
        <v>192</v>
      </c>
      <c r="K6" s="76" t="s">
        <v>193</v>
      </c>
      <c r="L6" s="75" t="s">
        <v>0</v>
      </c>
      <c r="M6" s="76" t="str">
        <f>E6</f>
        <v>Jul.24</v>
      </c>
      <c r="N6" s="76" t="str">
        <f t="shared" ref="N6:O6" si="0">F6</f>
        <v>Ago.24</v>
      </c>
      <c r="O6" s="76" t="str">
        <f t="shared" si="0"/>
        <v>Set.24</v>
      </c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</row>
    <row r="7" spans="2:46" s="77" customFormat="1" ht="7.4" customHeight="1" x14ac:dyDescent="0.3">
      <c r="B7" s="134"/>
      <c r="C7" s="85"/>
      <c r="D7" s="86"/>
      <c r="E7" s="87"/>
      <c r="F7" s="87"/>
      <c r="G7" s="87"/>
      <c r="H7" s="86"/>
      <c r="I7" s="87"/>
      <c r="J7" s="87"/>
      <c r="K7" s="87"/>
      <c r="L7" s="52"/>
      <c r="M7" s="52"/>
      <c r="N7" s="52"/>
      <c r="O7" s="52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</row>
    <row r="8" spans="2:46" s="80" customFormat="1" ht="15" customHeight="1" x14ac:dyDescent="0.3">
      <c r="B8" s="134" t="s">
        <v>1</v>
      </c>
      <c r="C8" s="140" t="s">
        <v>166</v>
      </c>
      <c r="D8" s="88">
        <f>SUM(D9:D11)</f>
        <v>54677.433715052881</v>
      </c>
      <c r="E8" s="88">
        <f t="shared" ref="E8:K8" si="1">SUM(E9:E11)</f>
        <v>18774.524854312938</v>
      </c>
      <c r="F8" s="88">
        <f t="shared" si="1"/>
        <v>17016.689309539699</v>
      </c>
      <c r="G8" s="88">
        <f t="shared" si="1"/>
        <v>18886.219551200247</v>
      </c>
      <c r="H8" s="95">
        <f t="shared" si="1"/>
        <v>53187.741242526819</v>
      </c>
      <c r="I8" s="88">
        <f t="shared" si="1"/>
        <v>16840.689668841576</v>
      </c>
      <c r="J8" s="88">
        <f t="shared" si="1"/>
        <v>18150.736307877371</v>
      </c>
      <c r="K8" s="88">
        <f t="shared" si="1"/>
        <v>18196.315265807876</v>
      </c>
      <c r="L8" s="119">
        <f t="shared" ref="L8:L16" si="2">(D8-H8)/H8*100</f>
        <v>2.8008192070675153</v>
      </c>
      <c r="M8" s="116">
        <f t="shared" ref="M8:O11" si="3">(E8-I8)/I8*100</f>
        <v>11.483111579743188</v>
      </c>
      <c r="N8" s="116">
        <f t="shared" si="3"/>
        <v>-6.2479393623579789</v>
      </c>
      <c r="O8" s="116">
        <f t="shared" si="3"/>
        <v>3.7914504959624904</v>
      </c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</row>
    <row r="9" spans="2:46" s="77" customFormat="1" ht="15" customHeight="1" x14ac:dyDescent="0.35">
      <c r="B9" s="89" t="s">
        <v>87</v>
      </c>
      <c r="C9" s="140" t="s">
        <v>166</v>
      </c>
      <c r="D9" s="90">
        <f>SUM(E9:G9)</f>
        <v>49615.187465044743</v>
      </c>
      <c r="E9" s="90">
        <v>17152.083604308911</v>
      </c>
      <c r="F9" s="90">
        <v>15439.801559538359</v>
      </c>
      <c r="G9" s="90">
        <v>17023.302301197473</v>
      </c>
      <c r="H9" s="97">
        <f>SUM(I9:K9)</f>
        <v>48773.780992520115</v>
      </c>
      <c r="I9" s="90">
        <v>15538.220918840234</v>
      </c>
      <c r="J9" s="90">
        <v>16631.02780787737</v>
      </c>
      <c r="K9" s="90">
        <v>16604.532265802511</v>
      </c>
      <c r="L9" s="120">
        <f t="shared" si="2"/>
        <v>1.725120454888796</v>
      </c>
      <c r="M9" s="117">
        <f t="shared" si="3"/>
        <v>10.386405843360444</v>
      </c>
      <c r="N9" s="117">
        <f t="shared" si="3"/>
        <v>-7.1626736609434385</v>
      </c>
      <c r="O9" s="117">
        <f t="shared" si="3"/>
        <v>2.5220224736919001</v>
      </c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</row>
    <row r="10" spans="2:46" s="77" customFormat="1" ht="15" customHeight="1" x14ac:dyDescent="0.35">
      <c r="B10" s="89" t="s">
        <v>88</v>
      </c>
      <c r="C10" s="140" t="s">
        <v>166</v>
      </c>
      <c r="D10" s="90">
        <f>SUM(E10:G10)</f>
        <v>5021.0042500081381</v>
      </c>
      <c r="E10" s="90">
        <v>1605.7542500040254</v>
      </c>
      <c r="F10" s="90">
        <v>1562.4087500013404</v>
      </c>
      <c r="G10" s="90">
        <v>1852.8412500027725</v>
      </c>
      <c r="H10" s="97">
        <f>SUM(I10:K10)</f>
        <v>4379.2582500067074</v>
      </c>
      <c r="I10" s="90">
        <v>1293.5397500013423</v>
      </c>
      <c r="J10" s="90">
        <v>1504.4555000000007</v>
      </c>
      <c r="K10" s="90">
        <v>1581.2630000053637</v>
      </c>
      <c r="L10" s="120">
        <f t="shared" si="2"/>
        <v>14.654216841412534</v>
      </c>
      <c r="M10" s="117">
        <f t="shared" si="3"/>
        <v>24.136444202998714</v>
      </c>
      <c r="N10" s="117">
        <f t="shared" si="3"/>
        <v>3.8521079554257125</v>
      </c>
      <c r="O10" s="117">
        <f t="shared" si="3"/>
        <v>17.174767891014188</v>
      </c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</row>
    <row r="11" spans="2:46" s="77" customFormat="1" ht="15" customHeight="1" x14ac:dyDescent="0.35">
      <c r="B11" s="89" t="s">
        <v>18</v>
      </c>
      <c r="C11" s="140" t="s">
        <v>166</v>
      </c>
      <c r="D11" s="90">
        <f>SUM(E11:G11)</f>
        <v>41.242000000000004</v>
      </c>
      <c r="E11" s="90">
        <v>16.687000000000001</v>
      </c>
      <c r="F11" s="90">
        <v>14.478999999999999</v>
      </c>
      <c r="G11" s="90">
        <v>10.076000000000001</v>
      </c>
      <c r="H11" s="97">
        <f>SUM(I11:K11)</f>
        <v>34.701999999999998</v>
      </c>
      <c r="I11" s="90">
        <v>8.9290000000000003</v>
      </c>
      <c r="J11" s="90">
        <v>15.253</v>
      </c>
      <c r="K11" s="90">
        <v>10.52</v>
      </c>
      <c r="L11" s="120">
        <f t="shared" ref="L11" si="4">(D11-H11)/H11*100</f>
        <v>18.846176012909936</v>
      </c>
      <c r="M11" s="117">
        <f t="shared" ref="M11" si="5">(E11-I11)/I11*100</f>
        <v>86.885429499384031</v>
      </c>
      <c r="N11" s="117">
        <f t="shared" si="3"/>
        <v>-5.0744115911624004</v>
      </c>
      <c r="O11" s="117">
        <f t="shared" si="3"/>
        <v>-4.2205323193916264</v>
      </c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</row>
    <row r="12" spans="2:46" s="80" customFormat="1" ht="23.25" customHeight="1" x14ac:dyDescent="0.3">
      <c r="B12" s="134" t="s">
        <v>99</v>
      </c>
      <c r="C12" s="140" t="s">
        <v>166</v>
      </c>
      <c r="D12" s="88">
        <f t="shared" ref="D12:K12" si="6">SUM(D13:D15)</f>
        <v>1397388.2390026287</v>
      </c>
      <c r="E12" s="88">
        <f t="shared" si="6"/>
        <v>469580.8873549407</v>
      </c>
      <c r="F12" s="88">
        <f t="shared" si="6"/>
        <v>443843.32644661114</v>
      </c>
      <c r="G12" s="88">
        <f t="shared" si="6"/>
        <v>483964.02520107699</v>
      </c>
      <c r="H12" s="95">
        <f t="shared" si="6"/>
        <v>1317061.9745617281</v>
      </c>
      <c r="I12" s="88">
        <f t="shared" si="6"/>
        <v>411183.76746314688</v>
      </c>
      <c r="J12" s="88">
        <f t="shared" si="6"/>
        <v>457119.68627212918</v>
      </c>
      <c r="K12" s="88">
        <f t="shared" si="6"/>
        <v>448758.52082645206</v>
      </c>
      <c r="L12" s="119">
        <f t="shared" si="2"/>
        <v>6.0988978493309247</v>
      </c>
      <c r="M12" s="116">
        <f t="shared" ref="M12:O16" si="7">(E12-I12)/I12*100</f>
        <v>14.202194860969982</v>
      </c>
      <c r="N12" s="116">
        <f t="shared" si="7"/>
        <v>-2.9043509225753303</v>
      </c>
      <c r="O12" s="116">
        <f t="shared" si="7"/>
        <v>7.8450887817771191</v>
      </c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</row>
    <row r="13" spans="2:46" s="77" customFormat="1" ht="15" customHeight="1" x14ac:dyDescent="0.35">
      <c r="B13" s="89" t="s">
        <v>87</v>
      </c>
      <c r="C13" s="140" t="s">
        <v>166</v>
      </c>
      <c r="D13" s="90">
        <f>SUM(E13:G13)</f>
        <v>846619.17635046318</v>
      </c>
      <c r="E13" s="90">
        <v>289255.27235262963</v>
      </c>
      <c r="F13" s="90">
        <v>263371.50334783178</v>
      </c>
      <c r="G13" s="90">
        <v>293992.40065000183</v>
      </c>
      <c r="H13" s="97">
        <f>SUM(I13:K13)</f>
        <v>818371.64260932046</v>
      </c>
      <c r="I13" s="90">
        <v>258660.71775087324</v>
      </c>
      <c r="J13" s="90">
        <v>280456.29146538122</v>
      </c>
      <c r="K13" s="90">
        <v>279254.633393066</v>
      </c>
      <c r="L13" s="120">
        <f t="shared" si="2"/>
        <v>3.4516755310676994</v>
      </c>
      <c r="M13" s="117">
        <f t="shared" si="7"/>
        <v>11.828063753856611</v>
      </c>
      <c r="N13" s="117">
        <f t="shared" si="7"/>
        <v>-6.0917827973412892</v>
      </c>
      <c r="O13" s="117">
        <f t="shared" si="7"/>
        <v>5.2775372346970588</v>
      </c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</row>
    <row r="14" spans="2:46" s="77" customFormat="1" ht="15" customHeight="1" x14ac:dyDescent="0.35">
      <c r="B14" s="89" t="s">
        <v>88</v>
      </c>
      <c r="C14" s="140" t="s">
        <v>166</v>
      </c>
      <c r="D14" s="90">
        <f>SUM(E14:G14)</f>
        <v>544628.11995216564</v>
      </c>
      <c r="E14" s="90">
        <v>177804.97157231107</v>
      </c>
      <c r="F14" s="90">
        <v>178306.57073177939</v>
      </c>
      <c r="G14" s="90">
        <v>188516.57764807518</v>
      </c>
      <c r="H14" s="97">
        <f>SUM(I14:K14)</f>
        <v>493471.23377640767</v>
      </c>
      <c r="I14" s="90">
        <v>151099.21940927368</v>
      </c>
      <c r="J14" s="90">
        <v>174404.51979174794</v>
      </c>
      <c r="K14" s="90">
        <v>167967.49457538608</v>
      </c>
      <c r="L14" s="120">
        <f t="shared" si="2"/>
        <v>10.366741295995627</v>
      </c>
      <c r="M14" s="117">
        <f t="shared" si="7"/>
        <v>17.674315107281313</v>
      </c>
      <c r="N14" s="117">
        <f t="shared" si="7"/>
        <v>2.2373565459718527</v>
      </c>
      <c r="O14" s="117">
        <f t="shared" si="7"/>
        <v>12.233964151597435</v>
      </c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</row>
    <row r="15" spans="2:46" s="77" customFormat="1" ht="15" customHeight="1" x14ac:dyDescent="0.35">
      <c r="B15" s="89" t="s">
        <v>18</v>
      </c>
      <c r="C15" s="140" t="s">
        <v>166</v>
      </c>
      <c r="D15" s="90">
        <f>SUM(E15:G15)</f>
        <v>6140.9426999999996</v>
      </c>
      <c r="E15" s="90">
        <v>2520.6434300000001</v>
      </c>
      <c r="F15" s="90">
        <v>2165.2523669999996</v>
      </c>
      <c r="G15" s="90">
        <v>1455.0469030000002</v>
      </c>
      <c r="H15" s="97">
        <f>SUM(I15:K15)</f>
        <v>5219.0981759999904</v>
      </c>
      <c r="I15" s="90">
        <v>1423.8303029999997</v>
      </c>
      <c r="J15" s="90">
        <v>2258.8750149999905</v>
      </c>
      <c r="K15" s="90">
        <v>1536.3928579999997</v>
      </c>
      <c r="L15" s="120">
        <f t="shared" ref="L15" si="8">(D15-H15)/H15*100</f>
        <v>17.662908282490427</v>
      </c>
      <c r="M15" s="117">
        <f t="shared" ref="M15" si="9">(E15-I15)/I15*100</f>
        <v>77.032573663379921</v>
      </c>
      <c r="N15" s="117">
        <f t="shared" si="7"/>
        <v>-4.1446581762289902</v>
      </c>
      <c r="O15" s="117">
        <f t="shared" si="7"/>
        <v>-5.2946064267632496</v>
      </c>
      <c r="P15" s="117"/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</row>
    <row r="16" spans="2:46" ht="24.65" customHeight="1" x14ac:dyDescent="0.3">
      <c r="B16" s="134" t="s">
        <v>4</v>
      </c>
      <c r="C16" s="140" t="s">
        <v>5</v>
      </c>
      <c r="D16" s="95">
        <f>SUM(D17:D18)</f>
        <v>2612681.8058175188</v>
      </c>
      <c r="E16" s="88">
        <f t="shared" ref="E16:K16" si="10">SUM(E17:E18)</f>
        <v>934779.1380000005</v>
      </c>
      <c r="F16" s="88">
        <f t="shared" si="10"/>
        <v>814552.73981751816</v>
      </c>
      <c r="G16" s="96">
        <f t="shared" si="10"/>
        <v>863349.92800000031</v>
      </c>
      <c r="H16" s="95">
        <f t="shared" si="10"/>
        <v>2316792.7482565455</v>
      </c>
      <c r="I16" s="88">
        <f t="shared" si="10"/>
        <v>795814.11375218176</v>
      </c>
      <c r="J16" s="88">
        <f t="shared" si="10"/>
        <v>781350.73575218185</v>
      </c>
      <c r="K16" s="96">
        <f t="shared" si="10"/>
        <v>739627.89875218179</v>
      </c>
      <c r="L16" s="116">
        <f t="shared" si="2"/>
        <v>12.771494462922439</v>
      </c>
      <c r="M16" s="116">
        <f t="shared" si="7"/>
        <v>17.461995439187795</v>
      </c>
      <c r="N16" s="116">
        <f t="shared" si="7"/>
        <v>4.2493086070206081</v>
      </c>
      <c r="O16" s="116">
        <f t="shared" si="7"/>
        <v>16.727604442253817</v>
      </c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</row>
    <row r="17" spans="2:28" ht="15" customHeight="1" x14ac:dyDescent="0.35">
      <c r="B17" s="135" t="s">
        <v>17</v>
      </c>
      <c r="C17" s="140" t="s">
        <v>5</v>
      </c>
      <c r="D17" s="97">
        <f>SUM(E17:G17)</f>
        <v>1816096.9900000007</v>
      </c>
      <c r="E17" s="90">
        <v>651457.95300000045</v>
      </c>
      <c r="F17" s="90">
        <v>571755.68999999994</v>
      </c>
      <c r="G17" s="98">
        <v>592883.3470000003</v>
      </c>
      <c r="H17" s="97">
        <f>SUM(I17:K17)</f>
        <v>1661946.716</v>
      </c>
      <c r="I17" s="90">
        <v>598129.40299999993</v>
      </c>
      <c r="J17" s="90">
        <v>571930.4580000001</v>
      </c>
      <c r="K17" s="98">
        <v>491886.85499999992</v>
      </c>
      <c r="L17" s="117">
        <f t="shared" ref="L17:O18" si="11">(D17-H17)/H17*100</f>
        <v>9.2752837690856911</v>
      </c>
      <c r="M17" s="117">
        <f t="shared" si="11"/>
        <v>8.9158883901249233</v>
      </c>
      <c r="N17" s="117">
        <f t="shared" si="11"/>
        <v>-3.0557561248146788E-2</v>
      </c>
      <c r="O17" s="117">
        <f t="shared" si="11"/>
        <v>20.532464117180034</v>
      </c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</row>
    <row r="18" spans="2:28" ht="15" customHeight="1" x14ac:dyDescent="0.35">
      <c r="B18" s="135" t="s">
        <v>18</v>
      </c>
      <c r="C18" s="140" t="s">
        <v>5</v>
      </c>
      <c r="D18" s="97">
        <f>SUM(E18:G18)</f>
        <v>796584.81581751816</v>
      </c>
      <c r="E18" s="90">
        <v>283321.185</v>
      </c>
      <c r="F18" s="90">
        <v>242797.04981751821</v>
      </c>
      <c r="G18" s="98">
        <v>270466.58100000006</v>
      </c>
      <c r="H18" s="97">
        <f>SUM(I18:K18)</f>
        <v>654846.0322565455</v>
      </c>
      <c r="I18" s="90">
        <v>197684.71075218183</v>
      </c>
      <c r="J18" s="90">
        <v>209420.27775218181</v>
      </c>
      <c r="K18" s="98">
        <v>247741.04375218181</v>
      </c>
      <c r="L18" s="117">
        <f t="shared" si="11"/>
        <v>21.64459683332775</v>
      </c>
      <c r="M18" s="117">
        <f t="shared" si="11"/>
        <v>43.319725598391031</v>
      </c>
      <c r="N18" s="117">
        <f t="shared" si="11"/>
        <v>15.93769830867712</v>
      </c>
      <c r="O18" s="117">
        <f t="shared" si="11"/>
        <v>9.1731014383514378</v>
      </c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</row>
    <row r="19" spans="2:28" ht="24.65" customHeight="1" x14ac:dyDescent="0.3">
      <c r="B19" s="134" t="s">
        <v>101</v>
      </c>
      <c r="C19" s="140" t="s">
        <v>167</v>
      </c>
      <c r="D19" s="95">
        <f>SUM(D20:D22)</f>
        <v>753934.41517200018</v>
      </c>
      <c r="E19" s="88">
        <f t="shared" ref="E19:K19" si="12">SUM(E20:E22)</f>
        <v>262892.09809799993</v>
      </c>
      <c r="F19" s="88">
        <f t="shared" si="12"/>
        <v>236506.46520200017</v>
      </c>
      <c r="G19" s="96">
        <f t="shared" si="12"/>
        <v>254535.85187200006</v>
      </c>
      <c r="H19" s="95">
        <f t="shared" si="12"/>
        <v>678806.0826849998</v>
      </c>
      <c r="I19" s="88">
        <f t="shared" si="12"/>
        <v>231827.32249999998</v>
      </c>
      <c r="J19" s="88">
        <f t="shared" si="12"/>
        <v>228709.67016699995</v>
      </c>
      <c r="K19" s="96">
        <f t="shared" si="12"/>
        <v>218269.09001799999</v>
      </c>
      <c r="L19" s="116">
        <f>(D19-H19)/H19*100</f>
        <v>11.06771645148379</v>
      </c>
      <c r="M19" s="116">
        <f>(E19-I19)/I19*100</f>
        <v>13.399963068632667</v>
      </c>
      <c r="N19" s="116">
        <f>(F19-J19)/J19*100</f>
        <v>3.4090360190310856</v>
      </c>
      <c r="O19" s="116">
        <f>(G19-K19)/K19*100</f>
        <v>16.615619669743094</v>
      </c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</row>
    <row r="20" spans="2:28" ht="16.5" customHeight="1" x14ac:dyDescent="0.35">
      <c r="B20" s="135" t="s">
        <v>17</v>
      </c>
      <c r="C20" s="140" t="s">
        <v>167</v>
      </c>
      <c r="D20" s="97">
        <f>SUM(E20:G20)</f>
        <v>411183.74350800016</v>
      </c>
      <c r="E20" s="90">
        <v>144946.41098499994</v>
      </c>
      <c r="F20" s="90">
        <v>134410.89010900015</v>
      </c>
      <c r="G20" s="98">
        <v>131826.44241400008</v>
      </c>
      <c r="H20" s="97">
        <f>SUM(I20:K20)</f>
        <v>401902.00122299988</v>
      </c>
      <c r="I20" s="90">
        <v>139751.68777599998</v>
      </c>
      <c r="J20" s="90">
        <v>140283.76767499995</v>
      </c>
      <c r="K20" s="98">
        <v>121866.545772</v>
      </c>
      <c r="L20" s="117">
        <f>(D20-H20)/H20*100</f>
        <v>2.3094541098963566</v>
      </c>
      <c r="M20" s="117">
        <f>(E20-I20)/I20*100</f>
        <v>3.7171094615517526</v>
      </c>
      <c r="N20" s="117">
        <f t="shared" ref="L20:O21" si="13">(F20-J20)/J20*100</f>
        <v>-4.1864270281118312</v>
      </c>
      <c r="O20" s="117">
        <f t="shared" si="13"/>
        <v>8.1727898160287893</v>
      </c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</row>
    <row r="21" spans="2:28" ht="16.5" customHeight="1" x14ac:dyDescent="0.35">
      <c r="B21" s="135" t="s">
        <v>18</v>
      </c>
      <c r="C21" s="140" t="s">
        <v>167</v>
      </c>
      <c r="D21" s="97">
        <f>SUM(E21:G21)</f>
        <v>342750.67166400002</v>
      </c>
      <c r="E21" s="90">
        <v>117945.68711299999</v>
      </c>
      <c r="F21" s="90">
        <v>102095.57509300002</v>
      </c>
      <c r="G21" s="98">
        <v>122709.40945799998</v>
      </c>
      <c r="H21" s="97">
        <f>SUM(I21:K21)</f>
        <v>276904.08146199997</v>
      </c>
      <c r="I21" s="90">
        <v>92075.634724000003</v>
      </c>
      <c r="J21" s="90">
        <v>88425.902491999994</v>
      </c>
      <c r="K21" s="98">
        <v>96402.54424599999</v>
      </c>
      <c r="L21" s="117">
        <f t="shared" si="13"/>
        <v>23.77956650344148</v>
      </c>
      <c r="M21" s="117">
        <f t="shared" si="13"/>
        <v>28.096523544525535</v>
      </c>
      <c r="N21" s="117">
        <f t="shared" si="13"/>
        <v>15.45890086022785</v>
      </c>
      <c r="O21" s="117">
        <f t="shared" si="13"/>
        <v>27.288559049717755</v>
      </c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</row>
    <row r="22" spans="2:28" ht="7.4" customHeight="1" thickBot="1" x14ac:dyDescent="0.4">
      <c r="B22" s="136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</row>
    <row r="23" spans="2:28" ht="14.15" customHeight="1" thickTop="1" x14ac:dyDescent="0.35">
      <c r="B23" s="79" t="s">
        <v>164</v>
      </c>
      <c r="C23" s="78"/>
      <c r="D23" s="78"/>
      <c r="E23" s="78"/>
      <c r="F23" s="78"/>
      <c r="G23" s="78"/>
      <c r="H23" s="78"/>
      <c r="I23" s="78"/>
      <c r="J23" s="78"/>
      <c r="K23" s="77"/>
      <c r="L23" s="77"/>
      <c r="M23" s="77"/>
      <c r="N23" s="77"/>
      <c r="O23" s="60" t="s">
        <v>118</v>
      </c>
    </row>
    <row r="24" spans="2:28" ht="14.15" customHeight="1" x14ac:dyDescent="0.3">
      <c r="B24" s="130"/>
      <c r="C24" s="130"/>
      <c r="D24" s="130"/>
      <c r="E24" s="130"/>
      <c r="F24" s="130"/>
      <c r="G24" s="130"/>
      <c r="I24" s="130"/>
      <c r="J24" s="130"/>
      <c r="K24" s="130"/>
      <c r="L24" s="131"/>
      <c r="M24" s="131"/>
      <c r="N24" s="132"/>
      <c r="O24" s="132"/>
    </row>
    <row r="25" spans="2:28" ht="14.15" customHeight="1" x14ac:dyDescent="0.3">
      <c r="B25" s="130"/>
      <c r="C25" s="130"/>
      <c r="D25" s="130"/>
      <c r="E25" s="124"/>
      <c r="F25" s="124"/>
      <c r="G25" s="130"/>
      <c r="I25" s="130"/>
      <c r="J25" s="124"/>
      <c r="K25" s="124"/>
      <c r="L25" s="131"/>
      <c r="M25" s="131"/>
      <c r="N25" s="132"/>
      <c r="O25" s="132"/>
    </row>
    <row r="26" spans="2:28" x14ac:dyDescent="0.3">
      <c r="B26" s="133"/>
      <c r="C26" s="133"/>
      <c r="D26" s="133"/>
      <c r="E26" s="124"/>
      <c r="F26" s="124"/>
      <c r="G26" s="133"/>
      <c r="I26" s="133"/>
      <c r="J26" s="124"/>
      <c r="K26" s="124"/>
      <c r="L26" s="133"/>
      <c r="M26" s="133"/>
      <c r="N26" s="133"/>
      <c r="O26" s="133"/>
    </row>
    <row r="27" spans="2:28" x14ac:dyDescent="0.3">
      <c r="E27" s="124"/>
      <c r="F27" s="124"/>
      <c r="L27" s="131"/>
      <c r="M27" s="131"/>
      <c r="N27" s="132"/>
      <c r="O27" s="132"/>
    </row>
    <row r="28" spans="2:28" x14ac:dyDescent="0.3">
      <c r="E28" s="124"/>
      <c r="F28" s="124"/>
      <c r="L28" s="131"/>
      <c r="M28" s="131"/>
      <c r="N28" s="132"/>
      <c r="O28" s="132"/>
    </row>
    <row r="30" spans="2:28" x14ac:dyDescent="0.35">
      <c r="L30" s="131"/>
      <c r="M30" s="131"/>
      <c r="N30" s="131"/>
      <c r="O30" s="131"/>
    </row>
    <row r="31" spans="2:28" x14ac:dyDescent="0.35">
      <c r="L31" s="131"/>
      <c r="M31" s="131"/>
      <c r="N31" s="131"/>
      <c r="O31" s="131"/>
    </row>
    <row r="32" spans="2:28" x14ac:dyDescent="0.35">
      <c r="L32" s="131"/>
      <c r="M32" s="131"/>
      <c r="N32" s="131"/>
      <c r="O32" s="131"/>
    </row>
  </sheetData>
  <mergeCells count="5">
    <mergeCell ref="C5:C6"/>
    <mergeCell ref="D5:G5"/>
    <mergeCell ref="H5:K5"/>
    <mergeCell ref="L5:O5"/>
    <mergeCell ref="B5:B6"/>
  </mergeCells>
  <conditionalFormatting sqref="Q8:Q15 S12:AC12 S13:AB15">
    <cfRule type="cellIs" dxfId="4" priority="1" operator="notEqual">
      <formula>0</formula>
    </cfRule>
  </conditionalFormatting>
  <conditionalFormatting sqref="S8:AC8 S9:AB11 Q16:AB21">
    <cfRule type="cellIs" dxfId="3" priority="2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  <ignoredErrors>
    <ignoredError sqref="C8:C15" numberStoredAsText="1"/>
    <ignoredError sqref="D12:D19 H12:H19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B1:AB62"/>
  <sheetViews>
    <sheetView showGridLines="0" topLeftCell="D1" zoomScale="85" zoomScaleNormal="85" zoomScalePageLayoutView="51" workbookViewId="0">
      <selection activeCell="P38" sqref="P38"/>
    </sheetView>
  </sheetViews>
  <sheetFormatPr defaultColWidth="9.36328125" defaultRowHeight="11.5" x14ac:dyDescent="0.35"/>
  <cols>
    <col min="1" max="1" width="1.36328125" style="28" customWidth="1"/>
    <col min="2" max="2" width="25.54296875" style="28" customWidth="1"/>
    <col min="3" max="3" width="7.453125" style="29" customWidth="1"/>
    <col min="4" max="8" width="11" style="6" customWidth="1"/>
    <col min="9" max="10" width="10.453125" style="6" customWidth="1"/>
    <col min="11" max="11" width="10.54296875" style="6" customWidth="1"/>
    <col min="12" max="13" width="7.453125" style="6" customWidth="1"/>
    <col min="14" max="15" width="7.453125" style="14" customWidth="1"/>
    <col min="16" max="16" width="1.453125" style="28" customWidth="1"/>
    <col min="17" max="28" width="5.54296875" style="28" customWidth="1"/>
    <col min="29" max="29" width="1.54296875" style="28" customWidth="1"/>
    <col min="30" max="39" width="5.54296875" style="28" customWidth="1"/>
    <col min="40" max="16384" width="9.36328125" style="28"/>
  </cols>
  <sheetData>
    <row r="1" spans="2:28" ht="6" customHeight="1" x14ac:dyDescent="0.35"/>
    <row r="2" spans="2:28" ht="14.15" customHeight="1" x14ac:dyDescent="0.35">
      <c r="B2" s="127" t="s">
        <v>100</v>
      </c>
      <c r="C2" s="31"/>
    </row>
    <row r="3" spans="2:28" ht="6" customHeight="1" x14ac:dyDescent="0.35">
      <c r="B3" s="30"/>
      <c r="C3" s="31"/>
    </row>
    <row r="4" spans="2:28" ht="6" customHeight="1" x14ac:dyDescent="0.35">
      <c r="K4" s="21"/>
      <c r="L4" s="21"/>
      <c r="M4" s="21"/>
      <c r="N4" s="21"/>
      <c r="O4" s="21"/>
    </row>
    <row r="5" spans="2:28" ht="30.75" customHeight="1" thickBot="1" x14ac:dyDescent="0.4">
      <c r="B5" s="434"/>
      <c r="C5" s="434" t="s">
        <v>3</v>
      </c>
      <c r="D5" s="431" t="s">
        <v>189</v>
      </c>
      <c r="E5" s="432"/>
      <c r="F5" s="432"/>
      <c r="G5" s="433"/>
      <c r="H5" s="431" t="s">
        <v>190</v>
      </c>
      <c r="I5" s="432"/>
      <c r="J5" s="432"/>
      <c r="K5" s="433"/>
      <c r="L5" s="438" t="s">
        <v>194</v>
      </c>
      <c r="M5" s="432"/>
      <c r="N5" s="432"/>
      <c r="O5" s="433"/>
    </row>
    <row r="6" spans="2:28" ht="20.149999999999999" customHeight="1" x14ac:dyDescent="0.35">
      <c r="B6" s="434"/>
      <c r="C6" s="434"/>
      <c r="D6" s="75" t="s">
        <v>0</v>
      </c>
      <c r="E6" s="76" t="s">
        <v>186</v>
      </c>
      <c r="F6" s="75" t="s">
        <v>187</v>
      </c>
      <c r="G6" s="76" t="s">
        <v>188</v>
      </c>
      <c r="H6" s="75" t="s">
        <v>0</v>
      </c>
      <c r="I6" s="76" t="s">
        <v>191</v>
      </c>
      <c r="J6" s="75" t="s">
        <v>192</v>
      </c>
      <c r="K6" s="76" t="s">
        <v>193</v>
      </c>
      <c r="L6" s="75" t="s">
        <v>0</v>
      </c>
      <c r="M6" s="76" t="str">
        <f>E6</f>
        <v>Jul.24</v>
      </c>
      <c r="N6" s="76" t="str">
        <f t="shared" ref="N6:O6" si="0">F6</f>
        <v>Ago.24</v>
      </c>
      <c r="O6" s="76" t="str">
        <f t="shared" si="0"/>
        <v>Set.24</v>
      </c>
    </row>
    <row r="7" spans="2:28" ht="7.4" customHeight="1" x14ac:dyDescent="0.35">
      <c r="B7" s="85"/>
      <c r="C7" s="85"/>
      <c r="D7" s="86"/>
      <c r="E7" s="87"/>
      <c r="F7" s="87"/>
      <c r="G7" s="87"/>
      <c r="H7" s="86"/>
      <c r="I7" s="87"/>
      <c r="J7" s="87"/>
      <c r="K7" s="87"/>
      <c r="L7" s="52"/>
      <c r="M7" s="52"/>
      <c r="N7" s="52"/>
      <c r="O7" s="52"/>
    </row>
    <row r="8" spans="2:28" ht="15.75" customHeight="1" x14ac:dyDescent="0.35">
      <c r="B8" s="83" t="s">
        <v>1</v>
      </c>
      <c r="C8" s="140" t="s">
        <v>168</v>
      </c>
      <c r="D8" s="88">
        <f t="shared" ref="D8:K8" si="1">SUM(D9:D11)</f>
        <v>68220</v>
      </c>
      <c r="E8" s="88">
        <f t="shared" si="1"/>
        <v>23516</v>
      </c>
      <c r="F8" s="88">
        <f t="shared" si="1"/>
        <v>20024</v>
      </c>
      <c r="G8" s="88">
        <f t="shared" si="1"/>
        <v>24680</v>
      </c>
      <c r="H8" s="95">
        <f t="shared" si="1"/>
        <v>63687</v>
      </c>
      <c r="I8" s="88">
        <f t="shared" si="1"/>
        <v>20919</v>
      </c>
      <c r="J8" s="88">
        <f t="shared" si="1"/>
        <v>20257</v>
      </c>
      <c r="K8" s="88">
        <f t="shared" si="1"/>
        <v>22511</v>
      </c>
      <c r="L8" s="119">
        <f>(D8-H8)/H8*100</f>
        <v>7.1176221206839694</v>
      </c>
      <c r="M8" s="116">
        <f t="shared" ref="M8:O9" si="2">(E8-I8)/I8*100</f>
        <v>12.414551364787991</v>
      </c>
      <c r="N8" s="116">
        <f t="shared" si="2"/>
        <v>-1.1502196771486399</v>
      </c>
      <c r="O8" s="116">
        <f t="shared" si="2"/>
        <v>9.6352894140642356</v>
      </c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</row>
    <row r="9" spans="2:28" ht="15.75" customHeight="1" x14ac:dyDescent="0.35">
      <c r="B9" s="89" t="s">
        <v>132</v>
      </c>
      <c r="C9" s="140" t="s">
        <v>168</v>
      </c>
      <c r="D9" s="90">
        <f>SUM(E9:G9)</f>
        <v>41820</v>
      </c>
      <c r="E9" s="90">
        <v>14423</v>
      </c>
      <c r="F9" s="90">
        <v>12081</v>
      </c>
      <c r="G9" s="90">
        <v>15316</v>
      </c>
      <c r="H9" s="97">
        <f>SUM(I9:K9)</f>
        <v>40218</v>
      </c>
      <c r="I9" s="90">
        <v>12918</v>
      </c>
      <c r="J9" s="90">
        <v>13131</v>
      </c>
      <c r="K9" s="90">
        <v>14169</v>
      </c>
      <c r="L9" s="120">
        <f>(D9-H9)/H9*100</f>
        <v>3.9832910637028194</v>
      </c>
      <c r="M9" s="117">
        <f t="shared" si="2"/>
        <v>11.650410280229137</v>
      </c>
      <c r="N9" s="117">
        <f t="shared" si="2"/>
        <v>-7.9963445282156727</v>
      </c>
      <c r="O9" s="117">
        <f t="shared" si="2"/>
        <v>8.0951372715082215</v>
      </c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</row>
    <row r="10" spans="2:28" ht="15.65" customHeight="1" x14ac:dyDescent="0.35">
      <c r="B10" s="89" t="s">
        <v>38</v>
      </c>
      <c r="C10" s="140" t="s">
        <v>168</v>
      </c>
      <c r="D10" s="90">
        <f>SUM(E10:G10)</f>
        <v>21667</v>
      </c>
      <c r="E10" s="90">
        <v>7436</v>
      </c>
      <c r="F10" s="90">
        <v>6495</v>
      </c>
      <c r="G10" s="90">
        <v>7736</v>
      </c>
      <c r="H10" s="97">
        <f>SUM(I10:K10)</f>
        <v>19069</v>
      </c>
      <c r="I10" s="90">
        <v>6504</v>
      </c>
      <c r="J10" s="90">
        <v>5748</v>
      </c>
      <c r="K10" s="90">
        <v>6817</v>
      </c>
      <c r="L10" s="120">
        <f t="shared" ref="L10:L11" si="3">(D10-H10)/H10*100</f>
        <v>13.624206827835755</v>
      </c>
      <c r="M10" s="117">
        <f t="shared" ref="M10:M11" si="4">(E10-I10)/I10*100</f>
        <v>14.329643296432964</v>
      </c>
      <c r="N10" s="117">
        <f t="shared" ref="N10:N11" si="5">(F10-J10)/J10*100</f>
        <v>12.995824634655531</v>
      </c>
      <c r="O10" s="117">
        <f t="shared" ref="O10:O11" si="6">(G10-K10)/K10*100</f>
        <v>13.481003373918146</v>
      </c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</row>
    <row r="11" spans="2:28" ht="14.15" customHeight="1" x14ac:dyDescent="0.35">
      <c r="B11" s="89" t="s">
        <v>77</v>
      </c>
      <c r="C11" s="140" t="s">
        <v>168</v>
      </c>
      <c r="D11" s="90">
        <f>SUM(E11:G11)</f>
        <v>4733</v>
      </c>
      <c r="E11" s="90">
        <v>1657</v>
      </c>
      <c r="F11" s="90">
        <v>1448</v>
      </c>
      <c r="G11" s="90">
        <v>1628</v>
      </c>
      <c r="H11" s="97">
        <f>SUM(I11:K11)</f>
        <v>4400</v>
      </c>
      <c r="I11" s="90">
        <v>1497</v>
      </c>
      <c r="J11" s="90">
        <v>1378</v>
      </c>
      <c r="K11" s="90">
        <v>1525</v>
      </c>
      <c r="L11" s="120">
        <f t="shared" si="3"/>
        <v>7.5681818181818183</v>
      </c>
      <c r="M11" s="117">
        <f t="shared" si="4"/>
        <v>10.688042752171009</v>
      </c>
      <c r="N11" s="117">
        <f t="shared" si="5"/>
        <v>5.0798258345428158</v>
      </c>
      <c r="O11" s="117">
        <f t="shared" si="6"/>
        <v>6.7540983606557372</v>
      </c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</row>
    <row r="12" spans="2:28" ht="7.4" customHeight="1" x14ac:dyDescent="0.35">
      <c r="B12" s="85"/>
      <c r="C12" s="141"/>
      <c r="D12" s="86"/>
      <c r="E12" s="87"/>
      <c r="F12" s="87"/>
      <c r="G12" s="87"/>
      <c r="H12" s="94"/>
      <c r="I12" s="87"/>
      <c r="J12" s="87"/>
      <c r="K12" s="87"/>
      <c r="L12" s="118"/>
      <c r="M12" s="52"/>
      <c r="N12" s="52"/>
      <c r="O12" s="52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</row>
    <row r="13" spans="2:28" ht="15.75" customHeight="1" x14ac:dyDescent="0.35">
      <c r="B13" s="83" t="s">
        <v>102</v>
      </c>
      <c r="C13" s="140" t="s">
        <v>168</v>
      </c>
      <c r="D13" s="88">
        <f t="shared" ref="D13:K13" si="7">SUM(D14:D16)</f>
        <v>343313</v>
      </c>
      <c r="E13" s="88">
        <f t="shared" si="7"/>
        <v>117835</v>
      </c>
      <c r="F13" s="88">
        <f t="shared" si="7"/>
        <v>101776</v>
      </c>
      <c r="G13" s="88">
        <f t="shared" si="7"/>
        <v>123702</v>
      </c>
      <c r="H13" s="95">
        <f t="shared" si="7"/>
        <v>329113</v>
      </c>
      <c r="I13" s="88">
        <f t="shared" si="7"/>
        <v>108295</v>
      </c>
      <c r="J13" s="88">
        <f t="shared" si="7"/>
        <v>106728</v>
      </c>
      <c r="K13" s="88">
        <f t="shared" si="7"/>
        <v>114090</v>
      </c>
      <c r="L13" s="119">
        <f t="shared" ref="L13:O14" si="8">(D13-H13)/H13*100</f>
        <v>4.3146274987618236</v>
      </c>
      <c r="M13" s="116">
        <f t="shared" si="8"/>
        <v>8.8092709728057628</v>
      </c>
      <c r="N13" s="116">
        <f t="shared" si="8"/>
        <v>-4.6398320965444872</v>
      </c>
      <c r="O13" s="116">
        <f t="shared" si="8"/>
        <v>8.4249276886668412</v>
      </c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</row>
    <row r="14" spans="2:28" ht="15.75" customHeight="1" x14ac:dyDescent="0.35">
      <c r="B14" s="89" t="s">
        <v>132</v>
      </c>
      <c r="C14" s="140" t="s">
        <v>168</v>
      </c>
      <c r="D14" s="90">
        <f>SUM(E14:G14)</f>
        <v>218503</v>
      </c>
      <c r="E14" s="90">
        <v>76314</v>
      </c>
      <c r="F14" s="90">
        <v>63065</v>
      </c>
      <c r="G14" s="90">
        <v>79124</v>
      </c>
      <c r="H14" s="97">
        <f>SUM(I14:K14)</f>
        <v>214703</v>
      </c>
      <c r="I14" s="90">
        <v>69093</v>
      </c>
      <c r="J14" s="90">
        <v>71657</v>
      </c>
      <c r="K14" s="90">
        <v>73953</v>
      </c>
      <c r="L14" s="120">
        <f t="shared" si="8"/>
        <v>1.7698867738224429</v>
      </c>
      <c r="M14" s="117">
        <f t="shared" si="8"/>
        <v>10.451131084190873</v>
      </c>
      <c r="N14" s="117">
        <f t="shared" si="8"/>
        <v>-11.990454526424495</v>
      </c>
      <c r="O14" s="117">
        <f t="shared" si="8"/>
        <v>6.9922788798290805</v>
      </c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</row>
    <row r="15" spans="2:28" ht="15.75" customHeight="1" x14ac:dyDescent="0.35">
      <c r="B15" s="89" t="s">
        <v>38</v>
      </c>
      <c r="C15" s="140" t="s">
        <v>168</v>
      </c>
      <c r="D15" s="90">
        <f>SUM(E15:G15)</f>
        <v>113356</v>
      </c>
      <c r="E15" s="90">
        <v>37531</v>
      </c>
      <c r="F15" s="90">
        <v>35164</v>
      </c>
      <c r="G15" s="90">
        <v>40661</v>
      </c>
      <c r="H15" s="97">
        <f>SUM(I15:K15)</f>
        <v>103509</v>
      </c>
      <c r="I15" s="90">
        <v>35500</v>
      </c>
      <c r="J15" s="90">
        <v>31642</v>
      </c>
      <c r="K15" s="90">
        <v>36367</v>
      </c>
      <c r="L15" s="120">
        <f t="shared" ref="L15:L16" si="9">(D15-H15)/H15*100</f>
        <v>9.5131824285810893</v>
      </c>
      <c r="M15" s="117">
        <f t="shared" ref="M15:M16" si="10">(E15-I15)/I15*100</f>
        <v>5.7211267605633802</v>
      </c>
      <c r="N15" s="117">
        <f t="shared" ref="N15:N16" si="11">(F15-J15)/J15*100</f>
        <v>11.130775551482207</v>
      </c>
      <c r="O15" s="117">
        <f t="shared" ref="O15:O16" si="12">(G15-K15)/K15*100</f>
        <v>11.807407814777134</v>
      </c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</row>
    <row r="16" spans="2:28" ht="15.75" customHeight="1" x14ac:dyDescent="0.35">
      <c r="B16" s="89" t="s">
        <v>77</v>
      </c>
      <c r="C16" s="140" t="s">
        <v>168</v>
      </c>
      <c r="D16" s="90">
        <f>SUM(E16:G16)</f>
        <v>11454</v>
      </c>
      <c r="E16" s="90">
        <v>3990</v>
      </c>
      <c r="F16" s="90">
        <v>3547</v>
      </c>
      <c r="G16" s="90">
        <v>3917</v>
      </c>
      <c r="H16" s="97">
        <f>SUM(I16:K16)</f>
        <v>10901</v>
      </c>
      <c r="I16" s="90">
        <v>3702</v>
      </c>
      <c r="J16" s="90">
        <v>3429</v>
      </c>
      <c r="K16" s="90">
        <v>3770</v>
      </c>
      <c r="L16" s="120">
        <f t="shared" si="9"/>
        <v>5.072929089074397</v>
      </c>
      <c r="M16" s="117">
        <f t="shared" si="10"/>
        <v>7.7795786061588341</v>
      </c>
      <c r="N16" s="117">
        <f t="shared" si="11"/>
        <v>3.4412365121026536</v>
      </c>
      <c r="O16" s="117">
        <f t="shared" si="12"/>
        <v>3.89920424403183</v>
      </c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</row>
    <row r="17" spans="2:28" ht="7.4" customHeight="1" x14ac:dyDescent="0.35">
      <c r="B17" s="85"/>
      <c r="C17" s="141"/>
      <c r="D17" s="86"/>
      <c r="E17" s="87"/>
      <c r="F17" s="87"/>
      <c r="G17" s="87"/>
      <c r="H17" s="94"/>
      <c r="I17" s="87"/>
      <c r="J17" s="87"/>
      <c r="K17" s="87"/>
      <c r="L17" s="118"/>
      <c r="M17" s="52"/>
      <c r="N17" s="52"/>
      <c r="O17" s="52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</row>
    <row r="18" spans="2:28" ht="15.75" customHeight="1" x14ac:dyDescent="0.35">
      <c r="B18" s="83" t="s">
        <v>71</v>
      </c>
      <c r="C18" s="140" t="s">
        <v>168</v>
      </c>
      <c r="D18" s="88">
        <f t="shared" ref="D18:K18" si="13">SUM(D19:D21)</f>
        <v>1503947</v>
      </c>
      <c r="E18" s="88">
        <f t="shared" si="13"/>
        <v>499719</v>
      </c>
      <c r="F18" s="88">
        <f t="shared" si="13"/>
        <v>484474</v>
      </c>
      <c r="G18" s="88">
        <f t="shared" si="13"/>
        <v>519754</v>
      </c>
      <c r="H18" s="95">
        <f t="shared" si="13"/>
        <v>1523419</v>
      </c>
      <c r="I18" s="88">
        <f t="shared" si="13"/>
        <v>505981</v>
      </c>
      <c r="J18" s="88">
        <f t="shared" si="13"/>
        <v>519770</v>
      </c>
      <c r="K18" s="88">
        <f t="shared" si="13"/>
        <v>497668</v>
      </c>
      <c r="L18" s="119">
        <f t="shared" ref="L18:O21" si="14">(D18-H18)/H18*100</f>
        <v>-1.2781775729461164</v>
      </c>
      <c r="M18" s="116">
        <f t="shared" si="14"/>
        <v>-1.2375958781060949</v>
      </c>
      <c r="N18" s="116">
        <f t="shared" si="14"/>
        <v>-6.7906958847182413</v>
      </c>
      <c r="O18" s="116">
        <f t="shared" si="14"/>
        <v>4.4378983579414388</v>
      </c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</row>
    <row r="19" spans="2:28" ht="15.75" customHeight="1" x14ac:dyDescent="0.35">
      <c r="B19" s="89" t="s">
        <v>132</v>
      </c>
      <c r="C19" s="140" t="s">
        <v>168</v>
      </c>
      <c r="D19" s="90">
        <f>SUM(E19:G19)</f>
        <v>920725</v>
      </c>
      <c r="E19" s="90">
        <v>310375</v>
      </c>
      <c r="F19" s="90">
        <v>298538</v>
      </c>
      <c r="G19" s="90">
        <v>311812</v>
      </c>
      <c r="H19" s="97">
        <f>SUM(I19:K19)</f>
        <v>962173</v>
      </c>
      <c r="I19" s="90">
        <v>317411</v>
      </c>
      <c r="J19" s="90">
        <v>334478</v>
      </c>
      <c r="K19" s="90">
        <v>310284</v>
      </c>
      <c r="L19" s="120">
        <f t="shared" si="14"/>
        <v>-4.3077492301280538</v>
      </c>
      <c r="M19" s="117">
        <f t="shared" si="14"/>
        <v>-2.2166843619156236</v>
      </c>
      <c r="N19" s="117">
        <f t="shared" si="14"/>
        <v>-10.745101322060044</v>
      </c>
      <c r="O19" s="117">
        <f t="shared" si="14"/>
        <v>0.49245207616248343</v>
      </c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</row>
    <row r="20" spans="2:28" ht="15.75" customHeight="1" x14ac:dyDescent="0.35">
      <c r="B20" s="89" t="s">
        <v>38</v>
      </c>
      <c r="C20" s="140" t="s">
        <v>168</v>
      </c>
      <c r="D20" s="90">
        <f>SUM(E20:G20)</f>
        <v>507911</v>
      </c>
      <c r="E20" s="90">
        <v>163577</v>
      </c>
      <c r="F20" s="90">
        <v>161976</v>
      </c>
      <c r="G20" s="90">
        <v>182358</v>
      </c>
      <c r="H20" s="97">
        <f>SUM(I20:K20)</f>
        <v>484531</v>
      </c>
      <c r="I20" s="90">
        <v>163296</v>
      </c>
      <c r="J20" s="90">
        <v>159669</v>
      </c>
      <c r="K20" s="90">
        <v>161566</v>
      </c>
      <c r="L20" s="120">
        <f t="shared" si="14"/>
        <v>4.8252846567092718</v>
      </c>
      <c r="M20" s="117">
        <f t="shared" si="14"/>
        <v>0.17208014893200077</v>
      </c>
      <c r="N20" s="117">
        <f t="shared" si="14"/>
        <v>1.4448640625293576</v>
      </c>
      <c r="O20" s="117">
        <f t="shared" si="14"/>
        <v>12.869044229602764</v>
      </c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</row>
    <row r="21" spans="2:28" ht="15.75" customHeight="1" x14ac:dyDescent="0.35">
      <c r="B21" s="89" t="s">
        <v>77</v>
      </c>
      <c r="C21" s="140" t="s">
        <v>168</v>
      </c>
      <c r="D21" s="90">
        <f>SUM(E21:G21)</f>
        <v>75311</v>
      </c>
      <c r="E21" s="90">
        <v>25767</v>
      </c>
      <c r="F21" s="90">
        <v>23960</v>
      </c>
      <c r="G21" s="90">
        <v>25584</v>
      </c>
      <c r="H21" s="97">
        <f>SUM(I21:K21)</f>
        <v>76715</v>
      </c>
      <c r="I21" s="90">
        <v>25274</v>
      </c>
      <c r="J21" s="90">
        <v>25623</v>
      </c>
      <c r="K21" s="90">
        <v>25818</v>
      </c>
      <c r="L21" s="120">
        <f t="shared" si="14"/>
        <v>-1.8301505572573811</v>
      </c>
      <c r="M21" s="117">
        <f t="shared" si="14"/>
        <v>1.9506211917385454</v>
      </c>
      <c r="N21" s="117">
        <f t="shared" si="14"/>
        <v>-6.4902626546462159</v>
      </c>
      <c r="O21" s="117">
        <f t="shared" si="14"/>
        <v>-0.90634441087613304</v>
      </c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</row>
    <row r="22" spans="2:28" ht="7.4" customHeight="1" x14ac:dyDescent="0.35">
      <c r="B22" s="85"/>
      <c r="C22" s="141"/>
      <c r="D22" s="86"/>
      <c r="E22" s="87"/>
      <c r="F22" s="87"/>
      <c r="G22" s="87"/>
      <c r="H22" s="94"/>
      <c r="I22" s="87"/>
      <c r="J22" s="87"/>
      <c r="K22" s="87"/>
      <c r="L22" s="118"/>
      <c r="M22" s="52"/>
      <c r="N22" s="52"/>
      <c r="O22" s="52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</row>
    <row r="23" spans="2:28" ht="15.75" customHeight="1" x14ac:dyDescent="0.35">
      <c r="B23" s="83" t="s">
        <v>72</v>
      </c>
      <c r="C23" s="140" t="s">
        <v>73</v>
      </c>
      <c r="D23" s="138">
        <f t="shared" ref="D23:K26" si="15">D13/D18*100</f>
        <v>22.827466659396904</v>
      </c>
      <c r="E23" s="138">
        <f t="shared" si="15"/>
        <v>23.580252101681147</v>
      </c>
      <c r="F23" s="138">
        <f t="shared" si="15"/>
        <v>21.007525687653001</v>
      </c>
      <c r="G23" s="138">
        <f t="shared" si="15"/>
        <v>23.800105434494011</v>
      </c>
      <c r="H23" s="107">
        <f t="shared" si="15"/>
        <v>21.603577216773587</v>
      </c>
      <c r="I23" s="138">
        <f t="shared" si="15"/>
        <v>21.402977582162176</v>
      </c>
      <c r="J23" s="138">
        <f t="shared" si="15"/>
        <v>20.533697597014065</v>
      </c>
      <c r="K23" s="138">
        <f t="shared" si="15"/>
        <v>22.924921835440497</v>
      </c>
      <c r="L23" s="119">
        <f>D23-H23</f>
        <v>1.2238894426233173</v>
      </c>
      <c r="M23" s="116">
        <f t="shared" ref="M23:O26" si="16">E23-I23</f>
        <v>2.1772745195189707</v>
      </c>
      <c r="N23" s="116">
        <f t="shared" si="16"/>
        <v>0.47382809063893561</v>
      </c>
      <c r="O23" s="116">
        <f t="shared" si="16"/>
        <v>0.87518359905351417</v>
      </c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</row>
    <row r="24" spans="2:28" ht="15.75" customHeight="1" x14ac:dyDescent="0.35">
      <c r="B24" s="89" t="s">
        <v>132</v>
      </c>
      <c r="C24" s="140" t="s">
        <v>73</v>
      </c>
      <c r="D24" s="139">
        <f t="shared" si="15"/>
        <v>23.731624535013168</v>
      </c>
      <c r="E24" s="139">
        <f t="shared" si="15"/>
        <v>24.587676198147403</v>
      </c>
      <c r="F24" s="139">
        <f t="shared" si="15"/>
        <v>21.124613951992711</v>
      </c>
      <c r="G24" s="139">
        <f t="shared" si="15"/>
        <v>25.375546803843342</v>
      </c>
      <c r="H24" s="108">
        <f t="shared" si="15"/>
        <v>22.314386290199373</v>
      </c>
      <c r="I24" s="139">
        <f t="shared" si="15"/>
        <v>21.767676608561139</v>
      </c>
      <c r="J24" s="139">
        <f t="shared" si="15"/>
        <v>21.423531592511317</v>
      </c>
      <c r="K24" s="139">
        <f>K14/K19*100</f>
        <v>23.833971458405848</v>
      </c>
      <c r="L24" s="120">
        <f>D24-H24</f>
        <v>1.4172382448137952</v>
      </c>
      <c r="M24" s="117">
        <f t="shared" si="16"/>
        <v>2.8199995895862635</v>
      </c>
      <c r="N24" s="117">
        <f t="shared" si="16"/>
        <v>-0.29891764051860648</v>
      </c>
      <c r="O24" s="117">
        <f t="shared" si="16"/>
        <v>1.5415753454374936</v>
      </c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</row>
    <row r="25" spans="2:28" ht="15.75" customHeight="1" x14ac:dyDescent="0.35">
      <c r="B25" s="89" t="s">
        <v>38</v>
      </c>
      <c r="C25" s="140" t="s">
        <v>73</v>
      </c>
      <c r="D25" s="139">
        <f t="shared" si="15"/>
        <v>22.318083286245031</v>
      </c>
      <c r="E25" s="139">
        <f>E15/E20*100</f>
        <v>22.943934660740815</v>
      </c>
      <c r="F25" s="139">
        <f>F15/F20*100</f>
        <v>21.70938904529066</v>
      </c>
      <c r="G25" s="139">
        <f t="shared" si="15"/>
        <v>22.297349170313339</v>
      </c>
      <c r="H25" s="108">
        <f t="shared" si="15"/>
        <v>21.362719825976047</v>
      </c>
      <c r="I25" s="139">
        <f t="shared" si="15"/>
        <v>21.739662943366646</v>
      </c>
      <c r="J25" s="139">
        <f t="shared" si="15"/>
        <v>19.817246929585579</v>
      </c>
      <c r="K25" s="139">
        <f t="shared" si="15"/>
        <v>22.509067501825879</v>
      </c>
      <c r="L25" s="120">
        <f>D25-H25</f>
        <v>0.955363460268984</v>
      </c>
      <c r="M25" s="117">
        <f t="shared" si="16"/>
        <v>1.2042717173741693</v>
      </c>
      <c r="N25" s="117">
        <f t="shared" si="16"/>
        <v>1.8921421157050808</v>
      </c>
      <c r="O25" s="117">
        <f t="shared" si="16"/>
        <v>-0.21171833151253949</v>
      </c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</row>
    <row r="26" spans="2:28" ht="15.75" customHeight="1" x14ac:dyDescent="0.35">
      <c r="B26" s="89" t="s">
        <v>77</v>
      </c>
      <c r="C26" s="140" t="s">
        <v>73</v>
      </c>
      <c r="D26" s="139">
        <f t="shared" si="15"/>
        <v>15.208933621914461</v>
      </c>
      <c r="E26" s="139">
        <f t="shared" si="15"/>
        <v>15.484922575387122</v>
      </c>
      <c r="F26" s="139">
        <f t="shared" si="15"/>
        <v>14.803839732888147</v>
      </c>
      <c r="G26" s="139">
        <f t="shared" si="15"/>
        <v>15.310350218886803</v>
      </c>
      <c r="H26" s="108">
        <f t="shared" si="15"/>
        <v>14.209737339503356</v>
      </c>
      <c r="I26" s="139">
        <f t="shared" si="15"/>
        <v>14.647463796787214</v>
      </c>
      <c r="J26" s="139">
        <f t="shared" si="15"/>
        <v>13.382507903055849</v>
      </c>
      <c r="K26" s="139">
        <f t="shared" si="15"/>
        <v>14.602215508559919</v>
      </c>
      <c r="L26" s="120">
        <f>D26-H26</f>
        <v>0.99919628241110559</v>
      </c>
      <c r="M26" s="117">
        <f t="shared" si="16"/>
        <v>0.83745877859990792</v>
      </c>
      <c r="N26" s="117">
        <f t="shared" si="16"/>
        <v>1.4213318298322974</v>
      </c>
      <c r="O26" s="117">
        <f t="shared" si="16"/>
        <v>0.70813471032688469</v>
      </c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</row>
    <row r="27" spans="2:28" ht="7.4" customHeight="1" thickBot="1" x14ac:dyDescent="0.4"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</row>
    <row r="28" spans="2:28" ht="16.5" customHeight="1" thickTop="1" x14ac:dyDescent="0.35">
      <c r="B28" s="79" t="s">
        <v>165</v>
      </c>
      <c r="C28" s="78"/>
      <c r="D28" s="320"/>
      <c r="E28" s="78"/>
      <c r="F28" s="78"/>
      <c r="G28" s="78"/>
      <c r="H28" s="78"/>
      <c r="I28" s="78"/>
      <c r="J28" s="78"/>
      <c r="K28" s="77"/>
      <c r="L28" s="79"/>
      <c r="M28" s="79"/>
      <c r="N28" s="79"/>
      <c r="O28" s="60" t="s">
        <v>118</v>
      </c>
    </row>
    <row r="29" spans="2:28" ht="14.15" customHeight="1" x14ac:dyDescent="0.25">
      <c r="C29" s="6"/>
      <c r="D29" s="48"/>
      <c r="N29" s="6"/>
      <c r="O29" s="2"/>
    </row>
    <row r="30" spans="2:28" ht="14.15" customHeight="1" x14ac:dyDescent="0.35">
      <c r="C30" s="6"/>
      <c r="D30" s="20"/>
      <c r="I30" s="20"/>
      <c r="J30" s="50"/>
      <c r="K30" s="21"/>
      <c r="L30" s="20"/>
      <c r="M30" s="20"/>
      <c r="N30" s="20"/>
      <c r="O30" s="20"/>
    </row>
    <row r="31" spans="2:28" ht="14.5" x14ac:dyDescent="0.35">
      <c r="B31" s="14"/>
      <c r="C31" s="6"/>
      <c r="D31" s="20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2:28" ht="14.5" x14ac:dyDescent="0.35">
      <c r="B32" s="14"/>
      <c r="C32" s="20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spans="2:19" ht="14.5" x14ac:dyDescent="0.35">
      <c r="B33" s="14"/>
      <c r="C33" s="6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  <row r="34" spans="2:19" ht="14.5" x14ac:dyDescent="0.35">
      <c r="B34" s="14"/>
      <c r="C34" s="6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2:19" ht="14.5" x14ac:dyDescent="0.35">
      <c r="B35" s="14"/>
      <c r="C35" s="6"/>
      <c r="D35"/>
      <c r="E35"/>
      <c r="F35"/>
      <c r="G35"/>
      <c r="H35"/>
      <c r="I35"/>
      <c r="J35"/>
      <c r="K35"/>
    </row>
    <row r="36" spans="2:19" ht="14.5" x14ac:dyDescent="0.35">
      <c r="B36" s="14"/>
      <c r="C36" s="6"/>
      <c r="D36"/>
      <c r="E36"/>
      <c r="F36"/>
      <c r="G36"/>
      <c r="H36"/>
      <c r="I36"/>
      <c r="J36"/>
      <c r="K36"/>
    </row>
    <row r="37" spans="2:19" ht="14.5" x14ac:dyDescent="0.35">
      <c r="D37"/>
      <c r="E37"/>
      <c r="F37"/>
      <c r="G37"/>
      <c r="H37"/>
      <c r="I37"/>
      <c r="J37"/>
      <c r="K37"/>
    </row>
    <row r="38" spans="2:19" ht="14.5" x14ac:dyDescent="0.35">
      <c r="D38"/>
      <c r="E38"/>
      <c r="F38"/>
      <c r="G38"/>
      <c r="H38"/>
      <c r="I38"/>
      <c r="J38"/>
      <c r="K38"/>
    </row>
    <row r="39" spans="2:19" ht="14.5" x14ac:dyDescent="0.35">
      <c r="D39"/>
      <c r="E39"/>
      <c r="F39"/>
      <c r="G39"/>
      <c r="H39"/>
      <c r="I39"/>
      <c r="J39"/>
      <c r="K39"/>
    </row>
    <row r="40" spans="2:19" ht="14.5" x14ac:dyDescent="0.35">
      <c r="D40"/>
      <c r="E40"/>
      <c r="F40"/>
      <c r="G40"/>
      <c r="H40"/>
      <c r="I40"/>
      <c r="J40"/>
      <c r="K40"/>
    </row>
    <row r="41" spans="2:19" ht="14.5" x14ac:dyDescent="0.35">
      <c r="C41" s="28"/>
      <c r="D41"/>
      <c r="E41"/>
      <c r="F41"/>
      <c r="G41"/>
      <c r="H41"/>
      <c r="I41"/>
      <c r="J41"/>
      <c r="K41"/>
      <c r="L41" s="28"/>
      <c r="M41" s="28"/>
      <c r="N41" s="28"/>
      <c r="O41" s="28"/>
    </row>
    <row r="42" spans="2:19" ht="14.5" x14ac:dyDescent="0.35">
      <c r="C42" s="28"/>
      <c r="D42"/>
      <c r="E42"/>
      <c r="F42"/>
      <c r="G42"/>
      <c r="H42"/>
      <c r="I42"/>
      <c r="J42"/>
      <c r="K42"/>
      <c r="L42" s="28"/>
      <c r="M42" s="28"/>
      <c r="N42" s="28"/>
      <c r="O42" s="28"/>
    </row>
    <row r="43" spans="2:19" ht="14.5" x14ac:dyDescent="0.35">
      <c r="C43" s="28"/>
      <c r="D43"/>
      <c r="E43"/>
      <c r="F43"/>
      <c r="G43"/>
      <c r="H43"/>
      <c r="I43"/>
      <c r="J43"/>
      <c r="K43"/>
      <c r="L43" s="28"/>
      <c r="M43" s="28"/>
      <c r="N43" s="28"/>
      <c r="O43" s="28"/>
    </row>
    <row r="44" spans="2:19" ht="14.5" x14ac:dyDescent="0.35">
      <c r="C44" s="28"/>
      <c r="D44"/>
      <c r="E44"/>
      <c r="F44"/>
      <c r="G44"/>
      <c r="H44"/>
      <c r="I44"/>
      <c r="J44"/>
      <c r="K44"/>
      <c r="L44" s="28"/>
      <c r="M44" s="28"/>
      <c r="N44" s="28"/>
      <c r="O44" s="28"/>
    </row>
    <row r="45" spans="2:19" ht="14.5" x14ac:dyDescent="0.35">
      <c r="C45" s="28"/>
      <c r="D45"/>
      <c r="E45"/>
      <c r="F45"/>
      <c r="G45"/>
      <c r="H45"/>
      <c r="I45"/>
      <c r="J45"/>
      <c r="K45"/>
      <c r="L45" s="28"/>
      <c r="M45" s="28"/>
      <c r="N45" s="28"/>
      <c r="O45" s="28"/>
    </row>
    <row r="46" spans="2:19" ht="14.5" x14ac:dyDescent="0.35">
      <c r="C46" s="28"/>
      <c r="D46"/>
      <c r="E46"/>
      <c r="F46"/>
      <c r="G46"/>
      <c r="H46"/>
      <c r="I46"/>
      <c r="J46"/>
      <c r="K46"/>
      <c r="L46" s="28"/>
      <c r="M46" s="28"/>
      <c r="N46" s="28"/>
      <c r="O46" s="28"/>
    </row>
    <row r="47" spans="2:19" ht="14.5" x14ac:dyDescent="0.35">
      <c r="C47" s="28"/>
      <c r="D47"/>
      <c r="E47"/>
      <c r="F47"/>
      <c r="G47"/>
      <c r="H47"/>
      <c r="I47"/>
      <c r="J47"/>
      <c r="K47"/>
      <c r="L47" s="28"/>
      <c r="M47" s="28"/>
      <c r="N47" s="28"/>
      <c r="O47" s="28"/>
    </row>
    <row r="48" spans="2:19" ht="14.5" x14ac:dyDescent="0.35">
      <c r="C48" s="28"/>
      <c r="D48"/>
      <c r="E48"/>
      <c r="F48"/>
      <c r="G48"/>
      <c r="H48"/>
      <c r="I48"/>
      <c r="J48"/>
      <c r="K48"/>
      <c r="L48" s="28"/>
      <c r="M48" s="28"/>
      <c r="N48" s="28"/>
      <c r="O48" s="28"/>
    </row>
    <row r="49" spans="3:15" ht="14.5" x14ac:dyDescent="0.35">
      <c r="C49" s="28"/>
      <c r="D49"/>
      <c r="E49"/>
      <c r="F49"/>
      <c r="G49"/>
      <c r="H49"/>
      <c r="I49"/>
      <c r="J49"/>
      <c r="K49"/>
      <c r="L49" s="28"/>
      <c r="M49" s="28"/>
      <c r="N49" s="28"/>
      <c r="O49" s="28"/>
    </row>
    <row r="50" spans="3:15" ht="14.5" x14ac:dyDescent="0.35">
      <c r="C50" s="28"/>
      <c r="D50"/>
      <c r="E50"/>
      <c r="F50"/>
      <c r="G50"/>
      <c r="H50"/>
      <c r="I50"/>
      <c r="J50"/>
      <c r="K50"/>
      <c r="L50" s="28"/>
      <c r="M50" s="28"/>
      <c r="N50" s="28"/>
      <c r="O50" s="28"/>
    </row>
    <row r="51" spans="3:15" ht="14.5" x14ac:dyDescent="0.35">
      <c r="C51" s="28"/>
      <c r="D51"/>
      <c r="E51"/>
      <c r="F51"/>
      <c r="G51"/>
      <c r="H51"/>
      <c r="I51"/>
      <c r="J51"/>
      <c r="K51"/>
      <c r="L51" s="28"/>
      <c r="M51" s="28"/>
      <c r="N51" s="28"/>
      <c r="O51" s="28"/>
    </row>
    <row r="52" spans="3:15" ht="14.5" x14ac:dyDescent="0.35">
      <c r="C52" s="28"/>
      <c r="D52"/>
      <c r="E52"/>
      <c r="F52"/>
      <c r="G52"/>
      <c r="H52"/>
      <c r="I52"/>
      <c r="J52"/>
      <c r="K52"/>
      <c r="L52" s="28"/>
      <c r="M52" s="28"/>
      <c r="N52" s="28"/>
      <c r="O52" s="28"/>
    </row>
    <row r="53" spans="3:15" ht="14.5" x14ac:dyDescent="0.35">
      <c r="C53" s="28"/>
      <c r="D53"/>
      <c r="E53"/>
      <c r="F53"/>
      <c r="G53"/>
      <c r="H53"/>
      <c r="I53"/>
      <c r="J53"/>
      <c r="K53"/>
      <c r="L53" s="28"/>
      <c r="M53" s="28"/>
      <c r="N53" s="28"/>
      <c r="O53" s="28"/>
    </row>
    <row r="54" spans="3:15" ht="14.5" x14ac:dyDescent="0.35">
      <c r="C54" s="28"/>
      <c r="D54"/>
      <c r="E54"/>
      <c r="F54"/>
      <c r="G54"/>
      <c r="H54"/>
      <c r="I54"/>
      <c r="J54"/>
      <c r="K54"/>
      <c r="L54" s="28"/>
      <c r="M54" s="28"/>
      <c r="N54" s="28"/>
      <c r="O54" s="28"/>
    </row>
    <row r="55" spans="3:15" ht="14.5" x14ac:dyDescent="0.35">
      <c r="C55" s="28"/>
      <c r="D55"/>
      <c r="E55"/>
      <c r="F55"/>
      <c r="G55"/>
      <c r="H55"/>
      <c r="I55"/>
      <c r="J55"/>
      <c r="K55"/>
      <c r="L55" s="28"/>
      <c r="M55" s="28"/>
      <c r="N55" s="28"/>
      <c r="O55" s="28"/>
    </row>
    <row r="56" spans="3:15" ht="14.5" x14ac:dyDescent="0.35">
      <c r="C56" s="28"/>
      <c r="D56"/>
      <c r="E56"/>
      <c r="F56"/>
      <c r="G56"/>
      <c r="H56"/>
      <c r="I56"/>
      <c r="J56"/>
      <c r="K56"/>
      <c r="L56" s="28"/>
      <c r="M56" s="28"/>
      <c r="N56" s="28"/>
      <c r="O56" s="28"/>
    </row>
    <row r="57" spans="3:15" ht="14.5" x14ac:dyDescent="0.35">
      <c r="C57" s="28"/>
      <c r="D57"/>
      <c r="E57"/>
      <c r="F57"/>
      <c r="G57"/>
      <c r="H57"/>
      <c r="I57"/>
      <c r="J57"/>
      <c r="K57"/>
      <c r="L57" s="28"/>
      <c r="M57" s="28"/>
      <c r="N57" s="28"/>
      <c r="O57" s="28"/>
    </row>
    <row r="58" spans="3:15" ht="14.5" x14ac:dyDescent="0.35">
      <c r="C58" s="28"/>
      <c r="D58"/>
      <c r="E58"/>
      <c r="F58"/>
      <c r="G58"/>
      <c r="H58"/>
      <c r="I58"/>
      <c r="J58"/>
      <c r="K58"/>
      <c r="L58" s="28"/>
      <c r="M58" s="28"/>
      <c r="N58" s="28"/>
      <c r="O58" s="28"/>
    </row>
    <row r="59" spans="3:15" ht="14.5" x14ac:dyDescent="0.35">
      <c r="C59" s="28"/>
      <c r="D59"/>
      <c r="E59"/>
      <c r="F59"/>
      <c r="G59"/>
      <c r="H59"/>
      <c r="I59"/>
      <c r="J59"/>
      <c r="K59"/>
      <c r="L59" s="28"/>
      <c r="M59" s="28"/>
      <c r="N59" s="28"/>
      <c r="O59" s="28"/>
    </row>
    <row r="60" spans="3:15" ht="14.5" x14ac:dyDescent="0.35">
      <c r="C60" s="28"/>
      <c r="D60"/>
      <c r="E60"/>
      <c r="F60"/>
      <c r="G60"/>
      <c r="H60"/>
      <c r="I60"/>
      <c r="J60"/>
      <c r="K60"/>
      <c r="L60" s="28"/>
      <c r="M60" s="28"/>
      <c r="N60" s="28"/>
      <c r="O60" s="28"/>
    </row>
    <row r="61" spans="3:15" ht="14.5" x14ac:dyDescent="0.35">
      <c r="C61" s="28"/>
      <c r="D61"/>
      <c r="E61"/>
      <c r="F61"/>
      <c r="G61"/>
      <c r="H61"/>
      <c r="I61"/>
      <c r="J61"/>
      <c r="K61"/>
      <c r="L61" s="28"/>
      <c r="M61" s="28"/>
      <c r="N61" s="28"/>
      <c r="O61" s="28"/>
    </row>
    <row r="62" spans="3:15" ht="14.5" x14ac:dyDescent="0.35">
      <c r="C62" s="28"/>
      <c r="D62"/>
      <c r="E62"/>
      <c r="F62"/>
      <c r="G62"/>
      <c r="H62"/>
      <c r="I62"/>
      <c r="J62"/>
      <c r="K62"/>
      <c r="L62" s="28"/>
      <c r="M62" s="28"/>
      <c r="N62" s="28"/>
      <c r="O62" s="28"/>
    </row>
  </sheetData>
  <mergeCells count="5">
    <mergeCell ref="C5:C6"/>
    <mergeCell ref="L5:O5"/>
    <mergeCell ref="D5:G5"/>
    <mergeCell ref="H5:K5"/>
    <mergeCell ref="B5:B6"/>
  </mergeCells>
  <conditionalFormatting sqref="Q8:AB27">
    <cfRule type="cellIs" dxfId="2" priority="1" operator="notEqual">
      <formula>0</formula>
    </cfRule>
  </conditionalFormatting>
  <pageMargins left="0.35433070866141736" right="0.35433070866141736" top="0.74803149606299213" bottom="0.74803149606299213" header="0.31496062992125984" footer="0.31496062992125984"/>
  <pageSetup scale="66" orientation="portrait" r:id="rId1"/>
  <headerFooter>
    <oddFooter>&amp;L_x000D_&amp;1#&amp;"Calibri"&amp;10&amp;K008000 PUBLICA - PUBLIC</oddFooter>
  </headerFooter>
  <ignoredErrors>
    <ignoredError sqref="C8:C21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B1:U32"/>
  <sheetViews>
    <sheetView showGridLines="0" zoomScale="85" zoomScaleNormal="85" workbookViewId="0">
      <selection activeCell="B23" sqref="B23"/>
    </sheetView>
  </sheetViews>
  <sheetFormatPr defaultColWidth="9.36328125" defaultRowHeight="11.5" x14ac:dyDescent="0.35"/>
  <cols>
    <col min="1" max="1" width="1.453125" style="7" customWidth="1"/>
    <col min="2" max="2" width="3.453125" style="7" customWidth="1"/>
    <col min="3" max="3" width="2.6328125" style="7" customWidth="1"/>
    <col min="4" max="4" width="21" style="7" customWidth="1"/>
    <col min="5" max="5" width="9.54296875" style="7" customWidth="1"/>
    <col min="6" max="9" width="16.54296875" style="8" customWidth="1"/>
    <col min="10" max="10" width="1.54296875" style="8" customWidth="1"/>
    <col min="11" max="11" width="6.36328125" style="7" customWidth="1"/>
    <col min="12" max="12" width="12.54296875" style="7" customWidth="1"/>
    <col min="13" max="18" width="6.54296875" style="7" customWidth="1"/>
    <col min="19" max="19" width="1.453125" style="7" customWidth="1"/>
    <col min="20" max="22" width="6.54296875" style="7" customWidth="1"/>
    <col min="23" max="16384" width="9.36328125" style="7"/>
  </cols>
  <sheetData>
    <row r="1" spans="2:21" ht="6" customHeight="1" x14ac:dyDescent="0.35"/>
    <row r="2" spans="2:21" ht="14.15" customHeight="1" x14ac:dyDescent="0.35">
      <c r="B2" s="211" t="s">
        <v>103</v>
      </c>
      <c r="C2" s="9"/>
      <c r="D2" s="9"/>
      <c r="E2" s="9"/>
    </row>
    <row r="3" spans="2:21" ht="5.25" customHeight="1" x14ac:dyDescent="0.35"/>
    <row r="4" spans="2:21" ht="14.15" customHeight="1" x14ac:dyDescent="0.35">
      <c r="B4" s="7" t="s">
        <v>113</v>
      </c>
    </row>
    <row r="5" spans="2:21" ht="24" customHeight="1" thickBot="1" x14ac:dyDescent="0.4">
      <c r="B5" s="439"/>
      <c r="C5" s="439"/>
      <c r="D5" s="434"/>
      <c r="E5" s="439" t="s">
        <v>3</v>
      </c>
      <c r="F5" s="431" t="s">
        <v>28</v>
      </c>
      <c r="G5" s="433"/>
      <c r="H5" s="431" t="s">
        <v>49</v>
      </c>
      <c r="I5" s="433"/>
      <c r="J5" s="7"/>
    </row>
    <row r="6" spans="2:21" ht="21.75" customHeight="1" x14ac:dyDescent="0.35">
      <c r="B6" s="439"/>
      <c r="C6" s="439"/>
      <c r="D6" s="434"/>
      <c r="E6" s="434"/>
      <c r="F6" s="75" t="s">
        <v>205</v>
      </c>
      <c r="G6" s="76" t="s">
        <v>206</v>
      </c>
      <c r="H6" s="75" t="s">
        <v>184</v>
      </c>
      <c r="I6" s="75" t="s">
        <v>207</v>
      </c>
      <c r="J6" s="7"/>
    </row>
    <row r="7" spans="2:21" customFormat="1" ht="5.15" customHeight="1" x14ac:dyDescent="0.35">
      <c r="N7" s="7"/>
      <c r="O7" s="7"/>
      <c r="P7" s="7"/>
    </row>
    <row r="8" spans="2:21" ht="15.75" customHeight="1" x14ac:dyDescent="0.35">
      <c r="B8" s="83" t="s">
        <v>4</v>
      </c>
      <c r="C8" s="83"/>
      <c r="D8" s="83"/>
      <c r="E8" s="203"/>
      <c r="F8" s="204"/>
      <c r="G8" s="206"/>
      <c r="H8" s="207"/>
      <c r="I8" s="205"/>
      <c r="J8" s="13"/>
      <c r="L8"/>
      <c r="M8"/>
    </row>
    <row r="9" spans="2:21" ht="20.25" customHeight="1" x14ac:dyDescent="0.35">
      <c r="B9" s="11"/>
      <c r="C9" s="83" t="s">
        <v>0</v>
      </c>
      <c r="D9" s="200"/>
      <c r="E9" s="203" t="s">
        <v>172</v>
      </c>
      <c r="F9" s="407">
        <v>31599.684204747799</v>
      </c>
      <c r="G9" s="382">
        <v>28370.083239844502</v>
      </c>
      <c r="H9" s="404">
        <v>-7.4022287731016503</v>
      </c>
      <c r="I9" s="404">
        <v>-9.1698789012336093</v>
      </c>
      <c r="J9" s="13"/>
      <c r="K9" s="41"/>
      <c r="L9"/>
      <c r="M9"/>
      <c r="S9" s="41"/>
      <c r="T9" s="41"/>
      <c r="U9" s="41"/>
    </row>
    <row r="10" spans="2:21" ht="15" customHeight="1" x14ac:dyDescent="0.35">
      <c r="B10" s="10"/>
      <c r="C10" s="17"/>
      <c r="D10" s="89" t="s">
        <v>17</v>
      </c>
      <c r="E10" s="203" t="s">
        <v>172</v>
      </c>
      <c r="F10" s="408">
        <v>27550.815345977298</v>
      </c>
      <c r="G10" s="383">
        <v>24833.830038340799</v>
      </c>
      <c r="H10" s="405">
        <v>-4.8891118677439103</v>
      </c>
      <c r="I10" s="405">
        <v>-8.0073500488426106</v>
      </c>
      <c r="J10" s="13"/>
      <c r="K10" s="41"/>
      <c r="L10"/>
      <c r="M10"/>
    </row>
    <row r="11" spans="2:21" ht="15" customHeight="1" x14ac:dyDescent="0.35">
      <c r="B11" s="10"/>
      <c r="C11" s="17"/>
      <c r="D11" s="89" t="s">
        <v>18</v>
      </c>
      <c r="E11" s="203" t="s">
        <v>172</v>
      </c>
      <c r="F11" s="408">
        <v>4048.8688587704601</v>
      </c>
      <c r="G11" s="383">
        <v>3536.2532015035899</v>
      </c>
      <c r="H11" s="405">
        <v>-21.513831141392899</v>
      </c>
      <c r="I11" s="405">
        <v>-16.573669128240599</v>
      </c>
      <c r="J11" s="13"/>
      <c r="K11" s="41"/>
      <c r="L11"/>
      <c r="M11"/>
    </row>
    <row r="12" spans="2:21" ht="7.5" customHeight="1" x14ac:dyDescent="0.35">
      <c r="B12" s="10"/>
      <c r="C12" s="17"/>
      <c r="D12" s="10"/>
      <c r="E12" s="203"/>
      <c r="F12" s="409"/>
      <c r="G12" s="410"/>
      <c r="H12" s="406"/>
      <c r="I12" s="406"/>
      <c r="J12" s="13"/>
      <c r="K12" s="41"/>
      <c r="L12"/>
      <c r="M12"/>
    </row>
    <row r="13" spans="2:21" ht="14.15" customHeight="1" x14ac:dyDescent="0.35">
      <c r="B13" s="10"/>
      <c r="C13" s="17"/>
      <c r="D13" s="10"/>
      <c r="E13" s="203"/>
      <c r="F13" s="409"/>
      <c r="G13" s="410"/>
      <c r="H13" s="406"/>
      <c r="I13" s="406"/>
      <c r="J13" s="18"/>
      <c r="K13" s="41"/>
      <c r="L13"/>
      <c r="M13"/>
    </row>
    <row r="14" spans="2:21" ht="14.15" customHeight="1" x14ac:dyDescent="0.35">
      <c r="B14" s="83" t="s">
        <v>51</v>
      </c>
      <c r="D14" s="200"/>
      <c r="E14" s="203"/>
      <c r="F14" s="409"/>
      <c r="G14" s="410"/>
      <c r="H14" s="406"/>
      <c r="I14" s="406"/>
      <c r="K14" s="41"/>
      <c r="L14"/>
      <c r="M14"/>
    </row>
    <row r="15" spans="2:21" ht="24" customHeight="1" x14ac:dyDescent="0.35">
      <c r="B15" s="11"/>
      <c r="C15" s="83" t="s">
        <v>0</v>
      </c>
      <c r="D15" s="200"/>
      <c r="E15" s="203" t="s">
        <v>173</v>
      </c>
      <c r="F15" s="407">
        <v>6194.6261221681698</v>
      </c>
      <c r="G15" s="382">
        <v>5325.7315765030298</v>
      </c>
      <c r="H15" s="404">
        <v>-14.8679038409323</v>
      </c>
      <c r="I15" s="404">
        <v>-12.7729409082158</v>
      </c>
      <c r="K15" s="41"/>
      <c r="L15"/>
      <c r="M15"/>
    </row>
    <row r="16" spans="2:21" ht="15" customHeight="1" x14ac:dyDescent="0.35">
      <c r="B16" s="10"/>
      <c r="C16" s="17"/>
      <c r="D16" s="89" t="s">
        <v>17</v>
      </c>
      <c r="E16" s="203" t="s">
        <v>173</v>
      </c>
      <c r="F16" s="408">
        <v>2039.6880817855299</v>
      </c>
      <c r="G16" s="383">
        <v>2012.2109305650699</v>
      </c>
      <c r="H16" s="405">
        <v>-0.73490748017834795</v>
      </c>
      <c r="I16" s="405">
        <v>12.7973653278341</v>
      </c>
      <c r="K16" s="41"/>
      <c r="L16"/>
      <c r="M16"/>
      <c r="R16" s="41"/>
    </row>
    <row r="17" spans="2:18" ht="15" customHeight="1" x14ac:dyDescent="0.35">
      <c r="B17" s="10"/>
      <c r="C17" s="10"/>
      <c r="D17" s="89" t="s">
        <v>18</v>
      </c>
      <c r="E17" s="203" t="s">
        <v>173</v>
      </c>
      <c r="F17" s="408">
        <v>4154.9380403826399</v>
      </c>
      <c r="G17" s="383">
        <v>3313.5206459379701</v>
      </c>
      <c r="H17" s="405">
        <v>-20.429374781649901</v>
      </c>
      <c r="I17" s="405">
        <v>-23.327934190458301</v>
      </c>
      <c r="K17" s="41"/>
      <c r="L17"/>
      <c r="M17"/>
      <c r="R17" s="41"/>
    </row>
    <row r="18" spans="2:18" ht="7.5" customHeight="1" thickBot="1" x14ac:dyDescent="0.4">
      <c r="B18" s="201"/>
      <c r="C18" s="201"/>
      <c r="D18" s="201"/>
      <c r="E18" s="369"/>
      <c r="F18" s="370"/>
      <c r="G18" s="370"/>
      <c r="H18" s="202"/>
      <c r="I18" s="202"/>
      <c r="K18" s="41"/>
      <c r="L18"/>
      <c r="M18"/>
      <c r="R18" s="41"/>
    </row>
    <row r="19" spans="2:18" ht="10.75" customHeight="1" thickTop="1" x14ac:dyDescent="0.35">
      <c r="B19" s="440" t="s">
        <v>212</v>
      </c>
      <c r="C19" s="440"/>
      <c r="D19" s="440"/>
      <c r="E19" s="440"/>
      <c r="F19" s="440"/>
      <c r="G19" s="440"/>
      <c r="H19" s="209"/>
      <c r="I19" s="208" t="s">
        <v>118</v>
      </c>
      <c r="M19" s="41"/>
    </row>
    <row r="20" spans="2:18" ht="10.75" customHeight="1" x14ac:dyDescent="0.35">
      <c r="B20" s="441"/>
      <c r="C20" s="441"/>
      <c r="D20" s="441"/>
      <c r="E20" s="441"/>
      <c r="F20" s="441"/>
      <c r="G20" s="441"/>
      <c r="H20" s="210"/>
      <c r="I20" s="60" t="s">
        <v>119</v>
      </c>
      <c r="M20" s="41"/>
    </row>
    <row r="21" spans="2:18" ht="10.75" customHeight="1" x14ac:dyDescent="0.35">
      <c r="B21" s="415" t="s">
        <v>213</v>
      </c>
      <c r="C21" s="242"/>
      <c r="D21" s="242"/>
      <c r="E21" s="242"/>
      <c r="F21" s="243"/>
      <c r="G21" s="243"/>
    </row>
    <row r="22" spans="2:18" ht="10.75" customHeight="1" x14ac:dyDescent="0.35">
      <c r="B22" s="414" t="s">
        <v>171</v>
      </c>
      <c r="C22" s="242"/>
      <c r="D22" s="242"/>
      <c r="E22" s="242"/>
      <c r="F22" s="243"/>
      <c r="G22" s="243"/>
      <c r="I22" s="7"/>
      <c r="J22" s="7"/>
    </row>
    <row r="23" spans="2:18" x14ac:dyDescent="0.35">
      <c r="B23" s="19"/>
      <c r="I23" s="7"/>
      <c r="J23" s="7"/>
    </row>
    <row r="24" spans="2:18" x14ac:dyDescent="0.35">
      <c r="I24" s="7"/>
      <c r="J24" s="7"/>
    </row>
    <row r="25" spans="2:18" x14ac:dyDescent="0.35">
      <c r="I25" s="7"/>
      <c r="J25" s="7"/>
    </row>
    <row r="26" spans="2:18" ht="12.5" x14ac:dyDescent="0.25">
      <c r="B26" s="413"/>
      <c r="I26" s="7"/>
      <c r="J26" s="7"/>
    </row>
    <row r="27" spans="2:18" x14ac:dyDescent="0.35">
      <c r="I27" s="7"/>
      <c r="J27" s="7"/>
    </row>
    <row r="28" spans="2:18" x14ac:dyDescent="0.35">
      <c r="I28" s="7"/>
      <c r="J28" s="7"/>
    </row>
    <row r="29" spans="2:18" x14ac:dyDescent="0.35">
      <c r="I29" s="7"/>
      <c r="J29" s="7"/>
    </row>
    <row r="30" spans="2:18" x14ac:dyDescent="0.35">
      <c r="I30" s="7"/>
      <c r="J30" s="7"/>
    </row>
    <row r="31" spans="2:18" x14ac:dyDescent="0.35">
      <c r="I31" s="7"/>
      <c r="J31" s="7"/>
    </row>
    <row r="32" spans="2:18" x14ac:dyDescent="0.35">
      <c r="I32" s="7"/>
      <c r="J32" s="7"/>
    </row>
  </sheetData>
  <mergeCells count="5">
    <mergeCell ref="E5:E6"/>
    <mergeCell ref="F5:G5"/>
    <mergeCell ref="H5:I5"/>
    <mergeCell ref="B5:D6"/>
    <mergeCell ref="B19:G20"/>
  </mergeCells>
  <conditionalFormatting sqref="S9:U9 K9:K18 R16:R18 M19:M20">
    <cfRule type="cellIs" dxfId="1" priority="1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93" orientation="portrait" r:id="rId1"/>
  <headerFooter>
    <oddFooter>&amp;L_x000D_&amp;1#&amp;"Calibri"&amp;10&amp;K008000 PUBLICA - PUBLIC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B1:R38"/>
  <sheetViews>
    <sheetView showGridLines="0" zoomScale="85" zoomScaleNormal="85" workbookViewId="0">
      <selection activeCell="D22" sqref="D22"/>
    </sheetView>
  </sheetViews>
  <sheetFormatPr defaultColWidth="9.36328125" defaultRowHeight="14.5" x14ac:dyDescent="0.35"/>
  <cols>
    <col min="1" max="2" width="2.36328125" style="7" customWidth="1"/>
    <col min="3" max="3" width="1.6328125" style="7" customWidth="1"/>
    <col min="4" max="4" width="24.36328125" style="7" customWidth="1"/>
    <col min="5" max="8" width="12.453125" style="8" customWidth="1"/>
    <col min="9" max="10" width="14.453125" style="8" customWidth="1"/>
    <col min="11" max="11" width="1.6328125" customWidth="1"/>
    <col min="12" max="12" width="6.36328125" style="7" customWidth="1"/>
    <col min="13" max="13" width="7.54296875" style="7" customWidth="1"/>
    <col min="14" max="20" width="6.36328125" style="7" customWidth="1"/>
    <col min="21" max="16384" width="9.36328125" style="7"/>
  </cols>
  <sheetData>
    <row r="1" spans="2:18" ht="14.15" customHeight="1" x14ac:dyDescent="0.35"/>
    <row r="2" spans="2:18" ht="14.15" customHeight="1" x14ac:dyDescent="0.35">
      <c r="B2" s="229" t="s">
        <v>121</v>
      </c>
      <c r="C2" s="9"/>
      <c r="D2" s="9"/>
    </row>
    <row r="3" spans="2:18" ht="14.15" customHeight="1" x14ac:dyDescent="0.35"/>
    <row r="4" spans="2:18" ht="23.15" customHeight="1" thickBot="1" x14ac:dyDescent="0.4">
      <c r="B4" s="439"/>
      <c r="C4" s="439"/>
      <c r="D4" s="434"/>
      <c r="E4" s="431" t="s">
        <v>208</v>
      </c>
      <c r="F4" s="433"/>
      <c r="G4" s="431" t="s">
        <v>209</v>
      </c>
      <c r="H4" s="433"/>
      <c r="I4" s="431" t="s">
        <v>49</v>
      </c>
      <c r="J4" s="433"/>
    </row>
    <row r="5" spans="2:18" ht="16.5" customHeight="1" x14ac:dyDescent="0.35">
      <c r="B5" s="439"/>
      <c r="C5" s="439"/>
      <c r="D5" s="434"/>
      <c r="E5" s="75" t="s">
        <v>182</v>
      </c>
      <c r="F5" s="76" t="s">
        <v>34</v>
      </c>
      <c r="G5" s="75" t="s">
        <v>182</v>
      </c>
      <c r="H5" s="75" t="s">
        <v>34</v>
      </c>
      <c r="I5" s="442" t="s">
        <v>182</v>
      </c>
      <c r="J5" s="442" t="s">
        <v>34</v>
      </c>
    </row>
    <row r="6" spans="2:18" ht="23.15" customHeight="1" x14ac:dyDescent="0.35">
      <c r="B6" s="230" t="s">
        <v>120</v>
      </c>
      <c r="C6" s="231"/>
      <c r="D6" s="232"/>
      <c r="E6" s="336" t="s">
        <v>179</v>
      </c>
      <c r="F6" s="336" t="s">
        <v>180</v>
      </c>
      <c r="G6" s="337" t="s">
        <v>179</v>
      </c>
      <c r="H6" s="337" t="s">
        <v>180</v>
      </c>
      <c r="I6" s="436"/>
      <c r="J6" s="436"/>
    </row>
    <row r="7" spans="2:18" s="40" customFormat="1" ht="6" customHeight="1" x14ac:dyDescent="0.3">
      <c r="B7" s="212"/>
      <c r="C7" s="213"/>
      <c r="D7" s="213"/>
      <c r="E7" s="371"/>
      <c r="F7" s="371"/>
      <c r="G7" s="371"/>
      <c r="H7" s="371"/>
      <c r="I7" s="371"/>
      <c r="J7" s="371"/>
      <c r="K7" s="36"/>
      <c r="L7" s="7"/>
      <c r="M7" s="7"/>
      <c r="N7" s="7"/>
      <c r="O7" s="7"/>
      <c r="P7" s="7"/>
      <c r="Q7" s="7"/>
      <c r="R7" s="7"/>
    </row>
    <row r="8" spans="2:18" s="9" customFormat="1" ht="15.75" customHeight="1" x14ac:dyDescent="0.35">
      <c r="B8" s="216" t="s">
        <v>54</v>
      </c>
      <c r="C8" s="216"/>
      <c r="D8" s="217"/>
      <c r="E8" s="385">
        <v>28370.083239844502</v>
      </c>
      <c r="F8" s="382">
        <v>5325.7315765030298</v>
      </c>
      <c r="G8" s="88">
        <v>31234.22373179</v>
      </c>
      <c r="H8" s="214">
        <v>6105.5957084361298</v>
      </c>
      <c r="I8" s="226">
        <v>-9.1698789012336093</v>
      </c>
      <c r="J8" s="116">
        <v>-12.7729409082158</v>
      </c>
      <c r="L8" s="7"/>
      <c r="M8" s="7"/>
      <c r="N8" s="7"/>
      <c r="O8" s="7"/>
      <c r="P8" s="7"/>
      <c r="Q8" s="7"/>
      <c r="R8" s="7"/>
    </row>
    <row r="9" spans="2:18" s="9" customFormat="1" ht="6.75" customHeight="1" x14ac:dyDescent="0.35">
      <c r="B9" s="216"/>
      <c r="C9" s="216"/>
      <c r="D9" s="217"/>
      <c r="E9" s="385"/>
      <c r="F9" s="382"/>
      <c r="G9" s="90"/>
      <c r="H9" s="215"/>
      <c r="I9" s="226"/>
      <c r="J9" s="218"/>
      <c r="L9" s="7"/>
      <c r="M9" s="7"/>
      <c r="N9" s="7"/>
      <c r="O9" s="7"/>
      <c r="P9" s="7"/>
      <c r="Q9" s="7"/>
      <c r="R9" s="7"/>
    </row>
    <row r="10" spans="2:18" ht="18.75" customHeight="1" x14ac:dyDescent="0.35">
      <c r="B10" s="216"/>
      <c r="C10" s="219" t="s">
        <v>19</v>
      </c>
      <c r="D10" s="220"/>
      <c r="E10" s="385">
        <v>24833.830038340799</v>
      </c>
      <c r="F10" s="382">
        <v>2012.2109305650699</v>
      </c>
      <c r="G10" s="88">
        <v>26995.450235998302</v>
      </c>
      <c r="H10" s="214">
        <v>1783.9166054249399</v>
      </c>
      <c r="I10" s="226">
        <v>-8.0073500488426106</v>
      </c>
      <c r="J10" s="218">
        <v>12.7973653278341</v>
      </c>
    </row>
    <row r="11" spans="2:18" ht="18.75" customHeight="1" x14ac:dyDescent="0.35">
      <c r="B11" s="216"/>
      <c r="C11" s="219" t="s">
        <v>2</v>
      </c>
      <c r="D11" s="220"/>
      <c r="E11" s="385">
        <v>3536.2532015035899</v>
      </c>
      <c r="F11" s="382">
        <v>3313.5206459379701</v>
      </c>
      <c r="G11" s="88">
        <v>4238.77349579166</v>
      </c>
      <c r="H11" s="214">
        <v>4321.6791030112099</v>
      </c>
      <c r="I11" s="226">
        <v>-16.573669128240599</v>
      </c>
      <c r="J11" s="218">
        <v>-23.327934190458301</v>
      </c>
    </row>
    <row r="12" spans="2:18" ht="15.75" customHeight="1" x14ac:dyDescent="0.35">
      <c r="B12" s="216"/>
      <c r="C12" s="220"/>
      <c r="D12" s="220" t="s">
        <v>20</v>
      </c>
      <c r="E12" s="386">
        <v>1316.1796304193399</v>
      </c>
      <c r="F12" s="383">
        <v>1216.32607490087</v>
      </c>
      <c r="G12" s="90">
        <v>1443.1429423710399</v>
      </c>
      <c r="H12" s="215">
        <v>1473.24877439855</v>
      </c>
      <c r="I12" s="227">
        <v>-8.7976948245403506</v>
      </c>
      <c r="J12" s="221">
        <v>-17.439193160202603</v>
      </c>
    </row>
    <row r="13" spans="2:18" ht="15.75" customHeight="1" x14ac:dyDescent="0.35">
      <c r="B13" s="216"/>
      <c r="C13" s="220"/>
      <c r="D13" s="220" t="s">
        <v>21</v>
      </c>
      <c r="E13" s="386">
        <v>1197.1389087617799</v>
      </c>
      <c r="F13" s="383">
        <v>1088.7935420588001</v>
      </c>
      <c r="G13" s="90">
        <v>1460.30199054892</v>
      </c>
      <c r="H13" s="215">
        <v>1403.7129183483901</v>
      </c>
      <c r="I13" s="227">
        <v>-18.021141071527001</v>
      </c>
      <c r="J13" s="221">
        <v>-22.434742330370998</v>
      </c>
    </row>
    <row r="14" spans="2:18" ht="15.75" customHeight="1" x14ac:dyDescent="0.35">
      <c r="B14" s="216"/>
      <c r="C14" s="220"/>
      <c r="D14" s="220" t="s">
        <v>22</v>
      </c>
      <c r="E14" s="386">
        <v>619.75588776375105</v>
      </c>
      <c r="F14" s="383">
        <v>841.49560981452601</v>
      </c>
      <c r="G14" s="90">
        <v>820.59556338458901</v>
      </c>
      <c r="H14" s="215">
        <v>1202.77985671689</v>
      </c>
      <c r="I14" s="227">
        <v>-24.474867350301601</v>
      </c>
      <c r="J14" s="221">
        <v>-30.037437431694702</v>
      </c>
    </row>
    <row r="15" spans="2:18" ht="15.75" customHeight="1" thickBot="1" x14ac:dyDescent="0.4">
      <c r="B15" s="222"/>
      <c r="C15" s="222"/>
      <c r="D15" s="222" t="s">
        <v>23</v>
      </c>
      <c r="E15" s="387">
        <v>403.17877455872201</v>
      </c>
      <c r="F15" s="384">
        <v>166.90541916376699</v>
      </c>
      <c r="G15" s="224">
        <v>514.73299948710201</v>
      </c>
      <c r="H15" s="223">
        <v>241.93755354738599</v>
      </c>
      <c r="I15" s="228">
        <v>-21.6722504753991</v>
      </c>
      <c r="J15" s="225">
        <v>-31.0130169060022</v>
      </c>
    </row>
    <row r="16" spans="2:18" ht="11.4" customHeight="1" thickTop="1" x14ac:dyDescent="0.35">
      <c r="B16" s="440" t="s">
        <v>212</v>
      </c>
      <c r="C16" s="440"/>
      <c r="D16" s="440"/>
      <c r="E16" s="440"/>
      <c r="F16" s="440"/>
      <c r="G16" s="440"/>
      <c r="H16" s="440"/>
      <c r="I16" s="209"/>
      <c r="J16" s="208" t="s">
        <v>118</v>
      </c>
      <c r="K16" s="8"/>
      <c r="L16" s="8"/>
    </row>
    <row r="17" spans="2:12" ht="11.4" customHeight="1" x14ac:dyDescent="0.35">
      <c r="B17" s="441"/>
      <c r="C17" s="441"/>
      <c r="D17" s="441"/>
      <c r="E17" s="441"/>
      <c r="F17" s="441"/>
      <c r="G17" s="441"/>
      <c r="H17" s="441"/>
      <c r="I17" s="13"/>
      <c r="J17" s="44"/>
      <c r="K17" s="44"/>
      <c r="L17" s="13"/>
    </row>
    <row r="18" spans="2:12" ht="11.4" customHeight="1" x14ac:dyDescent="0.35">
      <c r="B18" s="415" t="s">
        <v>213</v>
      </c>
      <c r="C18" s="242"/>
      <c r="D18" s="242"/>
      <c r="E18" s="242"/>
      <c r="F18" s="243"/>
      <c r="G18" s="243"/>
      <c r="H18" s="213"/>
      <c r="I18" s="10"/>
      <c r="J18" s="44"/>
    </row>
    <row r="19" spans="2:12" ht="11.4" customHeight="1" x14ac:dyDescent="0.35">
      <c r="B19" s="414" t="s">
        <v>171</v>
      </c>
      <c r="E19" s="7"/>
      <c r="H19" s="10"/>
      <c r="I19" s="10"/>
      <c r="J19" s="44"/>
    </row>
    <row r="20" spans="2:12" x14ac:dyDescent="0.35">
      <c r="D20" s="10"/>
      <c r="E20" s="5"/>
      <c r="F20" s="10"/>
      <c r="G20" s="10"/>
      <c r="H20" s="10"/>
      <c r="I20" s="10"/>
      <c r="J20" s="44"/>
    </row>
    <row r="21" spans="2:12" x14ac:dyDescent="0.35">
      <c r="E21" s="5"/>
      <c r="F21" s="10"/>
      <c r="G21" s="10"/>
      <c r="H21" s="10"/>
      <c r="I21" s="10"/>
      <c r="J21" s="44"/>
    </row>
    <row r="22" spans="2:12" x14ac:dyDescent="0.35">
      <c r="E22" s="5"/>
      <c r="F22" s="10"/>
      <c r="G22" s="10"/>
      <c r="H22" s="10"/>
      <c r="I22" s="10"/>
      <c r="J22" s="44"/>
    </row>
    <row r="23" spans="2:12" x14ac:dyDescent="0.35">
      <c r="E23" s="5"/>
      <c r="F23" s="10"/>
      <c r="G23" s="10"/>
      <c r="H23" s="10"/>
      <c r="I23" s="10"/>
      <c r="J23" s="44"/>
    </row>
    <row r="24" spans="2:12" x14ac:dyDescent="0.35">
      <c r="E24" s="5"/>
      <c r="F24" s="10"/>
      <c r="G24" s="10"/>
      <c r="H24" s="10"/>
      <c r="I24" s="10"/>
      <c r="J24" s="44"/>
    </row>
    <row r="25" spans="2:12" x14ac:dyDescent="0.35">
      <c r="E25" s="5"/>
      <c r="F25" s="10"/>
      <c r="G25" s="10"/>
      <c r="H25" s="10"/>
      <c r="I25" s="10"/>
      <c r="J25" s="44"/>
    </row>
    <row r="26" spans="2:12" x14ac:dyDescent="0.35">
      <c r="E26" s="5"/>
      <c r="F26" s="10"/>
      <c r="G26" s="10"/>
      <c r="H26" s="10"/>
      <c r="I26" s="10"/>
      <c r="J26" s="44"/>
    </row>
    <row r="27" spans="2:12" x14ac:dyDescent="0.35">
      <c r="E27" s="5"/>
      <c r="F27" s="10"/>
      <c r="G27" s="10"/>
      <c r="H27" s="10"/>
      <c r="I27" s="10"/>
      <c r="J27" s="44"/>
    </row>
    <row r="28" spans="2:12" x14ac:dyDescent="0.35">
      <c r="E28" s="5"/>
      <c r="F28" s="10"/>
      <c r="G28" s="10"/>
      <c r="H28" s="10"/>
      <c r="I28" s="10"/>
      <c r="J28" s="44"/>
    </row>
    <row r="29" spans="2:12" ht="11.5" x14ac:dyDescent="0.35">
      <c r="E29" s="7"/>
      <c r="F29" s="7"/>
      <c r="G29" s="7"/>
      <c r="H29" s="7"/>
      <c r="I29" s="7"/>
      <c r="J29" s="7"/>
      <c r="K29" s="7"/>
    </row>
    <row r="30" spans="2:12" ht="11.5" x14ac:dyDescent="0.35">
      <c r="E30" s="7"/>
      <c r="F30" s="7"/>
      <c r="G30" s="7"/>
      <c r="H30" s="7"/>
      <c r="I30" s="7"/>
      <c r="J30" s="7"/>
      <c r="K30" s="7"/>
    </row>
    <row r="31" spans="2:12" ht="11.5" x14ac:dyDescent="0.35">
      <c r="E31" s="7"/>
      <c r="F31" s="7"/>
      <c r="G31" s="7"/>
      <c r="H31" s="7"/>
      <c r="I31" s="7"/>
      <c r="J31" s="7"/>
      <c r="K31" s="7"/>
    </row>
    <row r="32" spans="2:12" ht="11.5" x14ac:dyDescent="0.35">
      <c r="E32" s="7"/>
      <c r="F32" s="7"/>
      <c r="G32" s="7"/>
      <c r="H32" s="7"/>
      <c r="I32" s="7"/>
      <c r="J32" s="7"/>
      <c r="K32" s="7"/>
    </row>
    <row r="33" spans="5:11" ht="11.5" x14ac:dyDescent="0.35">
      <c r="E33" s="7"/>
      <c r="F33" s="7"/>
      <c r="G33" s="7"/>
      <c r="H33" s="7"/>
      <c r="I33" s="7"/>
      <c r="J33" s="7"/>
      <c r="K33" s="7"/>
    </row>
    <row r="34" spans="5:11" x14ac:dyDescent="0.35">
      <c r="E34" s="7"/>
      <c r="F34" s="7"/>
      <c r="G34" s="7"/>
      <c r="H34" s="7"/>
    </row>
    <row r="35" spans="5:11" x14ac:dyDescent="0.35">
      <c r="E35" s="7"/>
      <c r="F35" s="7"/>
      <c r="G35" s="7"/>
      <c r="H35" s="7"/>
    </row>
    <row r="36" spans="5:11" x14ac:dyDescent="0.35">
      <c r="E36" s="7"/>
      <c r="F36" s="7"/>
      <c r="G36" s="7"/>
      <c r="H36" s="7"/>
    </row>
    <row r="37" spans="5:11" x14ac:dyDescent="0.35">
      <c r="E37" s="7"/>
      <c r="F37" s="7"/>
      <c r="G37" s="7"/>
    </row>
    <row r="38" spans="5:11" x14ac:dyDescent="0.35">
      <c r="E38" s="13"/>
      <c r="F38" s="13"/>
    </row>
  </sheetData>
  <mergeCells count="7">
    <mergeCell ref="B16:H17"/>
    <mergeCell ref="B4:D5"/>
    <mergeCell ref="E4:F4"/>
    <mergeCell ref="I4:J4"/>
    <mergeCell ref="J5:J6"/>
    <mergeCell ref="I5:I6"/>
    <mergeCell ref="G4:H4"/>
  </mergeCells>
  <pageMargins left="0.23622047244094491" right="0.31496062992125984" top="0.74803149606299213" bottom="0.74803149606299213" header="0.31496062992125984" footer="0.31496062992125984"/>
  <pageSetup paperSize="9" scale="91" orientation="portrait" r:id="rId1"/>
  <headerFooter>
    <oddFooter>&amp;L_x000D_&amp;1#&amp;"Calibri"&amp;10&amp;K008000 PUBLICA - PUBLIC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B1:Q40"/>
  <sheetViews>
    <sheetView showGridLines="0" zoomScale="85" zoomScaleNormal="85" workbookViewId="0">
      <selection activeCell="B19" sqref="B19:I21"/>
    </sheetView>
  </sheetViews>
  <sheetFormatPr defaultColWidth="9.36328125" defaultRowHeight="14.5" x14ac:dyDescent="0.35"/>
  <cols>
    <col min="1" max="1" width="1.54296875" style="14" customWidth="1"/>
    <col min="2" max="2" width="1.6328125" style="14" customWidth="1"/>
    <col min="3" max="3" width="60" style="14" customWidth="1"/>
    <col min="4" max="6" width="12.36328125" style="6" customWidth="1"/>
    <col min="7" max="7" width="12.36328125" style="14" customWidth="1"/>
    <col min="8" max="8" width="14.453125" style="14" customWidth="1"/>
    <col min="9" max="9" width="14" style="14" customWidth="1"/>
    <col min="10" max="10" width="1.54296875" style="16" customWidth="1"/>
    <col min="11" max="16" width="6.453125" style="14" customWidth="1"/>
    <col min="17" max="16384" width="9.36328125" style="14"/>
  </cols>
  <sheetData>
    <row r="1" spans="2:17" ht="9.75" customHeight="1" x14ac:dyDescent="0.35">
      <c r="J1" s="14"/>
    </row>
    <row r="2" spans="2:17" ht="14.15" customHeight="1" x14ac:dyDescent="0.35">
      <c r="B2" s="83" t="s">
        <v>122</v>
      </c>
      <c r="C2" s="15"/>
      <c r="J2" s="14"/>
    </row>
    <row r="3" spans="2:17" ht="5.15" customHeight="1" x14ac:dyDescent="0.35">
      <c r="B3" s="15"/>
      <c r="C3" s="15"/>
      <c r="J3" s="14"/>
    </row>
    <row r="4" spans="2:17" ht="11.25" customHeight="1" x14ac:dyDescent="0.35">
      <c r="J4" s="14"/>
    </row>
    <row r="5" spans="2:17" ht="23.25" customHeight="1" thickBot="1" x14ac:dyDescent="0.4">
      <c r="B5" s="234"/>
      <c r="C5" s="233"/>
      <c r="D5" s="432" t="s">
        <v>210</v>
      </c>
      <c r="E5" s="433"/>
      <c r="F5" s="431" t="s">
        <v>209</v>
      </c>
      <c r="G5" s="433"/>
      <c r="H5" s="431" t="s">
        <v>49</v>
      </c>
      <c r="I5" s="433"/>
      <c r="J5" s="14"/>
    </row>
    <row r="6" spans="2:17" ht="14.15" customHeight="1" x14ac:dyDescent="0.35">
      <c r="B6" s="237"/>
      <c r="C6" s="236"/>
      <c r="D6" s="75" t="s">
        <v>182</v>
      </c>
      <c r="E6" s="76" t="s">
        <v>34</v>
      </c>
      <c r="F6" s="75" t="s">
        <v>182</v>
      </c>
      <c r="G6" s="75" t="s">
        <v>34</v>
      </c>
      <c r="H6" s="442" t="s">
        <v>182</v>
      </c>
      <c r="I6" s="442" t="s">
        <v>34</v>
      </c>
      <c r="J6" s="14"/>
    </row>
    <row r="7" spans="2:17" ht="17.25" customHeight="1" x14ac:dyDescent="0.35">
      <c r="B7" s="235" t="s">
        <v>176</v>
      </c>
      <c r="C7" s="232"/>
      <c r="D7" s="336" t="s">
        <v>174</v>
      </c>
      <c r="E7" s="336" t="s">
        <v>175</v>
      </c>
      <c r="F7" s="337" t="s">
        <v>174</v>
      </c>
      <c r="G7" s="337" t="s">
        <v>175</v>
      </c>
      <c r="H7" s="436"/>
      <c r="I7" s="436"/>
      <c r="J7" s="14"/>
    </row>
    <row r="8" spans="2:17" customFormat="1" ht="5.15" customHeight="1" x14ac:dyDescent="0.35">
      <c r="L8" s="14"/>
      <c r="M8" s="14"/>
    </row>
    <row r="9" spans="2:17" ht="22.5" customHeight="1" x14ac:dyDescent="0.35">
      <c r="B9" s="238" t="s">
        <v>0</v>
      </c>
      <c r="C9" s="239"/>
      <c r="D9" s="385">
        <v>24833.830038340799</v>
      </c>
      <c r="E9" s="382">
        <v>2012.2109305650699</v>
      </c>
      <c r="F9" s="300">
        <v>26995.450236000001</v>
      </c>
      <c r="G9" s="301">
        <v>1783.9166054</v>
      </c>
      <c r="H9" s="226">
        <v>-8.0073500488483997</v>
      </c>
      <c r="I9" s="218">
        <v>12.797365329411001</v>
      </c>
      <c r="J9" s="14"/>
    </row>
    <row r="10" spans="2:17" ht="22.5" customHeight="1" x14ac:dyDescent="0.35">
      <c r="B10" s="240"/>
      <c r="C10" s="241" t="s">
        <v>29</v>
      </c>
      <c r="D10" s="386">
        <v>3317.52626959293</v>
      </c>
      <c r="E10" s="383">
        <v>338.70167244950602</v>
      </c>
      <c r="F10" s="257">
        <v>3547.6687299999999</v>
      </c>
      <c r="G10" s="302">
        <v>230.00372196000001</v>
      </c>
      <c r="H10" s="227">
        <v>-6.4871462902080896</v>
      </c>
      <c r="I10" s="221">
        <v>47.259213704554597</v>
      </c>
      <c r="J10" s="14"/>
      <c r="O10" s="334"/>
      <c r="Q10" s="335"/>
    </row>
    <row r="11" spans="2:17" ht="22.5" customHeight="1" x14ac:dyDescent="0.35">
      <c r="B11" s="240"/>
      <c r="C11" s="241" t="s">
        <v>76</v>
      </c>
      <c r="D11" s="386">
        <v>6101.9697567335197</v>
      </c>
      <c r="E11" s="383">
        <v>326.90851644755401</v>
      </c>
      <c r="F11" s="257">
        <v>7776.0334670000002</v>
      </c>
      <c r="G11" s="302">
        <v>387.30642655000003</v>
      </c>
      <c r="H11" s="227">
        <v>-21.528504440868097</v>
      </c>
      <c r="I11" s="221">
        <v>-15.594347514563999</v>
      </c>
      <c r="J11" s="14"/>
      <c r="O11" s="334"/>
      <c r="Q11" s="335"/>
    </row>
    <row r="12" spans="2:17" ht="22.5" customHeight="1" x14ac:dyDescent="0.35">
      <c r="B12" s="240"/>
      <c r="C12" s="241" t="s">
        <v>30</v>
      </c>
      <c r="D12" s="386">
        <v>2116.645113994</v>
      </c>
      <c r="E12" s="383">
        <v>226.55753268847101</v>
      </c>
      <c r="F12" s="260">
        <v>2211.9739682999998</v>
      </c>
      <c r="G12" s="303">
        <v>260.61258117</v>
      </c>
      <c r="H12" s="227">
        <v>-4.3096734261870706</v>
      </c>
      <c r="I12" s="221">
        <v>-13.067307928359101</v>
      </c>
      <c r="J12" s="14"/>
      <c r="O12" s="334"/>
      <c r="Q12" s="335"/>
    </row>
    <row r="13" spans="2:17" ht="24" customHeight="1" x14ac:dyDescent="0.35">
      <c r="B13" s="240"/>
      <c r="C13" s="241" t="s">
        <v>104</v>
      </c>
      <c r="D13" s="386">
        <v>993.867907815026</v>
      </c>
      <c r="E13" s="383">
        <v>112.68548339132001</v>
      </c>
      <c r="F13" s="260">
        <v>1508.2659652</v>
      </c>
      <c r="G13" s="303">
        <v>139.18944597999999</v>
      </c>
      <c r="H13" s="227">
        <v>-34.105261887068004</v>
      </c>
      <c r="I13" s="221">
        <v>-19.041646729802199</v>
      </c>
      <c r="J13" s="14"/>
      <c r="O13" s="334"/>
      <c r="Q13" s="335"/>
    </row>
    <row r="14" spans="2:17" ht="22.5" customHeight="1" x14ac:dyDescent="0.35">
      <c r="B14" s="240"/>
      <c r="C14" s="241" t="s">
        <v>78</v>
      </c>
      <c r="D14" s="386">
        <v>362.014256873058</v>
      </c>
      <c r="E14" s="383">
        <v>43.912253008034597</v>
      </c>
      <c r="F14" s="260">
        <v>431.24642101000001</v>
      </c>
      <c r="G14" s="303">
        <v>41.059972842000001</v>
      </c>
      <c r="H14" s="227">
        <v>-16.0539683957949</v>
      </c>
      <c r="I14" s="221">
        <v>6.9466197092000499</v>
      </c>
      <c r="J14" s="14"/>
      <c r="O14" s="334"/>
      <c r="Q14" s="335"/>
    </row>
    <row r="15" spans="2:17" ht="22.5" customHeight="1" x14ac:dyDescent="0.35">
      <c r="B15" s="240"/>
      <c r="C15" s="241" t="s">
        <v>31</v>
      </c>
      <c r="D15" s="386">
        <v>4417.0344732009798</v>
      </c>
      <c r="E15" s="383">
        <v>285.08526589264198</v>
      </c>
      <c r="F15" s="260">
        <v>4288.9734177999999</v>
      </c>
      <c r="G15" s="303">
        <v>198.36746026</v>
      </c>
      <c r="H15" s="227">
        <v>2.98582068309176</v>
      </c>
      <c r="I15" s="221">
        <v>43.715741240514397</v>
      </c>
      <c r="J15" s="14"/>
      <c r="O15" s="334"/>
      <c r="Q15" s="335"/>
    </row>
    <row r="16" spans="2:17" ht="22.5" customHeight="1" x14ac:dyDescent="0.35">
      <c r="B16" s="240"/>
      <c r="C16" s="241" t="s">
        <v>79</v>
      </c>
      <c r="D16" s="386">
        <v>575.07046513645196</v>
      </c>
      <c r="E16" s="383">
        <v>43.760110545240103</v>
      </c>
      <c r="F16" s="260">
        <v>1154.0221753999999</v>
      </c>
      <c r="G16" s="303">
        <v>68.489978377</v>
      </c>
      <c r="H16" s="227">
        <v>-50.168161635444797</v>
      </c>
      <c r="I16" s="221">
        <v>-36.107279368136801</v>
      </c>
      <c r="J16" s="14"/>
      <c r="O16" s="334"/>
      <c r="Q16" s="335"/>
    </row>
    <row r="17" spans="2:17" ht="22.5" customHeight="1" x14ac:dyDescent="0.35">
      <c r="B17" s="240"/>
      <c r="C17" s="241" t="s">
        <v>133</v>
      </c>
      <c r="D17" s="386">
        <v>1644.35434008723</v>
      </c>
      <c r="E17" s="383">
        <v>93.013404313512595</v>
      </c>
      <c r="F17" s="260">
        <v>1274.4085333</v>
      </c>
      <c r="G17" s="303">
        <v>46.542732809</v>
      </c>
      <c r="H17" s="227">
        <v>29.028823734354798</v>
      </c>
      <c r="I17" s="221">
        <v>99.845171737587705</v>
      </c>
      <c r="J17" s="14"/>
      <c r="O17" s="334"/>
      <c r="Q17" s="335"/>
    </row>
    <row r="18" spans="2:17" ht="22.5" customHeight="1" thickBot="1" x14ac:dyDescent="0.4">
      <c r="B18" s="244"/>
      <c r="C18" s="245" t="s">
        <v>15</v>
      </c>
      <c r="D18" s="387">
        <v>5305.34745490776</v>
      </c>
      <c r="E18" s="384">
        <v>541.58669182879203</v>
      </c>
      <c r="F18" s="262">
        <v>4802.8575578999998</v>
      </c>
      <c r="G18" s="304">
        <v>412.34428548</v>
      </c>
      <c r="H18" s="228">
        <v>10.462311050246401</v>
      </c>
      <c r="I18" s="225">
        <v>31.343324231677901</v>
      </c>
      <c r="J18" s="14"/>
      <c r="O18" s="334"/>
      <c r="Q18" s="335"/>
    </row>
    <row r="19" spans="2:17" s="7" customFormat="1" ht="10.75" customHeight="1" thickTop="1" x14ac:dyDescent="0.35">
      <c r="B19" s="440" t="s">
        <v>212</v>
      </c>
      <c r="C19" s="440"/>
      <c r="D19" s="440"/>
      <c r="E19" s="440"/>
      <c r="F19" s="440"/>
      <c r="G19" s="440"/>
      <c r="H19" s="440"/>
      <c r="I19" s="440"/>
      <c r="J19" s="8"/>
      <c r="K19" s="8"/>
      <c r="L19" s="8"/>
      <c r="M19" s="8"/>
      <c r="N19" s="8"/>
    </row>
    <row r="20" spans="2:17" ht="10.75" customHeight="1" x14ac:dyDescent="0.35">
      <c r="B20" s="415" t="s">
        <v>213</v>
      </c>
      <c r="C20" s="242"/>
      <c r="D20" s="242"/>
      <c r="E20" s="242"/>
      <c r="F20" s="243"/>
      <c r="G20" s="243"/>
      <c r="H20" s="213"/>
      <c r="I20" s="77"/>
      <c r="J20" s="14"/>
    </row>
    <row r="21" spans="2:17" ht="10.75" customHeight="1" x14ac:dyDescent="0.35">
      <c r="B21" s="414" t="s">
        <v>171</v>
      </c>
      <c r="C21" s="7"/>
      <c r="D21" s="7"/>
      <c r="E21" s="7"/>
      <c r="F21" s="8"/>
      <c r="G21" s="8"/>
      <c r="H21" s="10"/>
      <c r="J21" s="14"/>
    </row>
    <row r="22" spans="2:17" ht="11.5" x14ac:dyDescent="0.35">
      <c r="J22" s="14"/>
    </row>
    <row r="23" spans="2:17" ht="11.5" x14ac:dyDescent="0.35">
      <c r="J23" s="14"/>
    </row>
    <row r="24" spans="2:17" ht="11.5" x14ac:dyDescent="0.35">
      <c r="J24" s="14"/>
    </row>
    <row r="25" spans="2:17" ht="11.5" x14ac:dyDescent="0.35">
      <c r="J25" s="14"/>
    </row>
    <row r="26" spans="2:17" ht="11.5" x14ac:dyDescent="0.35">
      <c r="J26" s="14"/>
    </row>
    <row r="27" spans="2:17" ht="11.5" x14ac:dyDescent="0.35">
      <c r="J27" s="14"/>
    </row>
    <row r="28" spans="2:17" ht="11.5" x14ac:dyDescent="0.35">
      <c r="J28" s="14"/>
    </row>
    <row r="29" spans="2:17" ht="11.5" x14ac:dyDescent="0.35">
      <c r="J29" s="14"/>
    </row>
    <row r="30" spans="2:17" ht="11.5" x14ac:dyDescent="0.35">
      <c r="J30" s="14"/>
    </row>
    <row r="31" spans="2:17" ht="11.5" x14ac:dyDescent="0.35">
      <c r="J31" s="14"/>
    </row>
    <row r="32" spans="2:17" ht="11.5" x14ac:dyDescent="0.35">
      <c r="J32" s="14"/>
    </row>
    <row r="33" spans="4:10" ht="11.5" x14ac:dyDescent="0.35">
      <c r="J33" s="14"/>
    </row>
    <row r="34" spans="4:10" ht="11.5" x14ac:dyDescent="0.35">
      <c r="J34" s="14"/>
    </row>
    <row r="35" spans="4:10" ht="11.5" x14ac:dyDescent="0.35">
      <c r="J35" s="14"/>
    </row>
    <row r="36" spans="4:10" ht="11.5" x14ac:dyDescent="0.35">
      <c r="J36" s="14"/>
    </row>
    <row r="37" spans="4:10" ht="11.5" x14ac:dyDescent="0.35">
      <c r="D37" s="14"/>
      <c r="E37" s="14"/>
      <c r="J37" s="14"/>
    </row>
    <row r="38" spans="4:10" ht="11.5" x14ac:dyDescent="0.35">
      <c r="D38" s="14"/>
      <c r="E38" s="14"/>
      <c r="J38" s="14"/>
    </row>
    <row r="39" spans="4:10" ht="11.5" x14ac:dyDescent="0.35">
      <c r="D39" s="14"/>
      <c r="E39" s="14"/>
      <c r="J39" s="14"/>
    </row>
    <row r="40" spans="4:10" x14ac:dyDescent="0.35">
      <c r="E40" s="10"/>
    </row>
  </sheetData>
  <mergeCells count="6">
    <mergeCell ref="B19:I19"/>
    <mergeCell ref="D5:E5"/>
    <mergeCell ref="H6:H7"/>
    <mergeCell ref="H5:I5"/>
    <mergeCell ref="F5:G5"/>
    <mergeCell ref="I6:I7"/>
  </mergeCells>
  <pageMargins left="0.27" right="0.3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B1:T42"/>
  <sheetViews>
    <sheetView showGridLines="0" zoomScale="85" zoomScaleNormal="85" workbookViewId="0">
      <selection activeCell="F24" sqref="F24"/>
    </sheetView>
  </sheetViews>
  <sheetFormatPr defaultColWidth="9.36328125" defaultRowHeight="11.5" x14ac:dyDescent="0.35"/>
  <cols>
    <col min="1" max="1" width="2.453125" style="14" customWidth="1"/>
    <col min="2" max="2" width="2.6328125" style="14" customWidth="1"/>
    <col min="3" max="3" width="3.36328125" style="14" customWidth="1"/>
    <col min="4" max="4" width="22" style="14" customWidth="1"/>
    <col min="5" max="6" width="13.36328125" style="6" customWidth="1"/>
    <col min="7" max="7" width="13.54296875" style="6" customWidth="1"/>
    <col min="8" max="9" width="13.36328125" style="14" customWidth="1"/>
    <col min="10" max="10" width="13.54296875" style="14" customWidth="1"/>
    <col min="11" max="11" width="1.54296875" style="14" customWidth="1"/>
    <col min="12" max="20" width="6.54296875" style="14" customWidth="1"/>
    <col min="21" max="16384" width="9.36328125" style="14"/>
  </cols>
  <sheetData>
    <row r="1" spans="2:20" ht="12" customHeight="1" x14ac:dyDescent="0.35"/>
    <row r="2" spans="2:20" ht="14.15" customHeight="1" x14ac:dyDescent="0.35">
      <c r="B2" s="83" t="s">
        <v>181</v>
      </c>
      <c r="C2" s="15"/>
      <c r="D2" s="15"/>
    </row>
    <row r="3" spans="2:20" ht="5.15" customHeight="1" x14ac:dyDescent="0.35"/>
    <row r="4" spans="2:20" ht="14.15" customHeight="1" x14ac:dyDescent="0.35">
      <c r="I4" s="435" t="s">
        <v>170</v>
      </c>
      <c r="J4" s="435"/>
    </row>
    <row r="5" spans="2:20" ht="23.15" customHeight="1" thickBot="1" x14ac:dyDescent="0.4">
      <c r="B5" s="247"/>
      <c r="C5" s="247"/>
      <c r="D5" s="236"/>
      <c r="E5" s="432" t="s">
        <v>211</v>
      </c>
      <c r="F5" s="432"/>
      <c r="G5" s="433"/>
      <c r="H5" s="431" t="s">
        <v>209</v>
      </c>
      <c r="I5" s="432"/>
      <c r="J5" s="432"/>
    </row>
    <row r="6" spans="2:20" ht="51" customHeight="1" x14ac:dyDescent="0.25">
      <c r="B6" s="248" t="s">
        <v>24</v>
      </c>
      <c r="C6" s="247"/>
      <c r="D6" s="236"/>
      <c r="E6" s="246" t="s">
        <v>33</v>
      </c>
      <c r="F6" s="246" t="s">
        <v>32</v>
      </c>
      <c r="G6" s="246" t="s">
        <v>74</v>
      </c>
      <c r="H6" s="246" t="s">
        <v>33</v>
      </c>
      <c r="I6" s="246" t="s">
        <v>32</v>
      </c>
      <c r="J6" s="246" t="s">
        <v>74</v>
      </c>
    </row>
    <row r="7" spans="2:20" ht="6" customHeight="1" x14ac:dyDescent="0.3">
      <c r="B7" s="249"/>
      <c r="C7" s="240"/>
      <c r="D7" s="240"/>
      <c r="E7" s="372"/>
      <c r="F7" s="372"/>
      <c r="G7" s="372"/>
      <c r="H7" s="372"/>
      <c r="I7" s="372"/>
      <c r="J7" s="372"/>
    </row>
    <row r="8" spans="2:20" ht="15.75" customHeight="1" x14ac:dyDescent="0.35">
      <c r="B8" s="250" t="s">
        <v>0</v>
      </c>
      <c r="C8" s="240"/>
      <c r="D8" s="251"/>
      <c r="E8" s="385">
        <v>1316.1796304193499</v>
      </c>
      <c r="F8" s="389">
        <v>1197.1389087617799</v>
      </c>
      <c r="G8" s="392">
        <v>1.09943768495562</v>
      </c>
      <c r="H8" s="252">
        <v>1443.1429424</v>
      </c>
      <c r="I8" s="253">
        <v>1460.3019905000001</v>
      </c>
      <c r="J8" s="254">
        <v>0.98824965774999995</v>
      </c>
      <c r="O8" s="39"/>
      <c r="R8" s="39"/>
      <c r="S8" s="39"/>
      <c r="T8" s="39"/>
    </row>
    <row r="9" spans="2:20" ht="15.75" customHeight="1" x14ac:dyDescent="0.35">
      <c r="B9" s="255" t="s">
        <v>68</v>
      </c>
      <c r="C9" s="240"/>
      <c r="D9" s="251"/>
      <c r="E9" s="385"/>
      <c r="F9" s="389"/>
      <c r="G9" s="388"/>
      <c r="H9" s="252"/>
      <c r="I9" s="253"/>
      <c r="J9" s="254"/>
      <c r="O9" s="39"/>
    </row>
    <row r="10" spans="2:20" ht="15.75" customHeight="1" x14ac:dyDescent="0.35">
      <c r="B10" s="240"/>
      <c r="C10" s="256" t="s">
        <v>154</v>
      </c>
      <c r="D10" s="251"/>
      <c r="E10" s="386">
        <v>1294.29588322841</v>
      </c>
      <c r="F10" s="390">
        <v>1197.1389087617799</v>
      </c>
      <c r="G10" s="393">
        <v>1.0811576449111699</v>
      </c>
      <c r="H10" s="257">
        <v>1399.9073197</v>
      </c>
      <c r="I10" s="258">
        <v>1454.8392523</v>
      </c>
      <c r="J10" s="259">
        <v>0.96224192297</v>
      </c>
      <c r="O10" s="39"/>
    </row>
    <row r="11" spans="2:20" ht="15.75" customHeight="1" x14ac:dyDescent="0.35">
      <c r="B11" s="240"/>
      <c r="C11" s="240"/>
      <c r="D11" s="255" t="s">
        <v>25</v>
      </c>
      <c r="E11" s="386">
        <v>909.27341024090902</v>
      </c>
      <c r="F11" s="390">
        <v>851.51573069758797</v>
      </c>
      <c r="G11" s="393">
        <v>1.0678292572422601</v>
      </c>
      <c r="H11" s="260">
        <v>976.49361501999999</v>
      </c>
      <c r="I11" s="261">
        <v>1068.9549538000001</v>
      </c>
      <c r="J11" s="259">
        <v>0.91350305410999999</v>
      </c>
      <c r="O11" s="39"/>
    </row>
    <row r="12" spans="2:20" ht="15.75" customHeight="1" x14ac:dyDescent="0.35">
      <c r="B12" s="240"/>
      <c r="C12" s="240"/>
      <c r="D12" s="255" t="s">
        <v>26</v>
      </c>
      <c r="E12" s="386">
        <v>247.09458268094599</v>
      </c>
      <c r="F12" s="390">
        <v>219.20078851287201</v>
      </c>
      <c r="G12" s="393">
        <v>1.1272522528651201</v>
      </c>
      <c r="H12" s="257">
        <v>206.35925128</v>
      </c>
      <c r="I12" s="258">
        <v>212.72768207999999</v>
      </c>
      <c r="J12" s="259">
        <v>0.97006298977000005</v>
      </c>
      <c r="O12" s="39"/>
    </row>
    <row r="13" spans="2:20" ht="15.75" customHeight="1" x14ac:dyDescent="0.35">
      <c r="B13" s="240"/>
      <c r="C13" s="240"/>
      <c r="D13" s="255" t="s">
        <v>27</v>
      </c>
      <c r="E13" s="386">
        <v>53.831750136961901</v>
      </c>
      <c r="F13" s="390">
        <v>38.680362730794798</v>
      </c>
      <c r="G13" s="393">
        <v>1.39170747988112</v>
      </c>
      <c r="H13" s="257">
        <v>89.894772490999998</v>
      </c>
      <c r="I13" s="258">
        <v>51.6231486</v>
      </c>
      <c r="J13" s="259">
        <v>1.7413655487999999</v>
      </c>
      <c r="O13" s="39"/>
    </row>
    <row r="14" spans="2:20" ht="15.75" customHeight="1" thickBot="1" x14ac:dyDescent="0.4">
      <c r="B14" s="244"/>
      <c r="C14" s="244"/>
      <c r="D14" s="265" t="s">
        <v>69</v>
      </c>
      <c r="E14" s="387">
        <v>84.096140169595003</v>
      </c>
      <c r="F14" s="391">
        <v>87.742026820528295</v>
      </c>
      <c r="G14" s="394">
        <v>0.95844765863010195</v>
      </c>
      <c r="H14" s="262">
        <v>127.15968094</v>
      </c>
      <c r="I14" s="263">
        <v>121.53346779</v>
      </c>
      <c r="J14" s="264">
        <v>1.0462935292</v>
      </c>
      <c r="M14" s="39"/>
      <c r="N14" s="39"/>
      <c r="O14" s="39"/>
    </row>
    <row r="15" spans="2:20" ht="11.4" customHeight="1" thickTop="1" x14ac:dyDescent="0.25">
      <c r="B15" s="266" t="s">
        <v>123</v>
      </c>
      <c r="C15" s="79"/>
      <c r="D15" s="79"/>
      <c r="E15" s="78"/>
      <c r="F15" s="78"/>
      <c r="G15" s="77"/>
      <c r="H15" s="77"/>
      <c r="I15" s="77"/>
      <c r="J15" s="60" t="s">
        <v>118</v>
      </c>
    </row>
    <row r="16" spans="2:20" ht="11.4" customHeight="1" x14ac:dyDescent="0.35">
      <c r="B16" s="441" t="s">
        <v>212</v>
      </c>
      <c r="C16" s="441"/>
      <c r="D16" s="441"/>
      <c r="E16" s="441"/>
      <c r="F16" s="441"/>
      <c r="G16" s="441"/>
      <c r="H16" s="441"/>
      <c r="I16" s="416"/>
      <c r="J16" s="60"/>
    </row>
    <row r="17" spans="2:17" ht="11.4" customHeight="1" x14ac:dyDescent="0.35">
      <c r="B17" s="441"/>
      <c r="C17" s="441"/>
      <c r="D17" s="441"/>
      <c r="E17" s="441"/>
      <c r="F17" s="441"/>
      <c r="G17" s="441"/>
      <c r="H17" s="441"/>
      <c r="I17" s="416"/>
      <c r="J17" s="60"/>
    </row>
    <row r="18" spans="2:17" s="7" customFormat="1" ht="11.4" customHeight="1" x14ac:dyDescent="0.35">
      <c r="B18" s="415" t="s">
        <v>213</v>
      </c>
      <c r="C18" s="242"/>
      <c r="D18" s="242"/>
      <c r="E18" s="242"/>
      <c r="F18" s="243"/>
      <c r="G18" s="243"/>
      <c r="H18" s="213"/>
      <c r="I18" s="77"/>
      <c r="J18" s="60"/>
      <c r="K18" s="8"/>
      <c r="L18" s="8"/>
      <c r="M18" s="8"/>
      <c r="N18" s="8"/>
      <c r="P18" s="14"/>
      <c r="Q18" s="14"/>
    </row>
    <row r="19" spans="2:17" s="7" customFormat="1" ht="11.4" customHeight="1" x14ac:dyDescent="0.35">
      <c r="B19" s="414" t="s">
        <v>171</v>
      </c>
      <c r="F19" s="8"/>
      <c r="G19" s="8"/>
      <c r="H19" s="10"/>
      <c r="I19" s="14"/>
      <c r="J19" s="10"/>
      <c r="K19" s="10"/>
      <c r="L19" s="10"/>
      <c r="M19" s="10"/>
      <c r="N19" s="8"/>
      <c r="P19" s="14"/>
      <c r="Q19" s="14"/>
    </row>
    <row r="20" spans="2:17" x14ac:dyDescent="0.35">
      <c r="B20" s="7"/>
      <c r="C20" s="12"/>
      <c r="D20" s="10"/>
      <c r="E20" s="10"/>
      <c r="F20" s="14"/>
      <c r="G20" s="14"/>
      <c r="M20" s="6"/>
    </row>
    <row r="21" spans="2:17" x14ac:dyDescent="0.35">
      <c r="B21" s="7"/>
      <c r="C21" s="12"/>
      <c r="D21" s="10"/>
      <c r="E21" s="10"/>
      <c r="F21" s="14"/>
      <c r="G21" s="14"/>
      <c r="M21" s="6"/>
    </row>
    <row r="22" spans="2:17" x14ac:dyDescent="0.35">
      <c r="B22" s="7"/>
      <c r="C22" s="12"/>
      <c r="D22" s="10"/>
      <c r="E22" s="10"/>
      <c r="F22" s="14"/>
      <c r="G22" s="14"/>
      <c r="M22" s="6"/>
    </row>
    <row r="23" spans="2:17" x14ac:dyDescent="0.35">
      <c r="B23" s="7"/>
      <c r="C23" s="12"/>
      <c r="D23" s="10"/>
      <c r="E23" s="10"/>
      <c r="F23" s="14"/>
      <c r="G23" s="14"/>
      <c r="M23" s="6"/>
    </row>
    <row r="24" spans="2:17" x14ac:dyDescent="0.35">
      <c r="B24" s="7"/>
      <c r="C24" s="12"/>
      <c r="D24" s="10"/>
      <c r="E24" s="10"/>
      <c r="F24" s="14"/>
      <c r="G24" s="14"/>
      <c r="M24" s="6"/>
    </row>
    <row r="25" spans="2:17" x14ac:dyDescent="0.35">
      <c r="B25" s="7"/>
      <c r="C25" s="12"/>
      <c r="D25" s="10"/>
      <c r="E25" s="10"/>
      <c r="F25" s="14"/>
      <c r="G25" s="14"/>
      <c r="M25" s="6"/>
    </row>
    <row r="26" spans="2:17" x14ac:dyDescent="0.35">
      <c r="B26" s="7"/>
      <c r="C26" s="12"/>
      <c r="D26" s="10"/>
      <c r="E26" s="10"/>
      <c r="F26" s="14"/>
      <c r="G26" s="14"/>
      <c r="M26" s="6"/>
    </row>
    <row r="27" spans="2:17" x14ac:dyDescent="0.35">
      <c r="D27" s="10"/>
      <c r="E27" s="10"/>
      <c r="F27" s="14"/>
      <c r="G27" s="14"/>
    </row>
    <row r="28" spans="2:17" x14ac:dyDescent="0.35">
      <c r="D28" s="10"/>
      <c r="E28" s="10"/>
      <c r="F28" s="14"/>
      <c r="G28" s="14"/>
    </row>
    <row r="29" spans="2:17" x14ac:dyDescent="0.35">
      <c r="D29" s="10"/>
      <c r="E29" s="10"/>
      <c r="F29" s="14"/>
      <c r="G29" s="14"/>
      <c r="M29" s="6"/>
    </row>
    <row r="30" spans="2:17" x14ac:dyDescent="0.35">
      <c r="D30" s="10"/>
      <c r="E30" s="10"/>
      <c r="F30" s="14"/>
      <c r="G30" s="14"/>
      <c r="M30" s="6"/>
    </row>
    <row r="31" spans="2:17" x14ac:dyDescent="0.35">
      <c r="D31" s="10"/>
      <c r="E31" s="10"/>
      <c r="F31" s="14"/>
      <c r="G31" s="14"/>
      <c r="M31" s="6"/>
    </row>
    <row r="32" spans="2:17" x14ac:dyDescent="0.35">
      <c r="D32" s="10"/>
      <c r="E32" s="10"/>
      <c r="F32" s="14"/>
      <c r="G32" s="14"/>
      <c r="M32" s="6"/>
    </row>
    <row r="33" spans="4:13" x14ac:dyDescent="0.35">
      <c r="D33" s="10"/>
      <c r="E33" s="10"/>
      <c r="F33" s="14"/>
      <c r="G33" s="14"/>
      <c r="M33" s="6"/>
    </row>
    <row r="34" spans="4:13" x14ac:dyDescent="0.35">
      <c r="D34" s="10"/>
      <c r="E34" s="10"/>
      <c r="F34" s="14"/>
      <c r="G34" s="14"/>
      <c r="M34" s="6"/>
    </row>
    <row r="35" spans="4:13" x14ac:dyDescent="0.35">
      <c r="D35" s="10"/>
      <c r="E35" s="10"/>
      <c r="F35" s="14"/>
      <c r="G35" s="14"/>
      <c r="M35" s="6"/>
    </row>
    <row r="36" spans="4:13" x14ac:dyDescent="0.35">
      <c r="D36" s="10"/>
      <c r="E36" s="10"/>
      <c r="F36" s="14"/>
      <c r="G36" s="14"/>
      <c r="M36" s="6"/>
    </row>
    <row r="37" spans="4:13" x14ac:dyDescent="0.35">
      <c r="F37" s="14"/>
      <c r="G37" s="14"/>
    </row>
    <row r="38" spans="4:13" x14ac:dyDescent="0.35">
      <c r="F38" s="14"/>
      <c r="G38" s="14"/>
    </row>
    <row r="39" spans="4:13" x14ac:dyDescent="0.35">
      <c r="F39" s="14"/>
      <c r="G39" s="14"/>
    </row>
    <row r="40" spans="4:13" x14ac:dyDescent="0.35">
      <c r="F40" s="14"/>
      <c r="G40" s="14"/>
    </row>
    <row r="41" spans="4:13" x14ac:dyDescent="0.35">
      <c r="F41" s="14"/>
      <c r="G41" s="14"/>
    </row>
    <row r="42" spans="4:13" x14ac:dyDescent="0.35">
      <c r="F42" s="14"/>
      <c r="G42" s="14"/>
    </row>
  </sheetData>
  <mergeCells count="4">
    <mergeCell ref="I4:J4"/>
    <mergeCell ref="E5:G5"/>
    <mergeCell ref="H5:J5"/>
    <mergeCell ref="B16:H17"/>
  </mergeCells>
  <conditionalFormatting sqref="R8:T8 O8:O14 M14:N14">
    <cfRule type="cellIs" dxfId="0" priority="1" operator="notEqual">
      <formula>0</formula>
    </cfRule>
  </conditionalFormatting>
  <pageMargins left="0.31" right="0.34" top="0.74803149606299213" bottom="0.74803149606299213" header="0.31496062992125984" footer="0.31496062992125984"/>
  <pageSetup paperSize="9" scale="88" orientation="portrait" r:id="rId1"/>
  <headerFooter>
    <oddFooter>&amp;L_x000D_&amp;1#&amp;"Calibri"&amp;10&amp;K008000 PUBLICA - PUBLIC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J27"/>
  <sheetViews>
    <sheetView showGridLines="0" zoomScale="85" zoomScaleNormal="85" workbookViewId="0">
      <selection activeCell="B2" sqref="B2"/>
    </sheetView>
  </sheetViews>
  <sheetFormatPr defaultColWidth="9.36328125" defaultRowHeight="14.5" x14ac:dyDescent="0.35"/>
  <cols>
    <col min="1" max="1" width="2.36328125" style="53" customWidth="1"/>
    <col min="2" max="2" width="34.36328125" style="53" customWidth="1"/>
    <col min="3" max="5" width="17.54296875" style="54" customWidth="1"/>
  </cols>
  <sheetData>
    <row r="1" spans="1:10" ht="7.4" customHeight="1" x14ac:dyDescent="0.35"/>
    <row r="2" spans="1:10" x14ac:dyDescent="0.35">
      <c r="B2" s="63" t="s">
        <v>152</v>
      </c>
    </row>
    <row r="3" spans="1:10" ht="7.4" customHeight="1" x14ac:dyDescent="0.35"/>
    <row r="4" spans="1:10" x14ac:dyDescent="0.35">
      <c r="E4" s="74" t="s">
        <v>135</v>
      </c>
    </row>
    <row r="5" spans="1:10" ht="34.5" customHeight="1" thickBot="1" x14ac:dyDescent="0.4">
      <c r="B5" s="73" t="s">
        <v>156</v>
      </c>
      <c r="C5" s="69" t="s">
        <v>189</v>
      </c>
      <c r="D5" s="69" t="s">
        <v>190</v>
      </c>
      <c r="E5" s="70" t="s">
        <v>49</v>
      </c>
    </row>
    <row r="6" spans="1:10" ht="7.4" customHeight="1" x14ac:dyDescent="0.35">
      <c r="B6" s="373"/>
      <c r="C6" s="374"/>
      <c r="D6" s="374"/>
      <c r="E6" s="374"/>
    </row>
    <row r="7" spans="1:10" x14ac:dyDescent="0.35">
      <c r="A7" s="55"/>
      <c r="B7" s="64" t="s">
        <v>144</v>
      </c>
      <c r="C7" s="309">
        <v>13350.417276</v>
      </c>
      <c r="D7" s="309">
        <v>14666.300342</v>
      </c>
      <c r="E7" s="310">
        <v>-8.9721540900924737</v>
      </c>
      <c r="H7" s="307"/>
      <c r="I7" s="307"/>
      <c r="J7" s="306"/>
    </row>
    <row r="8" spans="1:10" ht="7.4" customHeight="1" x14ac:dyDescent="0.35">
      <c r="B8" s="65"/>
      <c r="C8" s="311"/>
      <c r="D8" s="312"/>
      <c r="E8" s="310"/>
      <c r="H8" s="307"/>
      <c r="I8" s="307"/>
      <c r="J8" s="306"/>
    </row>
    <row r="9" spans="1:10" x14ac:dyDescent="0.35">
      <c r="B9" s="66" t="s">
        <v>136</v>
      </c>
      <c r="C9" s="311">
        <v>0</v>
      </c>
      <c r="D9" s="311">
        <v>354.70169800000002</v>
      </c>
      <c r="E9" s="313">
        <v>-100</v>
      </c>
      <c r="H9" s="307"/>
      <c r="I9" s="307"/>
      <c r="J9" s="306"/>
    </row>
    <row r="10" spans="1:10" x14ac:dyDescent="0.35">
      <c r="B10" s="66" t="s">
        <v>138</v>
      </c>
      <c r="C10" s="311">
        <v>0</v>
      </c>
      <c r="D10" s="311">
        <v>0.456096</v>
      </c>
      <c r="E10" s="313">
        <v>-100</v>
      </c>
      <c r="H10" s="307"/>
      <c r="I10" s="307"/>
      <c r="J10" s="306"/>
    </row>
    <row r="11" spans="1:10" x14ac:dyDescent="0.35">
      <c r="B11" s="66" t="s">
        <v>12</v>
      </c>
      <c r="C11" s="311">
        <v>12690.324222000001</v>
      </c>
      <c r="D11" s="311">
        <v>13661.256595999999</v>
      </c>
      <c r="E11" s="313">
        <v>-7.1071966709437788</v>
      </c>
      <c r="H11" s="307"/>
      <c r="I11" s="307"/>
      <c r="J11" s="306"/>
    </row>
    <row r="12" spans="1:10" x14ac:dyDescent="0.35">
      <c r="B12" s="66" t="s">
        <v>137</v>
      </c>
      <c r="C12" s="311">
        <v>0</v>
      </c>
      <c r="D12" s="311">
        <v>0</v>
      </c>
      <c r="E12" s="314" t="s">
        <v>134</v>
      </c>
      <c r="H12" s="307"/>
      <c r="I12" s="307"/>
      <c r="J12" s="306"/>
    </row>
    <row r="13" spans="1:10" x14ac:dyDescent="0.35">
      <c r="B13" s="66" t="s">
        <v>139</v>
      </c>
      <c r="C13" s="311">
        <v>660.09305399999994</v>
      </c>
      <c r="D13" s="311">
        <v>649.88595199999997</v>
      </c>
      <c r="E13" s="313">
        <v>1.5705989594925001</v>
      </c>
      <c r="H13" s="307"/>
      <c r="I13" s="307"/>
      <c r="J13" s="306"/>
    </row>
    <row r="14" spans="1:10" ht="7.4" customHeight="1" x14ac:dyDescent="0.35">
      <c r="B14" s="67"/>
      <c r="C14" s="312"/>
      <c r="D14" s="312"/>
      <c r="E14" s="313"/>
      <c r="H14" s="307"/>
      <c r="I14" s="307"/>
      <c r="J14" s="306"/>
    </row>
    <row r="15" spans="1:10" x14ac:dyDescent="0.35">
      <c r="A15" s="55"/>
      <c r="B15" s="64" t="s">
        <v>145</v>
      </c>
      <c r="C15" s="309">
        <v>13318.458896</v>
      </c>
      <c r="D15" s="309">
        <v>14665.659552000001</v>
      </c>
      <c r="E15" s="310">
        <v>-9.1860897985749261</v>
      </c>
      <c r="H15" s="307"/>
      <c r="I15" s="307"/>
      <c r="J15" s="306"/>
    </row>
    <row r="16" spans="1:10" ht="7.4" customHeight="1" x14ac:dyDescent="0.35">
      <c r="B16" s="68"/>
      <c r="C16" s="311"/>
      <c r="D16" s="312"/>
      <c r="E16" s="315"/>
      <c r="H16" s="307"/>
      <c r="I16" s="307"/>
      <c r="J16" s="306"/>
    </row>
    <row r="17" spans="2:10" x14ac:dyDescent="0.35">
      <c r="B17" s="66" t="s">
        <v>142</v>
      </c>
      <c r="C17" s="311">
        <v>3787.7214410000001</v>
      </c>
      <c r="D17" s="311">
        <v>987.21472200000005</v>
      </c>
      <c r="E17" s="313">
        <v>283.67756847532098</v>
      </c>
      <c r="H17" s="307"/>
      <c r="I17" s="307"/>
      <c r="J17" s="306"/>
    </row>
    <row r="18" spans="2:10" x14ac:dyDescent="0.35">
      <c r="B18" s="66" t="s">
        <v>143</v>
      </c>
      <c r="C18" s="311">
        <v>0</v>
      </c>
      <c r="D18" s="311">
        <v>0</v>
      </c>
      <c r="E18" s="314" t="s">
        <v>134</v>
      </c>
      <c r="H18" s="307"/>
      <c r="I18" s="307"/>
      <c r="J18" s="306"/>
    </row>
    <row r="19" spans="2:10" x14ac:dyDescent="0.35">
      <c r="B19" s="66" t="s">
        <v>140</v>
      </c>
      <c r="C19" s="311">
        <v>1592.8520570000001</v>
      </c>
      <c r="D19" s="311">
        <v>5516.6299319999998</v>
      </c>
      <c r="E19" s="313">
        <v>-71.126356550392586</v>
      </c>
      <c r="H19" s="307"/>
      <c r="I19" s="307"/>
      <c r="J19" s="306"/>
    </row>
    <row r="20" spans="2:10" x14ac:dyDescent="0.35">
      <c r="B20" s="66" t="s">
        <v>141</v>
      </c>
      <c r="C20" s="311">
        <v>7255.7991459999994</v>
      </c>
      <c r="D20" s="311">
        <v>7324.0278980000003</v>
      </c>
      <c r="E20" s="313">
        <v>-0.93157416861603792</v>
      </c>
      <c r="H20" s="307"/>
      <c r="I20" s="307"/>
      <c r="J20" s="306"/>
    </row>
    <row r="21" spans="2:10" x14ac:dyDescent="0.35">
      <c r="B21" s="66" t="s">
        <v>137</v>
      </c>
      <c r="C21" s="311">
        <v>0</v>
      </c>
      <c r="D21" s="311">
        <v>0</v>
      </c>
      <c r="E21" s="314" t="s">
        <v>134</v>
      </c>
      <c r="H21" s="307"/>
      <c r="I21" s="307"/>
      <c r="J21" s="306"/>
    </row>
    <row r="22" spans="2:10" x14ac:dyDescent="0.35">
      <c r="B22" s="66" t="s">
        <v>139</v>
      </c>
      <c r="C22" s="311">
        <v>682.08625200000006</v>
      </c>
      <c r="D22" s="316">
        <v>837.78699999999992</v>
      </c>
      <c r="E22" s="313">
        <v>-18.584765340116277</v>
      </c>
      <c r="H22" s="307"/>
      <c r="I22" s="307"/>
      <c r="J22" s="306"/>
    </row>
    <row r="23" spans="2:10" ht="7.4" customHeight="1" thickBot="1" x14ac:dyDescent="0.4">
      <c r="B23" s="71"/>
      <c r="C23" s="375"/>
      <c r="D23" s="375"/>
      <c r="E23" s="72"/>
    </row>
    <row r="24" spans="2:10" ht="15" thickTop="1" x14ac:dyDescent="0.35">
      <c r="B24" s="57" t="s">
        <v>155</v>
      </c>
      <c r="C24" s="58"/>
      <c r="D24" s="59"/>
      <c r="E24" s="60" t="s">
        <v>118</v>
      </c>
    </row>
    <row r="25" spans="2:10" x14ac:dyDescent="0.35">
      <c r="C25" s="61"/>
      <c r="D25" s="61"/>
      <c r="E25" s="60"/>
    </row>
    <row r="27" spans="2:10" x14ac:dyDescent="0.35">
      <c r="C27" s="62"/>
      <c r="D27" s="62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Footer>&amp;L_x000D_&amp;1#&amp;"Calibri"&amp;10&amp;K008000 PUBLICA - PUBLIC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E19"/>
  <sheetViews>
    <sheetView showGridLines="0" zoomScale="85" zoomScaleNormal="85" workbookViewId="0">
      <selection activeCell="D17" sqref="D17"/>
    </sheetView>
  </sheetViews>
  <sheetFormatPr defaultColWidth="9.36328125" defaultRowHeight="14.5" x14ac:dyDescent="0.35"/>
  <cols>
    <col min="1" max="1" width="2.36328125" style="53" customWidth="1"/>
    <col min="2" max="2" width="34.36328125" style="53" customWidth="1"/>
    <col min="3" max="5" width="17.54296875" style="54" customWidth="1"/>
  </cols>
  <sheetData>
    <row r="1" spans="1:5" ht="7.4" customHeight="1" x14ac:dyDescent="0.35"/>
    <row r="2" spans="1:5" x14ac:dyDescent="0.35">
      <c r="B2" s="63" t="s">
        <v>153</v>
      </c>
    </row>
    <row r="3" spans="1:5" ht="7.4" customHeight="1" x14ac:dyDescent="0.35"/>
    <row r="4" spans="1:5" x14ac:dyDescent="0.35">
      <c r="E4" s="74" t="s">
        <v>159</v>
      </c>
    </row>
    <row r="5" spans="1:5" ht="36" customHeight="1" x14ac:dyDescent="0.35">
      <c r="B5" s="76" t="s">
        <v>160</v>
      </c>
      <c r="C5" s="75" t="s">
        <v>189</v>
      </c>
      <c r="D5" s="75" t="s">
        <v>190</v>
      </c>
      <c r="E5" s="308" t="s">
        <v>49</v>
      </c>
    </row>
    <row r="6" spans="1:5" ht="7.4" customHeight="1" x14ac:dyDescent="0.35">
      <c r="B6" s="56"/>
      <c r="C6" s="378"/>
      <c r="D6" s="378"/>
    </row>
    <row r="7" spans="1:5" x14ac:dyDescent="0.35">
      <c r="A7" s="55"/>
      <c r="B7" s="64" t="s">
        <v>0</v>
      </c>
      <c r="C7" s="321">
        <v>831.00072</v>
      </c>
      <c r="D7" s="321">
        <v>833.84804899999995</v>
      </c>
      <c r="E7" s="322">
        <v>-0.34146856893346467</v>
      </c>
    </row>
    <row r="8" spans="1:5" ht="7.4" customHeight="1" x14ac:dyDescent="0.35">
      <c r="B8" s="65"/>
      <c r="C8" s="323"/>
      <c r="D8" s="323"/>
      <c r="E8" s="322"/>
    </row>
    <row r="9" spans="1:5" x14ac:dyDescent="0.35">
      <c r="B9" s="66" t="s">
        <v>146</v>
      </c>
      <c r="C9" s="323">
        <v>26.904152000000003</v>
      </c>
      <c r="D9" s="323">
        <v>26.629643000000002</v>
      </c>
      <c r="E9" s="324">
        <v>1.0308399553084655</v>
      </c>
    </row>
    <row r="10" spans="1:5" x14ac:dyDescent="0.35">
      <c r="B10" s="66" t="s">
        <v>147</v>
      </c>
      <c r="C10" s="323">
        <v>10.890846000000002</v>
      </c>
      <c r="D10" s="323">
        <v>11.082786</v>
      </c>
      <c r="E10" s="324">
        <v>-1.7318749996616276</v>
      </c>
    </row>
    <row r="11" spans="1:5" x14ac:dyDescent="0.35">
      <c r="B11" s="66" t="s">
        <v>148</v>
      </c>
      <c r="C11" s="323">
        <v>101.764473</v>
      </c>
      <c r="D11" s="323">
        <v>88.178395000000009</v>
      </c>
      <c r="E11" s="324">
        <v>15.407490689754539</v>
      </c>
    </row>
    <row r="12" spans="1:5" x14ac:dyDescent="0.35">
      <c r="B12" s="66" t="s">
        <v>149</v>
      </c>
      <c r="C12" s="323">
        <v>10.048744000000001</v>
      </c>
      <c r="D12" s="323">
        <v>8.0010840000000005</v>
      </c>
      <c r="E12" s="324">
        <v>25.592282245755712</v>
      </c>
    </row>
    <row r="13" spans="1:5" x14ac:dyDescent="0.35">
      <c r="B13" s="66" t="s">
        <v>150</v>
      </c>
      <c r="C13" s="323">
        <v>329.942995</v>
      </c>
      <c r="D13" s="323">
        <v>316.02389799999997</v>
      </c>
      <c r="E13" s="324">
        <v>4.4044444385658466</v>
      </c>
    </row>
    <row r="14" spans="1:5" x14ac:dyDescent="0.35">
      <c r="B14" s="66" t="s">
        <v>151</v>
      </c>
      <c r="C14" s="323">
        <v>351.44951000000003</v>
      </c>
      <c r="D14" s="323">
        <v>383.93224300000003</v>
      </c>
      <c r="E14" s="324">
        <v>-8.4605379184055636</v>
      </c>
    </row>
    <row r="15" spans="1:5" ht="7.4" customHeight="1" thickBot="1" x14ac:dyDescent="0.4">
      <c r="B15" s="71"/>
      <c r="C15" s="71"/>
      <c r="D15" s="71"/>
      <c r="E15" s="71"/>
    </row>
    <row r="16" spans="1:5" ht="15" thickTop="1" x14ac:dyDescent="0.35">
      <c r="B16" s="57" t="s">
        <v>157</v>
      </c>
      <c r="E16" s="60" t="s">
        <v>118</v>
      </c>
    </row>
    <row r="17" spans="2:5" x14ac:dyDescent="0.35">
      <c r="B17" s="57" t="s">
        <v>158</v>
      </c>
      <c r="E17" s="60"/>
    </row>
    <row r="19" spans="2:5" x14ac:dyDescent="0.35">
      <c r="C19" s="62"/>
      <c r="D19" s="62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Footer>&amp;L_x000D_&amp;1#&amp;"Calibri"&amp;10&amp;K008000 PUBLICA -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8">
    <pageSetUpPr fitToPage="1"/>
  </sheetPr>
  <dimension ref="A1:AA36"/>
  <sheetViews>
    <sheetView showGridLines="0" zoomScale="55" zoomScaleNormal="55" workbookViewId="0">
      <selection activeCell="J48" sqref="J48"/>
    </sheetView>
  </sheetViews>
  <sheetFormatPr defaultColWidth="9.36328125" defaultRowHeight="14.5" x14ac:dyDescent="0.35"/>
  <cols>
    <col min="1" max="1" width="2.453125" style="1" customWidth="1"/>
    <col min="2" max="2" width="32.36328125" style="1" customWidth="1"/>
    <col min="3" max="3" width="8.54296875" style="1" customWidth="1"/>
    <col min="4" max="11" width="9.54296875" style="2" customWidth="1"/>
    <col min="12" max="15" width="9" style="2" customWidth="1"/>
    <col min="16" max="16" width="1.453125" customWidth="1"/>
    <col min="17" max="27" width="6" style="49" customWidth="1"/>
    <col min="28" max="16384" width="9.36328125" style="14"/>
  </cols>
  <sheetData>
    <row r="1" spans="1:27" ht="13.5" customHeight="1" x14ac:dyDescent="0.35">
      <c r="A1" s="178"/>
      <c r="B1" s="178"/>
      <c r="C1" s="178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</row>
    <row r="2" spans="1:27" ht="14.15" customHeight="1" x14ac:dyDescent="0.35">
      <c r="A2" s="178"/>
      <c r="B2" s="180" t="s">
        <v>50</v>
      </c>
      <c r="C2" s="180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</row>
    <row r="3" spans="1:27" ht="5.25" customHeight="1" x14ac:dyDescent="0.35">
      <c r="A3" s="178"/>
      <c r="B3" s="178"/>
      <c r="C3" s="178"/>
      <c r="D3" s="179"/>
      <c r="E3" s="179"/>
      <c r="F3" s="179"/>
      <c r="G3" s="179"/>
      <c r="H3" s="179"/>
      <c r="I3" s="181"/>
      <c r="J3" s="181"/>
      <c r="K3" s="179"/>
      <c r="L3" s="178"/>
      <c r="M3" s="178"/>
      <c r="N3" s="179"/>
      <c r="O3" s="179"/>
    </row>
    <row r="4" spans="1:27" ht="14.15" customHeight="1" thickBot="1" x14ac:dyDescent="0.4">
      <c r="A4" s="178"/>
      <c r="B4" s="178"/>
      <c r="C4" s="178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 ht="22.5" customHeight="1" thickBot="1" x14ac:dyDescent="0.4">
      <c r="A5" s="182"/>
      <c r="B5" s="422"/>
      <c r="C5" s="417" t="s">
        <v>3</v>
      </c>
      <c r="D5" s="419" t="s">
        <v>189</v>
      </c>
      <c r="E5" s="420"/>
      <c r="F5" s="420"/>
      <c r="G5" s="421"/>
      <c r="H5" s="419" t="s">
        <v>190</v>
      </c>
      <c r="I5" s="420"/>
      <c r="J5" s="420"/>
      <c r="K5" s="421"/>
      <c r="L5" s="419" t="s">
        <v>49</v>
      </c>
      <c r="M5" s="420"/>
      <c r="N5" s="420"/>
      <c r="O5" s="421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ht="22.5" customHeight="1" x14ac:dyDescent="0.35">
      <c r="A6" s="182"/>
      <c r="B6" s="423"/>
      <c r="C6" s="418"/>
      <c r="D6" s="123" t="s">
        <v>0</v>
      </c>
      <c r="E6" s="143" t="s">
        <v>199</v>
      </c>
      <c r="F6" s="143" t="s">
        <v>200</v>
      </c>
      <c r="G6" s="143" t="s">
        <v>201</v>
      </c>
      <c r="H6" s="123" t="s">
        <v>0</v>
      </c>
      <c r="I6" s="143" t="s">
        <v>202</v>
      </c>
      <c r="J6" s="143" t="s">
        <v>203</v>
      </c>
      <c r="K6" s="143" t="s">
        <v>204</v>
      </c>
      <c r="L6" s="123" t="str">
        <f>D6</f>
        <v>Total</v>
      </c>
      <c r="M6" s="143" t="str">
        <f>E6</f>
        <v>jul.24</v>
      </c>
      <c r="N6" s="143" t="str">
        <f t="shared" ref="N6:O6" si="0">F6</f>
        <v>ago.24</v>
      </c>
      <c r="O6" s="143" t="str">
        <f t="shared" si="0"/>
        <v>set.24</v>
      </c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7.4" customHeight="1" x14ac:dyDescent="0.3">
      <c r="A7" s="178"/>
      <c r="B7" s="178"/>
      <c r="C7" s="178"/>
      <c r="D7" s="178"/>
      <c r="E7" s="178"/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s="15" customFormat="1" ht="14.15" customHeight="1" x14ac:dyDescent="0.35">
      <c r="A8" s="180"/>
      <c r="B8" s="145" t="s">
        <v>66</v>
      </c>
      <c r="C8" s="189" t="s">
        <v>16</v>
      </c>
      <c r="D8" s="285">
        <f t="shared" ref="D8:K8" si="1">SUM(D10:D20)</f>
        <v>3400</v>
      </c>
      <c r="E8" s="285">
        <f t="shared" si="1"/>
        <v>1162</v>
      </c>
      <c r="F8" s="285">
        <f t="shared" si="1"/>
        <v>1157</v>
      </c>
      <c r="G8" s="285">
        <f t="shared" si="1"/>
        <v>1081</v>
      </c>
      <c r="H8" s="146">
        <f t="shared" si="1"/>
        <v>3360</v>
      </c>
      <c r="I8" s="285">
        <f t="shared" si="1"/>
        <v>1138</v>
      </c>
      <c r="J8" s="285">
        <f t="shared" si="1"/>
        <v>1129</v>
      </c>
      <c r="K8" s="147">
        <f t="shared" si="1"/>
        <v>1093</v>
      </c>
      <c r="L8" s="184">
        <f>(D8-H8)/H8*100</f>
        <v>1.1904761904761905</v>
      </c>
      <c r="M8" s="184">
        <f>(E8-I8)/I8*100</f>
        <v>2.1089630931458698</v>
      </c>
      <c r="N8" s="184">
        <f>(F8-J8)/J8*100</f>
        <v>2.4800708591674048</v>
      </c>
      <c r="O8" s="184">
        <f>(G8-K8)/K8*100</f>
        <v>-1.0978956999085088</v>
      </c>
      <c r="P8"/>
    </row>
    <row r="9" spans="1:27" ht="7.4" customHeight="1" x14ac:dyDescent="0.35">
      <c r="A9" s="178"/>
      <c r="B9" s="145"/>
      <c r="C9" s="189"/>
      <c r="D9" s="142"/>
      <c r="E9" s="142"/>
      <c r="F9" s="142"/>
      <c r="G9" s="142"/>
      <c r="H9" s="149"/>
      <c r="I9" s="142"/>
      <c r="J9" s="142"/>
      <c r="K9" s="161"/>
      <c r="L9" s="326"/>
      <c r="M9" s="326"/>
      <c r="N9" s="326"/>
      <c r="O9" s="326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 ht="14.15" customHeight="1" x14ac:dyDescent="0.35">
      <c r="A10" s="178"/>
      <c r="B10" s="186" t="s">
        <v>9</v>
      </c>
      <c r="C10" s="189" t="s">
        <v>16</v>
      </c>
      <c r="D10" s="149">
        <f t="shared" ref="D10:D20" si="2">SUM(E10:G10)</f>
        <v>568</v>
      </c>
      <c r="E10" s="24">
        <v>198</v>
      </c>
      <c r="F10" s="24">
        <v>190</v>
      </c>
      <c r="G10" s="24">
        <v>180</v>
      </c>
      <c r="H10" s="149">
        <f t="shared" ref="H10:H20" si="3">SUM(I10:K10)</f>
        <v>639</v>
      </c>
      <c r="I10" s="23">
        <v>217</v>
      </c>
      <c r="J10" s="23">
        <v>205</v>
      </c>
      <c r="K10" s="395">
        <v>217</v>
      </c>
      <c r="L10" s="328">
        <f t="shared" ref="L10:O20" si="4">(D10-H10)/H10*100</f>
        <v>-11.111111111111111</v>
      </c>
      <c r="M10" s="328">
        <f t="shared" si="4"/>
        <v>-8.7557603686635943</v>
      </c>
      <c r="N10" s="328">
        <f t="shared" si="4"/>
        <v>-7.3170731707317067</v>
      </c>
      <c r="O10" s="328">
        <f t="shared" si="4"/>
        <v>-17.050691244239633</v>
      </c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 ht="14.15" customHeight="1" x14ac:dyDescent="0.35">
      <c r="A11" s="178"/>
      <c r="B11" s="186" t="s">
        <v>10</v>
      </c>
      <c r="C11" s="189" t="s">
        <v>16</v>
      </c>
      <c r="D11" s="149">
        <f t="shared" si="2"/>
        <v>235</v>
      </c>
      <c r="E11" s="24">
        <v>75</v>
      </c>
      <c r="F11" s="24">
        <v>73</v>
      </c>
      <c r="G11" s="24">
        <v>87</v>
      </c>
      <c r="H11" s="149">
        <f t="shared" si="3"/>
        <v>247</v>
      </c>
      <c r="I11" s="23">
        <v>88</v>
      </c>
      <c r="J11" s="23">
        <v>78</v>
      </c>
      <c r="K11" s="395">
        <v>81</v>
      </c>
      <c r="L11" s="328">
        <f t="shared" si="4"/>
        <v>-4.8582995951417001</v>
      </c>
      <c r="M11" s="328">
        <f t="shared" si="4"/>
        <v>-14.772727272727273</v>
      </c>
      <c r="N11" s="328">
        <f t="shared" si="4"/>
        <v>-6.4102564102564097</v>
      </c>
      <c r="O11" s="328">
        <f t="shared" si="4"/>
        <v>7.4074074074074066</v>
      </c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spans="1:27" ht="14.15" customHeight="1" x14ac:dyDescent="0.35">
      <c r="A12" s="178"/>
      <c r="B12" s="186" t="s">
        <v>11</v>
      </c>
      <c r="C12" s="189" t="s">
        <v>16</v>
      </c>
      <c r="D12" s="149">
        <f t="shared" si="2"/>
        <v>100</v>
      </c>
      <c r="E12" s="24">
        <v>38</v>
      </c>
      <c r="F12" s="24">
        <v>35</v>
      </c>
      <c r="G12" s="24">
        <v>27</v>
      </c>
      <c r="H12" s="149">
        <f t="shared" si="3"/>
        <v>109</v>
      </c>
      <c r="I12" s="23">
        <v>39</v>
      </c>
      <c r="J12" s="23">
        <v>35</v>
      </c>
      <c r="K12" s="395">
        <v>35</v>
      </c>
      <c r="L12" s="328">
        <f t="shared" si="4"/>
        <v>-8.2568807339449553</v>
      </c>
      <c r="M12" s="328">
        <f t="shared" si="4"/>
        <v>-2.5641025641025639</v>
      </c>
      <c r="N12" s="328">
        <f t="shared" si="4"/>
        <v>0</v>
      </c>
      <c r="O12" s="328">
        <f t="shared" si="4"/>
        <v>-22.857142857142858</v>
      </c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</row>
    <row r="13" spans="1:27" ht="14.15" customHeight="1" x14ac:dyDescent="0.35">
      <c r="A13" s="178"/>
      <c r="B13" s="186" t="s">
        <v>6</v>
      </c>
      <c r="C13" s="189" t="s">
        <v>16</v>
      </c>
      <c r="D13" s="149">
        <f t="shared" si="2"/>
        <v>544</v>
      </c>
      <c r="E13" s="24">
        <v>184</v>
      </c>
      <c r="F13" s="24">
        <v>179</v>
      </c>
      <c r="G13" s="24">
        <v>181</v>
      </c>
      <c r="H13" s="149">
        <f t="shared" si="3"/>
        <v>522</v>
      </c>
      <c r="I13" s="23">
        <v>167</v>
      </c>
      <c r="J13" s="23">
        <v>175</v>
      </c>
      <c r="K13" s="395">
        <v>180</v>
      </c>
      <c r="L13" s="328">
        <f t="shared" si="4"/>
        <v>4.2145593869731801</v>
      </c>
      <c r="M13" s="328">
        <f t="shared" si="4"/>
        <v>10.179640718562874</v>
      </c>
      <c r="N13" s="328">
        <f t="shared" si="4"/>
        <v>2.2857142857142856</v>
      </c>
      <c r="O13" s="328">
        <f t="shared" si="4"/>
        <v>0.55555555555555558</v>
      </c>
    </row>
    <row r="14" spans="1:27" ht="14.15" customHeight="1" x14ac:dyDescent="0.35">
      <c r="A14" s="178"/>
      <c r="B14" s="186" t="s">
        <v>128</v>
      </c>
      <c r="C14" s="189" t="s">
        <v>16</v>
      </c>
      <c r="D14" s="149">
        <f t="shared" si="2"/>
        <v>389</v>
      </c>
      <c r="E14" s="24">
        <v>132</v>
      </c>
      <c r="F14" s="24">
        <v>132</v>
      </c>
      <c r="G14" s="24">
        <v>125</v>
      </c>
      <c r="H14" s="149">
        <f t="shared" si="3"/>
        <v>409</v>
      </c>
      <c r="I14" s="23">
        <v>140</v>
      </c>
      <c r="J14" s="23">
        <v>137</v>
      </c>
      <c r="K14" s="395">
        <v>132</v>
      </c>
      <c r="L14" s="328">
        <f t="shared" si="4"/>
        <v>-4.8899755501222497</v>
      </c>
      <c r="M14" s="328">
        <f t="shared" si="4"/>
        <v>-5.7142857142857144</v>
      </c>
      <c r="N14" s="328">
        <f t="shared" si="4"/>
        <v>-3.6496350364963499</v>
      </c>
      <c r="O14" s="328">
        <f t="shared" si="4"/>
        <v>-5.3030303030303028</v>
      </c>
    </row>
    <row r="15" spans="1:27" ht="14.15" customHeight="1" x14ac:dyDescent="0.35">
      <c r="A15" s="178"/>
      <c r="B15" s="186" t="s">
        <v>12</v>
      </c>
      <c r="C15" s="189" t="s">
        <v>16</v>
      </c>
      <c r="D15" s="149">
        <f t="shared" si="2"/>
        <v>453</v>
      </c>
      <c r="E15" s="24">
        <v>151</v>
      </c>
      <c r="F15" s="24">
        <v>159</v>
      </c>
      <c r="G15" s="24">
        <v>143</v>
      </c>
      <c r="H15" s="149">
        <f t="shared" si="3"/>
        <v>478</v>
      </c>
      <c r="I15" s="23">
        <v>162</v>
      </c>
      <c r="J15" s="23">
        <v>165</v>
      </c>
      <c r="K15" s="395">
        <v>151</v>
      </c>
      <c r="L15" s="328">
        <f t="shared" si="4"/>
        <v>-5.2301255230125516</v>
      </c>
      <c r="M15" s="328">
        <f t="shared" si="4"/>
        <v>-6.7901234567901234</v>
      </c>
      <c r="N15" s="328">
        <f t="shared" si="4"/>
        <v>-3.6363636363636362</v>
      </c>
      <c r="O15" s="328">
        <f t="shared" si="4"/>
        <v>-5.298013245033113</v>
      </c>
    </row>
    <row r="16" spans="1:27" ht="14.15" customHeight="1" x14ac:dyDescent="0.35">
      <c r="A16" s="178"/>
      <c r="B16" s="186" t="s">
        <v>14</v>
      </c>
      <c r="C16" s="189" t="s">
        <v>16</v>
      </c>
      <c r="D16" s="149">
        <f t="shared" si="2"/>
        <v>190</v>
      </c>
      <c r="E16" s="24">
        <v>69</v>
      </c>
      <c r="F16" s="24">
        <v>66</v>
      </c>
      <c r="G16" s="24">
        <v>55</v>
      </c>
      <c r="H16" s="149">
        <f t="shared" si="3"/>
        <v>186</v>
      </c>
      <c r="I16" s="23">
        <v>64</v>
      </c>
      <c r="J16" s="23">
        <v>62</v>
      </c>
      <c r="K16" s="395">
        <v>60</v>
      </c>
      <c r="L16" s="328">
        <f t="shared" si="4"/>
        <v>2.1505376344086025</v>
      </c>
      <c r="M16" s="328">
        <f t="shared" si="4"/>
        <v>7.8125</v>
      </c>
      <c r="N16" s="328">
        <f t="shared" si="4"/>
        <v>6.4516129032258061</v>
      </c>
      <c r="O16" s="328">
        <f t="shared" si="4"/>
        <v>-8.3333333333333321</v>
      </c>
    </row>
    <row r="17" spans="1:15" ht="14.15" customHeight="1" x14ac:dyDescent="0.35">
      <c r="A17" s="178"/>
      <c r="B17" s="186" t="s">
        <v>65</v>
      </c>
      <c r="C17" s="189" t="s">
        <v>16</v>
      </c>
      <c r="D17" s="149">
        <f t="shared" si="2"/>
        <v>142</v>
      </c>
      <c r="E17" s="24">
        <v>46</v>
      </c>
      <c r="F17" s="24">
        <v>52</v>
      </c>
      <c r="G17" s="24">
        <v>44</v>
      </c>
      <c r="H17" s="149">
        <f t="shared" si="3"/>
        <v>124</v>
      </c>
      <c r="I17" s="23">
        <v>42</v>
      </c>
      <c r="J17" s="23">
        <v>41</v>
      </c>
      <c r="K17" s="395">
        <v>41</v>
      </c>
      <c r="L17" s="328">
        <f t="shared" si="4"/>
        <v>14.516129032258066</v>
      </c>
      <c r="M17" s="328">
        <f t="shared" si="4"/>
        <v>9.5238095238095237</v>
      </c>
      <c r="N17" s="328">
        <f t="shared" si="4"/>
        <v>26.829268292682929</v>
      </c>
      <c r="O17" s="328">
        <f t="shared" si="4"/>
        <v>7.3170731707317067</v>
      </c>
    </row>
    <row r="18" spans="1:15" ht="14.15" customHeight="1" x14ac:dyDescent="0.35">
      <c r="A18" s="178"/>
      <c r="B18" s="186" t="s">
        <v>13</v>
      </c>
      <c r="C18" s="189" t="s">
        <v>16</v>
      </c>
      <c r="D18" s="149">
        <f t="shared" si="2"/>
        <v>72</v>
      </c>
      <c r="E18" s="24">
        <v>26</v>
      </c>
      <c r="F18" s="24">
        <v>25</v>
      </c>
      <c r="G18" s="24">
        <v>21</v>
      </c>
      <c r="H18" s="149">
        <f t="shared" si="3"/>
        <v>64</v>
      </c>
      <c r="I18" s="23">
        <v>23</v>
      </c>
      <c r="J18" s="23">
        <v>21</v>
      </c>
      <c r="K18" s="395">
        <v>20</v>
      </c>
      <c r="L18" s="328">
        <f t="shared" si="4"/>
        <v>12.5</v>
      </c>
      <c r="M18" s="328">
        <f t="shared" si="4"/>
        <v>13.043478260869565</v>
      </c>
      <c r="N18" s="328">
        <f t="shared" si="4"/>
        <v>19.047619047619047</v>
      </c>
      <c r="O18" s="328">
        <f t="shared" si="4"/>
        <v>5</v>
      </c>
    </row>
    <row r="19" spans="1:15" ht="14.15" customHeight="1" x14ac:dyDescent="0.35">
      <c r="A19" s="178"/>
      <c r="B19" s="186" t="s">
        <v>47</v>
      </c>
      <c r="C19" s="189" t="s">
        <v>16</v>
      </c>
      <c r="D19" s="149">
        <f t="shared" si="2"/>
        <v>141</v>
      </c>
      <c r="E19" s="24">
        <v>42</v>
      </c>
      <c r="F19" s="24">
        <v>52</v>
      </c>
      <c r="G19" s="24">
        <v>47</v>
      </c>
      <c r="H19" s="149">
        <f t="shared" si="3"/>
        <v>128</v>
      </c>
      <c r="I19" s="23">
        <v>40</v>
      </c>
      <c r="J19" s="23">
        <v>45</v>
      </c>
      <c r="K19" s="395">
        <v>43</v>
      </c>
      <c r="L19" s="328">
        <f t="shared" si="4"/>
        <v>10.15625</v>
      </c>
      <c r="M19" s="328">
        <f t="shared" si="4"/>
        <v>5</v>
      </c>
      <c r="N19" s="328">
        <f t="shared" si="4"/>
        <v>15.555555555555555</v>
      </c>
      <c r="O19" s="328">
        <f t="shared" si="4"/>
        <v>9.3023255813953494</v>
      </c>
    </row>
    <row r="20" spans="1:15" ht="14.15" customHeight="1" x14ac:dyDescent="0.35">
      <c r="A20" s="178"/>
      <c r="B20" s="186" t="s">
        <v>129</v>
      </c>
      <c r="C20" s="189" t="s">
        <v>16</v>
      </c>
      <c r="D20" s="149">
        <f t="shared" si="2"/>
        <v>566</v>
      </c>
      <c r="E20" s="23">
        <v>201</v>
      </c>
      <c r="F20" s="23">
        <v>194</v>
      </c>
      <c r="G20" s="23">
        <v>171</v>
      </c>
      <c r="H20" s="149">
        <f t="shared" si="3"/>
        <v>454</v>
      </c>
      <c r="I20" s="23">
        <v>156</v>
      </c>
      <c r="J20" s="23">
        <v>165</v>
      </c>
      <c r="K20" s="395">
        <v>133</v>
      </c>
      <c r="L20" s="328">
        <f t="shared" si="4"/>
        <v>24.669603524229075</v>
      </c>
      <c r="M20" s="328">
        <f t="shared" si="4"/>
        <v>28.846153846153843</v>
      </c>
      <c r="N20" s="328">
        <f t="shared" si="4"/>
        <v>17.575757575757574</v>
      </c>
      <c r="O20" s="328">
        <f t="shared" si="4"/>
        <v>28.571428571428569</v>
      </c>
    </row>
    <row r="21" spans="1:15" ht="7.4" customHeight="1" x14ac:dyDescent="0.35">
      <c r="A21" s="178"/>
      <c r="B21" s="187"/>
      <c r="C21" s="189"/>
      <c r="D21" s="149"/>
      <c r="E21" s="153"/>
      <c r="F21" s="153"/>
      <c r="G21" s="153"/>
      <c r="H21" s="149"/>
      <c r="I21" s="153"/>
      <c r="J21" s="153"/>
      <c r="K21" s="154"/>
      <c r="L21" s="328"/>
      <c r="M21" s="328"/>
      <c r="N21" s="328"/>
      <c r="O21" s="328"/>
    </row>
    <row r="22" spans="1:15" ht="14.15" customHeight="1" x14ac:dyDescent="0.35">
      <c r="A22" s="180"/>
      <c r="B22" s="188" t="s">
        <v>67</v>
      </c>
      <c r="C22" s="189" t="s">
        <v>169</v>
      </c>
      <c r="D22" s="285">
        <f t="shared" ref="D22:K22" si="5">SUM(D24:D34)</f>
        <v>62135.837999999996</v>
      </c>
      <c r="E22" s="285">
        <f>SUM(E24:E34)</f>
        <v>19490.084999999999</v>
      </c>
      <c r="F22" s="285">
        <f t="shared" si="5"/>
        <v>20877.170999999995</v>
      </c>
      <c r="G22" s="285">
        <f t="shared" si="5"/>
        <v>21768.581999999999</v>
      </c>
      <c r="H22" s="146">
        <f t="shared" ref="H22" si="6">SUM(H24:H34)</f>
        <v>64433.954999999994</v>
      </c>
      <c r="I22" s="285">
        <f t="shared" si="5"/>
        <v>19677.662</v>
      </c>
      <c r="J22" s="285">
        <f t="shared" si="5"/>
        <v>21918.162999999997</v>
      </c>
      <c r="K22" s="147">
        <f t="shared" si="5"/>
        <v>22838.13</v>
      </c>
      <c r="L22" s="330">
        <f>(D22-H22)/H22*100</f>
        <v>-3.5666241502636282</v>
      </c>
      <c r="M22" s="330">
        <f>(E22-I22)/I22*100</f>
        <v>-0.95324840928765386</v>
      </c>
      <c r="N22" s="330">
        <f>(F22-J22)/J22*100</f>
        <v>-4.7494491212607652</v>
      </c>
      <c r="O22" s="330">
        <f>(G22-K22)/K22*100</f>
        <v>-4.6831680176967305</v>
      </c>
    </row>
    <row r="23" spans="1:15" ht="7.4" customHeight="1" x14ac:dyDescent="0.35">
      <c r="A23" s="178"/>
      <c r="B23" s="187"/>
      <c r="C23" s="305"/>
      <c r="D23" s="340"/>
      <c r="E23" s="340"/>
      <c r="F23" s="340"/>
      <c r="G23" s="340"/>
      <c r="H23" s="149"/>
      <c r="I23" s="340"/>
      <c r="J23" s="340"/>
      <c r="K23" s="353"/>
      <c r="L23" s="328"/>
      <c r="M23" s="328"/>
      <c r="N23" s="328"/>
      <c r="O23" s="328"/>
    </row>
    <row r="24" spans="1:15" ht="14.15" customHeight="1" x14ac:dyDescent="0.35">
      <c r="A24" s="178"/>
      <c r="B24" s="186" t="s">
        <v>9</v>
      </c>
      <c r="C24" s="189" t="s">
        <v>169</v>
      </c>
      <c r="D24" s="149">
        <f t="shared" ref="D24:D34" si="7">SUM(E24:G24)</f>
        <v>9664.8090000000011</v>
      </c>
      <c r="E24" s="27">
        <v>3107.3130000000001</v>
      </c>
      <c r="F24" s="27">
        <v>3002.8090000000002</v>
      </c>
      <c r="G24" s="27">
        <v>3554.6869999999999</v>
      </c>
      <c r="H24" s="149">
        <f t="shared" ref="H24:H34" si="8">SUM(I24:K24)</f>
        <v>9364.23</v>
      </c>
      <c r="I24" s="396">
        <v>2803.527</v>
      </c>
      <c r="J24" s="396">
        <v>3140.471</v>
      </c>
      <c r="K24" s="397">
        <v>3420.232</v>
      </c>
      <c r="L24" s="328">
        <f t="shared" ref="L24:O34" si="9">(D24-H24)/H24*100</f>
        <v>3.209863491178683</v>
      </c>
      <c r="M24" s="328">
        <f t="shared" si="9"/>
        <v>10.835850698067114</v>
      </c>
      <c r="N24" s="328">
        <f t="shared" si="9"/>
        <v>-4.3834826049977789</v>
      </c>
      <c r="O24" s="328">
        <f t="shared" si="9"/>
        <v>3.9311660729447571</v>
      </c>
    </row>
    <row r="25" spans="1:15" ht="14.15" customHeight="1" x14ac:dyDescent="0.35">
      <c r="A25" s="178"/>
      <c r="B25" s="186" t="s">
        <v>10</v>
      </c>
      <c r="C25" s="189" t="s">
        <v>169</v>
      </c>
      <c r="D25" s="149">
        <f t="shared" si="7"/>
        <v>1588.4670000000001</v>
      </c>
      <c r="E25" s="27">
        <v>507.66500000000002</v>
      </c>
      <c r="F25" s="27">
        <v>472.721</v>
      </c>
      <c r="G25" s="27">
        <v>608.08100000000002</v>
      </c>
      <c r="H25" s="149">
        <f t="shared" si="8"/>
        <v>1595.0909999999999</v>
      </c>
      <c r="I25" s="396">
        <v>577.93200000000002</v>
      </c>
      <c r="J25" s="396">
        <v>461.685</v>
      </c>
      <c r="K25" s="397">
        <v>555.47400000000005</v>
      </c>
      <c r="L25" s="328">
        <f t="shared" si="9"/>
        <v>-0.41527411288759053</v>
      </c>
      <c r="M25" s="328">
        <f t="shared" si="9"/>
        <v>-12.158350809437787</v>
      </c>
      <c r="N25" s="328">
        <f t="shared" si="9"/>
        <v>2.3903743894646787</v>
      </c>
      <c r="O25" s="328">
        <f t="shared" si="9"/>
        <v>9.4706502914627801</v>
      </c>
    </row>
    <row r="26" spans="1:15" ht="14.15" customHeight="1" x14ac:dyDescent="0.35">
      <c r="A26" s="178"/>
      <c r="B26" s="186" t="s">
        <v>11</v>
      </c>
      <c r="C26" s="189" t="s">
        <v>169</v>
      </c>
      <c r="D26" s="149">
        <f t="shared" si="7"/>
        <v>379.26</v>
      </c>
      <c r="E26" s="27">
        <v>141.14400000000001</v>
      </c>
      <c r="F26" s="27">
        <v>126.795</v>
      </c>
      <c r="G26" s="27">
        <v>111.321</v>
      </c>
      <c r="H26" s="149">
        <f t="shared" si="8"/>
        <v>421.06899999999996</v>
      </c>
      <c r="I26" s="396">
        <v>141.65700000000001</v>
      </c>
      <c r="J26" s="396">
        <v>144.81</v>
      </c>
      <c r="K26" s="397">
        <v>134.602</v>
      </c>
      <c r="L26" s="328">
        <f t="shared" si="9"/>
        <v>-9.9292515003479167</v>
      </c>
      <c r="M26" s="328">
        <f t="shared" si="9"/>
        <v>-0.36214235794913435</v>
      </c>
      <c r="N26" s="328">
        <f t="shared" si="9"/>
        <v>-12.440439196188109</v>
      </c>
      <c r="O26" s="328">
        <f t="shared" si="9"/>
        <v>-17.296176877015203</v>
      </c>
    </row>
    <row r="27" spans="1:15" ht="14.15" customHeight="1" x14ac:dyDescent="0.35">
      <c r="A27" s="178"/>
      <c r="B27" s="186" t="s">
        <v>6</v>
      </c>
      <c r="C27" s="189" t="s">
        <v>169</v>
      </c>
      <c r="D27" s="149">
        <f t="shared" si="7"/>
        <v>13443.303</v>
      </c>
      <c r="E27" s="27">
        <v>4020.5039999999999</v>
      </c>
      <c r="F27" s="27">
        <v>4271.585</v>
      </c>
      <c r="G27" s="27">
        <v>5151.2139999999999</v>
      </c>
      <c r="H27" s="149">
        <f t="shared" si="8"/>
        <v>12942.990000000002</v>
      </c>
      <c r="I27" s="396">
        <v>3409.0129999999999</v>
      </c>
      <c r="J27" s="396">
        <v>3967.7739999999999</v>
      </c>
      <c r="K27" s="397">
        <v>5566.2030000000004</v>
      </c>
      <c r="L27" s="328">
        <f t="shared" si="9"/>
        <v>3.8655133010223928</v>
      </c>
      <c r="M27" s="328">
        <f t="shared" si="9"/>
        <v>17.937479264526125</v>
      </c>
      <c r="N27" s="328">
        <f t="shared" si="9"/>
        <v>7.6569633250280935</v>
      </c>
      <c r="O27" s="328">
        <f t="shared" si="9"/>
        <v>-7.4555132107111524</v>
      </c>
    </row>
    <row r="28" spans="1:15" ht="14.15" customHeight="1" x14ac:dyDescent="0.35">
      <c r="A28" s="178"/>
      <c r="B28" s="186" t="s">
        <v>128</v>
      </c>
      <c r="C28" s="189" t="s">
        <v>169</v>
      </c>
      <c r="D28" s="149">
        <f t="shared" si="7"/>
        <v>5179.2349999999997</v>
      </c>
      <c r="E28" s="27">
        <v>1795.693</v>
      </c>
      <c r="F28" s="27">
        <v>1596.0719999999999</v>
      </c>
      <c r="G28" s="27">
        <v>1787.47</v>
      </c>
      <c r="H28" s="149">
        <f t="shared" si="8"/>
        <v>5851.5059999999994</v>
      </c>
      <c r="I28" s="396">
        <v>1973.943</v>
      </c>
      <c r="J28" s="396">
        <v>2032.114</v>
      </c>
      <c r="K28" s="397">
        <v>1845.4490000000001</v>
      </c>
      <c r="L28" s="328">
        <f t="shared" si="9"/>
        <v>-11.488854322288994</v>
      </c>
      <c r="M28" s="328">
        <f t="shared" si="9"/>
        <v>-9.0301493001570954</v>
      </c>
      <c r="N28" s="328">
        <f t="shared" si="9"/>
        <v>-21.457556022939663</v>
      </c>
      <c r="O28" s="328">
        <f t="shared" si="9"/>
        <v>-3.1417286524851158</v>
      </c>
    </row>
    <row r="29" spans="1:15" ht="14.15" customHeight="1" x14ac:dyDescent="0.35">
      <c r="A29" s="178"/>
      <c r="B29" s="186" t="s">
        <v>12</v>
      </c>
      <c r="C29" s="189" t="s">
        <v>169</v>
      </c>
      <c r="D29" s="149">
        <f t="shared" si="7"/>
        <v>22767.848999999998</v>
      </c>
      <c r="E29" s="27">
        <v>7440.5410000000002</v>
      </c>
      <c r="F29" s="27">
        <v>8280.9509999999991</v>
      </c>
      <c r="G29" s="27">
        <v>7046.357</v>
      </c>
      <c r="H29" s="149">
        <f t="shared" si="8"/>
        <v>25262.502</v>
      </c>
      <c r="I29" s="396">
        <v>8327.5519999999997</v>
      </c>
      <c r="J29" s="396">
        <v>8944.4390000000003</v>
      </c>
      <c r="K29" s="397">
        <v>7990.5110000000004</v>
      </c>
      <c r="L29" s="328">
        <f t="shared" si="9"/>
        <v>-9.87492450272741</v>
      </c>
      <c r="M29" s="328">
        <f t="shared" si="9"/>
        <v>-10.651521599624951</v>
      </c>
      <c r="N29" s="328">
        <f t="shared" si="9"/>
        <v>-7.417882776102573</v>
      </c>
      <c r="O29" s="328">
        <f t="shared" si="9"/>
        <v>-11.815940182048438</v>
      </c>
    </row>
    <row r="30" spans="1:15" ht="14.15" customHeight="1" x14ac:dyDescent="0.35">
      <c r="A30" s="178"/>
      <c r="B30" s="186" t="s">
        <v>14</v>
      </c>
      <c r="C30" s="189" t="s">
        <v>169</v>
      </c>
      <c r="D30" s="149">
        <f t="shared" si="7"/>
        <v>2368.5540000000001</v>
      </c>
      <c r="E30" s="27">
        <v>768.21</v>
      </c>
      <c r="F30" s="27">
        <v>840.95799999999997</v>
      </c>
      <c r="G30" s="27">
        <v>759.38599999999997</v>
      </c>
      <c r="H30" s="149">
        <f t="shared" si="8"/>
        <v>3240.2379999999998</v>
      </c>
      <c r="I30" s="396">
        <v>1001.641</v>
      </c>
      <c r="J30" s="396">
        <v>1344.2059999999999</v>
      </c>
      <c r="K30" s="397">
        <v>894.39099999999996</v>
      </c>
      <c r="L30" s="328">
        <f t="shared" si="9"/>
        <v>-26.901851036868273</v>
      </c>
      <c r="M30" s="328">
        <f t="shared" si="9"/>
        <v>-23.30485673010589</v>
      </c>
      <c r="N30" s="328">
        <f t="shared" si="9"/>
        <v>-37.438309306758036</v>
      </c>
      <c r="O30" s="328">
        <f t="shared" si="9"/>
        <v>-15.094628635574376</v>
      </c>
    </row>
    <row r="31" spans="1:15" ht="14.15" customHeight="1" x14ac:dyDescent="0.35">
      <c r="A31" s="178"/>
      <c r="B31" s="186" t="s">
        <v>65</v>
      </c>
      <c r="C31" s="189" t="s">
        <v>169</v>
      </c>
      <c r="D31" s="149">
        <f t="shared" si="7"/>
        <v>848.74500000000012</v>
      </c>
      <c r="E31" s="27">
        <v>261.26900000000001</v>
      </c>
      <c r="F31" s="27">
        <v>353.09399999999999</v>
      </c>
      <c r="G31" s="27">
        <v>234.38200000000001</v>
      </c>
      <c r="H31" s="149">
        <f t="shared" si="8"/>
        <v>574.60500000000002</v>
      </c>
      <c r="I31" s="396">
        <v>183.02600000000001</v>
      </c>
      <c r="J31" s="396">
        <v>195.886</v>
      </c>
      <c r="K31" s="397">
        <v>195.69300000000001</v>
      </c>
      <c r="L31" s="328">
        <f t="shared" si="9"/>
        <v>47.709295951131665</v>
      </c>
      <c r="M31" s="328">
        <f t="shared" si="9"/>
        <v>42.749663982166467</v>
      </c>
      <c r="N31" s="328">
        <f t="shared" si="9"/>
        <v>80.254842102038936</v>
      </c>
      <c r="O31" s="328">
        <f t="shared" si="9"/>
        <v>19.770252385113412</v>
      </c>
    </row>
    <row r="32" spans="1:15" ht="14.15" customHeight="1" x14ac:dyDescent="0.35">
      <c r="A32" s="178"/>
      <c r="B32" s="186" t="s">
        <v>13</v>
      </c>
      <c r="C32" s="189" t="s">
        <v>169</v>
      </c>
      <c r="D32" s="149">
        <f t="shared" si="7"/>
        <v>504.03599999999994</v>
      </c>
      <c r="E32" s="27">
        <v>183.51900000000001</v>
      </c>
      <c r="F32" s="27">
        <v>162.102</v>
      </c>
      <c r="G32" s="27">
        <v>158.41499999999999</v>
      </c>
      <c r="H32" s="149">
        <f t="shared" si="8"/>
        <v>474.74</v>
      </c>
      <c r="I32" s="396">
        <v>164.68899999999999</v>
      </c>
      <c r="J32" s="396">
        <v>166.04400000000001</v>
      </c>
      <c r="K32" s="397">
        <v>144.00700000000001</v>
      </c>
      <c r="L32" s="328">
        <f t="shared" si="9"/>
        <v>6.1709567342123979</v>
      </c>
      <c r="M32" s="328">
        <f t="shared" si="9"/>
        <v>11.433671951375024</v>
      </c>
      <c r="N32" s="328">
        <f t="shared" si="9"/>
        <v>-2.3740695237406997</v>
      </c>
      <c r="O32" s="328">
        <f t="shared" si="9"/>
        <v>10.005069198025087</v>
      </c>
    </row>
    <row r="33" spans="1:27" ht="14.15" customHeight="1" x14ac:dyDescent="0.35">
      <c r="A33" s="178"/>
      <c r="B33" s="186" t="s">
        <v>47</v>
      </c>
      <c r="C33" s="189" t="s">
        <v>169</v>
      </c>
      <c r="D33" s="149">
        <f t="shared" si="7"/>
        <v>3110.0920000000001</v>
      </c>
      <c r="E33" s="27">
        <v>625.41300000000001</v>
      </c>
      <c r="F33" s="27">
        <v>932.46199999999999</v>
      </c>
      <c r="G33" s="27">
        <v>1552.2170000000001</v>
      </c>
      <c r="H33" s="149">
        <f t="shared" si="8"/>
        <v>2453.596</v>
      </c>
      <c r="I33" s="396">
        <v>411.65</v>
      </c>
      <c r="J33" s="396">
        <v>734.68</v>
      </c>
      <c r="K33" s="397">
        <v>1307.2660000000001</v>
      </c>
      <c r="L33" s="328">
        <f t="shared" si="9"/>
        <v>26.756483137403226</v>
      </c>
      <c r="M33" s="328">
        <f t="shared" si="9"/>
        <v>51.928337179642917</v>
      </c>
      <c r="N33" s="328">
        <f t="shared" si="9"/>
        <v>26.920836282463124</v>
      </c>
      <c r="O33" s="328">
        <f t="shared" si="9"/>
        <v>18.737655534527786</v>
      </c>
    </row>
    <row r="34" spans="1:27" ht="14.15" customHeight="1" x14ac:dyDescent="0.35">
      <c r="A34" s="178"/>
      <c r="B34" s="186" t="s">
        <v>129</v>
      </c>
      <c r="C34" s="189" t="s">
        <v>169</v>
      </c>
      <c r="D34" s="149">
        <f t="shared" si="7"/>
        <v>2281.4879999999994</v>
      </c>
      <c r="E34" s="27">
        <v>638.81399999999996</v>
      </c>
      <c r="F34" s="27">
        <v>837.62199999999984</v>
      </c>
      <c r="G34" s="27">
        <v>805.05199999999991</v>
      </c>
      <c r="H34" s="149">
        <f t="shared" si="8"/>
        <v>2253.3880000000004</v>
      </c>
      <c r="I34" s="27">
        <v>683.03200000000004</v>
      </c>
      <c r="J34" s="27">
        <v>786.05400000000009</v>
      </c>
      <c r="K34" s="398">
        <v>784.30200000000002</v>
      </c>
      <c r="L34" s="328">
        <f t="shared" si="9"/>
        <v>1.2470111671846569</v>
      </c>
      <c r="M34" s="328">
        <f t="shared" si="9"/>
        <v>-6.4737816090607874</v>
      </c>
      <c r="N34" s="328">
        <f t="shared" si="9"/>
        <v>6.5603635373650855</v>
      </c>
      <c r="O34" s="328">
        <f t="shared" si="9"/>
        <v>2.645664552685048</v>
      </c>
    </row>
    <row r="35" spans="1:27" ht="7.4" customHeight="1" thickBot="1" x14ac:dyDescent="0.4">
      <c r="A35" s="178"/>
      <c r="B35" s="338"/>
      <c r="C35" s="338"/>
      <c r="D35" s="190"/>
      <c r="E35" s="190"/>
      <c r="F35" s="190"/>
      <c r="G35" s="190"/>
      <c r="H35" s="190"/>
      <c r="I35" s="190"/>
      <c r="J35" s="190"/>
      <c r="K35" s="190"/>
      <c r="L35" s="190"/>
      <c r="M35" s="190"/>
      <c r="N35" s="190"/>
      <c r="O35" s="190"/>
    </row>
    <row r="36" spans="1:27" ht="12" customHeight="1" thickTop="1" x14ac:dyDescent="0.3">
      <c r="A36" s="178"/>
      <c r="B36" s="288" t="s">
        <v>177</v>
      </c>
      <c r="C36" s="178"/>
      <c r="D36" s="179"/>
      <c r="E36" s="179"/>
      <c r="F36" s="179"/>
      <c r="G36" s="179"/>
      <c r="H36" s="179"/>
      <c r="I36" s="179"/>
      <c r="J36" s="179"/>
      <c r="K36" s="191"/>
      <c r="L36" s="179"/>
      <c r="M36" s="179"/>
      <c r="N36" s="179"/>
      <c r="O36" s="289" t="s">
        <v>118</v>
      </c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</row>
  </sheetData>
  <mergeCells count="5">
    <mergeCell ref="C5:C6"/>
    <mergeCell ref="D5:G5"/>
    <mergeCell ref="H5:K5"/>
    <mergeCell ref="L5:O5"/>
    <mergeCell ref="B5:B6"/>
  </mergeCells>
  <conditionalFormatting sqref="P8:AA11">
    <cfRule type="cellIs" dxfId="7" priority="3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60" orientation="portrait" r:id="rId1"/>
  <headerFooter>
    <oddFooter>&amp;L_x000D_&amp;1#&amp;"Calibri"&amp;10&amp;K008000 PUBLICA -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pageSetUpPr fitToPage="1"/>
  </sheetPr>
  <dimension ref="A1:N84"/>
  <sheetViews>
    <sheetView showGridLines="0" topLeftCell="B1" zoomScale="55" zoomScaleNormal="55" workbookViewId="0">
      <selection activeCell="M33" sqref="M33"/>
    </sheetView>
  </sheetViews>
  <sheetFormatPr defaultRowHeight="14.5" x14ac:dyDescent="0.35"/>
  <cols>
    <col min="1" max="1" width="4" style="34" customWidth="1"/>
    <col min="2" max="2" width="31.6328125" style="34" customWidth="1"/>
    <col min="3" max="3" width="16" style="35" bestFit="1" customWidth="1"/>
    <col min="4" max="6" width="10.36328125" style="35" customWidth="1"/>
    <col min="7" max="7" width="17.453125" style="35" bestFit="1" customWidth="1"/>
    <col min="8" max="11" width="10.36328125" style="35" customWidth="1"/>
    <col min="12" max="12" width="11.453125" style="35" customWidth="1"/>
    <col min="13" max="13" width="10.36328125" style="35" customWidth="1"/>
    <col min="14" max="14" width="10.453125" style="35" customWidth="1"/>
  </cols>
  <sheetData>
    <row r="1" spans="1:14" ht="18" customHeight="1" x14ac:dyDescent="0.35">
      <c r="A1" s="178"/>
      <c r="B1" s="178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4" x14ac:dyDescent="0.35">
      <c r="A2" s="178"/>
      <c r="B2" s="180" t="s">
        <v>105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</row>
    <row r="3" spans="1:14" ht="7.4" customHeight="1" x14ac:dyDescent="0.35">
      <c r="A3" s="178"/>
      <c r="B3" s="178"/>
      <c r="C3" s="192"/>
      <c r="D3" s="192"/>
      <c r="E3" s="192"/>
      <c r="F3" s="192"/>
      <c r="G3" s="192"/>
      <c r="H3" s="192"/>
      <c r="I3" s="192"/>
      <c r="J3" s="192"/>
      <c r="K3" s="179"/>
      <c r="L3" s="178"/>
      <c r="M3" s="178"/>
      <c r="N3" s="179"/>
    </row>
    <row r="4" spans="1:14" ht="15" thickBot="1" x14ac:dyDescent="0.4">
      <c r="A4" s="178"/>
      <c r="B4" s="178"/>
      <c r="C4" s="179"/>
      <c r="D4" s="193"/>
      <c r="E4" s="193"/>
      <c r="F4" s="193"/>
      <c r="G4" s="193"/>
      <c r="H4" s="193"/>
      <c r="I4" s="193"/>
      <c r="J4" s="193"/>
      <c r="K4" s="179"/>
      <c r="L4" s="179"/>
      <c r="M4" s="179"/>
      <c r="N4" s="194" t="s">
        <v>170</v>
      </c>
    </row>
    <row r="5" spans="1:14" ht="22.5" customHeight="1" thickBot="1" x14ac:dyDescent="0.4">
      <c r="A5" s="178"/>
      <c r="B5" s="425"/>
      <c r="C5" s="419" t="s">
        <v>189</v>
      </c>
      <c r="D5" s="420"/>
      <c r="E5" s="420"/>
      <c r="F5" s="421"/>
      <c r="G5" s="419" t="s">
        <v>190</v>
      </c>
      <c r="H5" s="420"/>
      <c r="I5" s="420"/>
      <c r="J5" s="421"/>
      <c r="K5" s="419" t="s">
        <v>49</v>
      </c>
      <c r="L5" s="420"/>
      <c r="M5" s="420"/>
      <c r="N5" s="421"/>
    </row>
    <row r="6" spans="1:14" ht="22.25" customHeight="1" thickBot="1" x14ac:dyDescent="0.4">
      <c r="A6" s="178"/>
      <c r="B6" s="426"/>
      <c r="C6" s="123" t="s">
        <v>0</v>
      </c>
      <c r="D6" s="143" t="s">
        <v>199</v>
      </c>
      <c r="E6" s="143" t="s">
        <v>200</v>
      </c>
      <c r="F6" s="143" t="s">
        <v>201</v>
      </c>
      <c r="G6" s="123" t="s">
        <v>0</v>
      </c>
      <c r="H6" s="143" t="s">
        <v>202</v>
      </c>
      <c r="I6" s="143" t="s">
        <v>203</v>
      </c>
      <c r="J6" s="143" t="s">
        <v>204</v>
      </c>
      <c r="K6" s="123" t="str">
        <f>C6</f>
        <v>Total</v>
      </c>
      <c r="L6" s="143" t="str">
        <f>D6</f>
        <v>jul.24</v>
      </c>
      <c r="M6" s="143" t="str">
        <f t="shared" ref="M6:N6" si="0">E6</f>
        <v>ago.24</v>
      </c>
      <c r="N6" s="143" t="str">
        <f t="shared" si="0"/>
        <v>set.24</v>
      </c>
    </row>
    <row r="7" spans="1:14" ht="7.4" customHeight="1" x14ac:dyDescent="0.35">
      <c r="A7" s="178"/>
      <c r="B7" s="343"/>
      <c r="C7" s="343"/>
      <c r="D7" s="343"/>
      <c r="E7" s="343"/>
      <c r="F7" s="343"/>
      <c r="G7" s="343"/>
      <c r="H7" s="343"/>
      <c r="I7" s="343"/>
      <c r="J7" s="343"/>
      <c r="K7" s="343"/>
      <c r="L7" s="343"/>
      <c r="M7" s="343"/>
      <c r="N7" s="344"/>
    </row>
    <row r="8" spans="1:14" x14ac:dyDescent="0.35">
      <c r="A8" s="178"/>
      <c r="B8" s="180" t="s">
        <v>0</v>
      </c>
      <c r="C8" s="146">
        <f>SUM(D8:F8)</f>
        <v>21182.774000000001</v>
      </c>
      <c r="D8" s="285">
        <f t="shared" ref="D8:J8" si="1">SUM(D10:D20)</f>
        <v>7356.6949999999997</v>
      </c>
      <c r="E8" s="285">
        <f t="shared" si="1"/>
        <v>7115.8090000000011</v>
      </c>
      <c r="F8" s="147">
        <f t="shared" si="1"/>
        <v>6710.2699999999995</v>
      </c>
      <c r="G8" s="285">
        <f t="shared" ref="G8" si="2">SUM(G10:G20)</f>
        <v>20738.472000000005</v>
      </c>
      <c r="H8" s="285">
        <f t="shared" si="1"/>
        <v>7161.6939999999995</v>
      </c>
      <c r="I8" s="285">
        <f t="shared" si="1"/>
        <v>7229.1609999999991</v>
      </c>
      <c r="J8" s="285">
        <f t="shared" si="1"/>
        <v>6347.6170000000002</v>
      </c>
      <c r="K8" s="329">
        <f>IF(AND(C8=0,G8=0),"-",IF(G8=0,-100,(C8-G8)/G8*100))</f>
        <v>2.1424047056118498</v>
      </c>
      <c r="L8" s="330">
        <f t="shared" ref="L8" si="3">IF(AND(D8=0,H8=0),"-",IF(H8=0,-100,(D8-H8)/H8*100))</f>
        <v>2.7228334525323228</v>
      </c>
      <c r="M8" s="330">
        <f t="shared" ref="M8" si="4">IF(AND(E8=0,I8=0),"-",IF(I8=0,-100,(E8-I8)/I8*100))</f>
        <v>-1.5679827852775454</v>
      </c>
      <c r="N8" s="330">
        <f t="shared" ref="N8" si="5">IF(AND(F8=0,J8=0),"-",IF(J8=0,-100,(F8-J8)/J8*100))</f>
        <v>5.7132148962358524</v>
      </c>
    </row>
    <row r="9" spans="1:14" ht="7.4" customHeight="1" x14ac:dyDescent="0.35">
      <c r="A9" s="178"/>
      <c r="B9" s="345"/>
      <c r="C9" s="341"/>
      <c r="D9" s="340"/>
      <c r="E9" s="340"/>
      <c r="F9" s="353"/>
      <c r="G9" s="340"/>
      <c r="H9" s="340"/>
      <c r="I9" s="340"/>
      <c r="J9" s="340"/>
      <c r="K9" s="325"/>
      <c r="L9" s="326"/>
      <c r="M9" s="326"/>
      <c r="N9" s="326"/>
    </row>
    <row r="10" spans="1:14" x14ac:dyDescent="0.35">
      <c r="A10" s="178"/>
      <c r="B10" s="346" t="s">
        <v>9</v>
      </c>
      <c r="C10" s="149">
        <f>SUM(D10:F10)</f>
        <v>3101.8199999999997</v>
      </c>
      <c r="D10" s="339">
        <f t="shared" ref="D10:F20" si="6">+SUM(D24)+SUM(D38)</f>
        <v>1141.5999999999999</v>
      </c>
      <c r="E10" s="150">
        <f t="shared" si="6"/>
        <v>973.72900000000004</v>
      </c>
      <c r="F10" s="151">
        <f t="shared" si="6"/>
        <v>986.4910000000001</v>
      </c>
      <c r="G10" s="150">
        <f>SUM(H10:J10)</f>
        <v>3367.6329999999998</v>
      </c>
      <c r="H10" s="150">
        <f t="shared" ref="H10:J20" si="7">+SUM(H24)+SUM(H38)</f>
        <v>1175.502</v>
      </c>
      <c r="I10" s="150">
        <f t="shared" si="7"/>
        <v>1154.4369999999999</v>
      </c>
      <c r="J10" s="150">
        <f t="shared" si="7"/>
        <v>1037.694</v>
      </c>
      <c r="K10" s="327">
        <f t="shared" ref="K10:K20" si="8">IF(AND(C10=0,G10=0),"-",IF(G10=0,-100,(C10-G10)/G10*100))</f>
        <v>-7.8931700693038733</v>
      </c>
      <c r="L10" s="328">
        <f t="shared" ref="L10:L20" si="9">IF(AND(D10=0,H10=0),"-",IF(H10=0,-100,(D10-H10)/H10*100))</f>
        <v>-2.884044433782337</v>
      </c>
      <c r="M10" s="328">
        <f t="shared" ref="M10:M20" si="10">IF(AND(E10=0,I10=0),"-",IF(I10=0,-100,(E10-I10)/I10*100))</f>
        <v>-15.653344444088319</v>
      </c>
      <c r="N10" s="328">
        <f t="shared" ref="N10:N20" si="11">IF(AND(F10=0,J10=0),"-",IF(J10=0,-100,(F10-J10)/J10*100))</f>
        <v>-4.9343062598415202</v>
      </c>
    </row>
    <row r="11" spans="1:14" x14ac:dyDescent="0.35">
      <c r="A11" s="178"/>
      <c r="B11" s="346" t="s">
        <v>10</v>
      </c>
      <c r="C11" s="149">
        <f t="shared" ref="C11:C20" si="12">SUM(D11:F11)</f>
        <v>1350.0030000000002</v>
      </c>
      <c r="D11" s="150">
        <f t="shared" si="6"/>
        <v>441.81300000000005</v>
      </c>
      <c r="E11" s="150">
        <f t="shared" si="6"/>
        <v>397.90499999999997</v>
      </c>
      <c r="F11" s="151">
        <f t="shared" si="6"/>
        <v>510.28499999999997</v>
      </c>
      <c r="G11" s="150">
        <f t="shared" ref="G11:G20" si="13">SUM(H11:J11)</f>
        <v>1260.2159999999999</v>
      </c>
      <c r="H11" s="150">
        <f t="shared" si="7"/>
        <v>388.82599999999996</v>
      </c>
      <c r="I11" s="150">
        <f t="shared" si="7"/>
        <v>404.38699999999994</v>
      </c>
      <c r="J11" s="150">
        <f t="shared" si="7"/>
        <v>467.00299999999999</v>
      </c>
      <c r="K11" s="327">
        <f t="shared" si="8"/>
        <v>7.1247309984955169</v>
      </c>
      <c r="L11" s="328">
        <f t="shared" si="9"/>
        <v>13.62743232191265</v>
      </c>
      <c r="M11" s="328">
        <f t="shared" si="10"/>
        <v>-1.6029199751722907</v>
      </c>
      <c r="N11" s="328">
        <f t="shared" si="11"/>
        <v>9.2680346807193921</v>
      </c>
    </row>
    <row r="12" spans="1:14" x14ac:dyDescent="0.35">
      <c r="A12" s="178"/>
      <c r="B12" s="346" t="s">
        <v>11</v>
      </c>
      <c r="C12" s="149">
        <f t="shared" si="12"/>
        <v>452.81900000000002</v>
      </c>
      <c r="D12" s="150">
        <f t="shared" si="6"/>
        <v>176.32</v>
      </c>
      <c r="E12" s="150">
        <f t="shared" si="6"/>
        <v>155.49700000000001</v>
      </c>
      <c r="F12" s="151">
        <f t="shared" si="6"/>
        <v>121.002</v>
      </c>
      <c r="G12" s="150">
        <f t="shared" si="13"/>
        <v>466.209</v>
      </c>
      <c r="H12" s="150">
        <f t="shared" si="7"/>
        <v>172.62900000000002</v>
      </c>
      <c r="I12" s="150">
        <f t="shared" si="7"/>
        <v>134.15899999999999</v>
      </c>
      <c r="J12" s="150">
        <f t="shared" si="7"/>
        <v>159.42099999999999</v>
      </c>
      <c r="K12" s="327">
        <f t="shared" si="8"/>
        <v>-2.8721024261650863</v>
      </c>
      <c r="L12" s="328">
        <f t="shared" si="9"/>
        <v>2.1381112095881769</v>
      </c>
      <c r="M12" s="328">
        <f t="shared" si="10"/>
        <v>15.905008236495519</v>
      </c>
      <c r="N12" s="328">
        <f t="shared" si="11"/>
        <v>-24.099083558627786</v>
      </c>
    </row>
    <row r="13" spans="1:14" x14ac:dyDescent="0.35">
      <c r="A13" s="178"/>
      <c r="B13" s="346" t="s">
        <v>6</v>
      </c>
      <c r="C13" s="149">
        <f t="shared" si="12"/>
        <v>2550.1109999999999</v>
      </c>
      <c r="D13" s="150">
        <f t="shared" si="6"/>
        <v>878.33200000000011</v>
      </c>
      <c r="E13" s="150">
        <f t="shared" si="6"/>
        <v>865.21699999999998</v>
      </c>
      <c r="F13" s="151">
        <f t="shared" si="6"/>
        <v>806.5619999999999</v>
      </c>
      <c r="G13" s="150">
        <f t="shared" si="13"/>
        <v>2412.473</v>
      </c>
      <c r="H13" s="150">
        <f t="shared" si="7"/>
        <v>860.67100000000005</v>
      </c>
      <c r="I13" s="150">
        <f t="shared" si="7"/>
        <v>873.42000000000007</v>
      </c>
      <c r="J13" s="150">
        <f t="shared" si="7"/>
        <v>678.38200000000006</v>
      </c>
      <c r="K13" s="327">
        <f t="shared" si="8"/>
        <v>5.7052659242196668</v>
      </c>
      <c r="L13" s="328">
        <f t="shared" si="9"/>
        <v>2.052003611135969</v>
      </c>
      <c r="M13" s="328">
        <f t="shared" si="10"/>
        <v>-0.9391816079320473</v>
      </c>
      <c r="N13" s="328">
        <f t="shared" si="11"/>
        <v>18.894958887470455</v>
      </c>
    </row>
    <row r="14" spans="1:14" x14ac:dyDescent="0.35">
      <c r="A14" s="178"/>
      <c r="B14" s="346" t="s">
        <v>130</v>
      </c>
      <c r="C14" s="149">
        <f t="shared" si="12"/>
        <v>1506.069</v>
      </c>
      <c r="D14" s="150">
        <f t="shared" si="6"/>
        <v>464.9</v>
      </c>
      <c r="E14" s="150">
        <f t="shared" si="6"/>
        <v>510.35599999999999</v>
      </c>
      <c r="F14" s="151">
        <f t="shared" si="6"/>
        <v>530.81299999999999</v>
      </c>
      <c r="G14" s="150">
        <f t="shared" si="13"/>
        <v>1430.585</v>
      </c>
      <c r="H14" s="150">
        <f t="shared" si="7"/>
        <v>505.61799999999999</v>
      </c>
      <c r="I14" s="150">
        <f t="shared" si="7"/>
        <v>486.11599999999999</v>
      </c>
      <c r="J14" s="150">
        <f t="shared" si="7"/>
        <v>438.851</v>
      </c>
      <c r="K14" s="327">
        <f t="shared" si="8"/>
        <v>5.2764428537975663</v>
      </c>
      <c r="L14" s="328">
        <f t="shared" si="9"/>
        <v>-8.0531151976393289</v>
      </c>
      <c r="M14" s="328">
        <f t="shared" si="10"/>
        <v>4.9864641361321187</v>
      </c>
      <c r="N14" s="328">
        <f t="shared" si="11"/>
        <v>20.955176130395049</v>
      </c>
    </row>
    <row r="15" spans="1:14" x14ac:dyDescent="0.35">
      <c r="A15" s="178"/>
      <c r="B15" s="346" t="s">
        <v>12</v>
      </c>
      <c r="C15" s="149">
        <f t="shared" si="12"/>
        <v>10981.743</v>
      </c>
      <c r="D15" s="150">
        <f t="shared" si="6"/>
        <v>3817.1819999999998</v>
      </c>
      <c r="E15" s="150">
        <f t="shared" si="6"/>
        <v>3800.0010000000002</v>
      </c>
      <c r="F15" s="151">
        <f t="shared" si="6"/>
        <v>3364.56</v>
      </c>
      <c r="G15" s="150">
        <f t="shared" si="13"/>
        <v>10693.909</v>
      </c>
      <c r="H15" s="150">
        <f t="shared" si="7"/>
        <v>3649.4309999999996</v>
      </c>
      <c r="I15" s="150">
        <f t="shared" si="7"/>
        <v>3828.1750000000002</v>
      </c>
      <c r="J15" s="150">
        <f t="shared" si="7"/>
        <v>3216.3029999999999</v>
      </c>
      <c r="K15" s="327">
        <f t="shared" si="8"/>
        <v>2.6915695654414185</v>
      </c>
      <c r="L15" s="328">
        <f t="shared" si="9"/>
        <v>4.5966343794416238</v>
      </c>
      <c r="M15" s="328">
        <f t="shared" si="10"/>
        <v>-0.73596426495653877</v>
      </c>
      <c r="N15" s="328">
        <f t="shared" si="11"/>
        <v>4.6095470482725061</v>
      </c>
    </row>
    <row r="16" spans="1:14" x14ac:dyDescent="0.35">
      <c r="A16" s="178"/>
      <c r="B16" s="346" t="s">
        <v>14</v>
      </c>
      <c r="C16" s="149">
        <f t="shared" si="12"/>
        <v>473.774</v>
      </c>
      <c r="D16" s="150">
        <f t="shared" si="6"/>
        <v>153.876</v>
      </c>
      <c r="E16" s="150">
        <f t="shared" si="6"/>
        <v>162.328</v>
      </c>
      <c r="F16" s="151">
        <f t="shared" si="6"/>
        <v>157.57</v>
      </c>
      <c r="G16" s="150">
        <f t="shared" si="13"/>
        <v>397.65200000000004</v>
      </c>
      <c r="H16" s="150">
        <f t="shared" si="7"/>
        <v>148.876</v>
      </c>
      <c r="I16" s="150">
        <f t="shared" si="7"/>
        <v>114.53100000000001</v>
      </c>
      <c r="J16" s="150">
        <f t="shared" si="7"/>
        <v>134.245</v>
      </c>
      <c r="K16" s="327">
        <f t="shared" si="8"/>
        <v>19.142868638910389</v>
      </c>
      <c r="L16" s="328">
        <f t="shared" si="9"/>
        <v>3.3584996910180283</v>
      </c>
      <c r="M16" s="328">
        <f t="shared" si="10"/>
        <v>41.732805965197187</v>
      </c>
      <c r="N16" s="328">
        <f t="shared" si="11"/>
        <v>17.374948787664334</v>
      </c>
    </row>
    <row r="17" spans="1:14" x14ac:dyDescent="0.35">
      <c r="A17" s="178"/>
      <c r="B17" s="346" t="s">
        <v>65</v>
      </c>
      <c r="C17" s="149">
        <f t="shared" si="12"/>
        <v>154.63999999999999</v>
      </c>
      <c r="D17" s="150">
        <f t="shared" si="6"/>
        <v>57.734000000000002</v>
      </c>
      <c r="E17" s="150">
        <f t="shared" si="6"/>
        <v>53.668999999999997</v>
      </c>
      <c r="F17" s="151">
        <f t="shared" si="6"/>
        <v>43.236999999999995</v>
      </c>
      <c r="G17" s="150">
        <f t="shared" si="13"/>
        <v>131.91800000000001</v>
      </c>
      <c r="H17" s="150">
        <f t="shared" si="7"/>
        <v>54.284999999999997</v>
      </c>
      <c r="I17" s="150">
        <f t="shared" si="7"/>
        <v>40.380000000000003</v>
      </c>
      <c r="J17" s="150">
        <f t="shared" si="7"/>
        <v>37.253</v>
      </c>
      <c r="K17" s="327">
        <f t="shared" si="8"/>
        <v>17.224336330144467</v>
      </c>
      <c r="L17" s="328">
        <f t="shared" si="9"/>
        <v>6.3535046513770013</v>
      </c>
      <c r="M17" s="328">
        <f t="shared" si="10"/>
        <v>32.909856364536886</v>
      </c>
      <c r="N17" s="328">
        <f t="shared" si="11"/>
        <v>16.063135854830467</v>
      </c>
    </row>
    <row r="18" spans="1:14" x14ac:dyDescent="0.35">
      <c r="A18" s="178"/>
      <c r="B18" s="346" t="s">
        <v>13</v>
      </c>
      <c r="C18" s="149">
        <f t="shared" si="12"/>
        <v>368.26</v>
      </c>
      <c r="D18" s="150">
        <f t="shared" si="6"/>
        <v>136.661</v>
      </c>
      <c r="E18" s="150">
        <f t="shared" si="6"/>
        <v>113.77</v>
      </c>
      <c r="F18" s="151">
        <f t="shared" si="6"/>
        <v>117.82900000000001</v>
      </c>
      <c r="G18" s="150">
        <f t="shared" si="13"/>
        <v>338.31100000000004</v>
      </c>
      <c r="H18" s="150">
        <f t="shared" si="7"/>
        <v>110.735</v>
      </c>
      <c r="I18" s="150">
        <f t="shared" si="7"/>
        <v>116.562</v>
      </c>
      <c r="J18" s="150">
        <f t="shared" si="7"/>
        <v>111.01400000000001</v>
      </c>
      <c r="K18" s="327">
        <f t="shared" si="8"/>
        <v>8.852505534848099</v>
      </c>
      <c r="L18" s="328">
        <f t="shared" si="9"/>
        <v>23.412651826432477</v>
      </c>
      <c r="M18" s="328">
        <f t="shared" si="10"/>
        <v>-2.3952917760505152</v>
      </c>
      <c r="N18" s="328">
        <f t="shared" si="11"/>
        <v>6.1388653683319196</v>
      </c>
    </row>
    <row r="19" spans="1:14" x14ac:dyDescent="0.35">
      <c r="A19" s="178"/>
      <c r="B19" s="346" t="s">
        <v>47</v>
      </c>
      <c r="C19" s="149">
        <f t="shared" si="12"/>
        <v>32.366999999999997</v>
      </c>
      <c r="D19" s="150">
        <f t="shared" si="6"/>
        <v>17.623000000000001</v>
      </c>
      <c r="E19" s="150">
        <f t="shared" si="6"/>
        <v>9.4209999999999994</v>
      </c>
      <c r="F19" s="151">
        <f t="shared" si="6"/>
        <v>5.3229999999999995</v>
      </c>
      <c r="G19" s="150">
        <f t="shared" si="13"/>
        <v>22.802</v>
      </c>
      <c r="H19" s="150">
        <f t="shared" si="7"/>
        <v>16.513999999999999</v>
      </c>
      <c r="I19" s="150">
        <f t="shared" si="7"/>
        <v>0.219</v>
      </c>
      <c r="J19" s="150">
        <f t="shared" si="7"/>
        <v>6.069</v>
      </c>
      <c r="K19" s="327">
        <f t="shared" si="8"/>
        <v>41.948074730286805</v>
      </c>
      <c r="L19" s="328">
        <f t="shared" si="9"/>
        <v>6.7155141092406554</v>
      </c>
      <c r="M19" s="412">
        <f t="shared" si="10"/>
        <v>4201.8264840182646</v>
      </c>
      <c r="N19" s="328">
        <f t="shared" si="11"/>
        <v>-12.291975613774929</v>
      </c>
    </row>
    <row r="20" spans="1:14" x14ac:dyDescent="0.35">
      <c r="A20" s="178"/>
      <c r="B20" s="346" t="s">
        <v>15</v>
      </c>
      <c r="C20" s="149">
        <f t="shared" si="12"/>
        <v>211.16800000000001</v>
      </c>
      <c r="D20" s="150">
        <f t="shared" si="6"/>
        <v>70.653999999999996</v>
      </c>
      <c r="E20" s="150">
        <f t="shared" si="6"/>
        <v>73.915999999999997</v>
      </c>
      <c r="F20" s="151">
        <f t="shared" si="6"/>
        <v>66.597999999999999</v>
      </c>
      <c r="G20" s="150">
        <f t="shared" si="13"/>
        <v>216.76400000000001</v>
      </c>
      <c r="H20" s="342">
        <f t="shared" si="7"/>
        <v>78.606999999999999</v>
      </c>
      <c r="I20" s="342">
        <f t="shared" si="7"/>
        <v>76.775000000000006</v>
      </c>
      <c r="J20" s="342">
        <f t="shared" si="7"/>
        <v>61.382000000000005</v>
      </c>
      <c r="K20" s="327">
        <f t="shared" si="8"/>
        <v>-2.5816094923511299</v>
      </c>
      <c r="L20" s="328">
        <f t="shared" si="9"/>
        <v>-10.11741956823184</v>
      </c>
      <c r="M20" s="328">
        <f t="shared" si="10"/>
        <v>-3.7238684467600245</v>
      </c>
      <c r="N20" s="328">
        <f t="shared" si="11"/>
        <v>8.4976051611221433</v>
      </c>
    </row>
    <row r="21" spans="1:14" ht="7.4" customHeight="1" x14ac:dyDescent="0.35">
      <c r="A21" s="178"/>
      <c r="B21" s="346"/>
      <c r="C21" s="149"/>
      <c r="D21" s="150"/>
      <c r="E21" s="150"/>
      <c r="F21" s="151"/>
      <c r="G21" s="150"/>
      <c r="H21" s="150"/>
      <c r="I21" s="150"/>
      <c r="J21" s="150"/>
      <c r="K21" s="331"/>
      <c r="L21" s="332"/>
      <c r="M21" s="332"/>
      <c r="N21" s="332"/>
    </row>
    <row r="22" spans="1:14" x14ac:dyDescent="0.35">
      <c r="A22" s="178"/>
      <c r="B22" s="347" t="s">
        <v>17</v>
      </c>
      <c r="C22" s="146">
        <f>SUM(D22:F22)</f>
        <v>3397.2449999999999</v>
      </c>
      <c r="D22" s="285">
        <f t="shared" ref="D22:J22" si="14">SUM(D24:D34)</f>
        <v>1171.9769999999999</v>
      </c>
      <c r="E22" s="285">
        <f t="shared" si="14"/>
        <v>1139.568</v>
      </c>
      <c r="F22" s="147">
        <f t="shared" si="14"/>
        <v>1085.7</v>
      </c>
      <c r="G22" s="285">
        <f t="shared" si="14"/>
        <v>3261.8830000000003</v>
      </c>
      <c r="H22" s="285">
        <f t="shared" si="14"/>
        <v>1166.5099999999998</v>
      </c>
      <c r="I22" s="285">
        <f t="shared" si="14"/>
        <v>1111.5930000000001</v>
      </c>
      <c r="J22" s="147">
        <f t="shared" si="14"/>
        <v>983.78</v>
      </c>
      <c r="K22" s="329">
        <f>IF(AND(C22=0,G22=0),"-",IF(G22=0,-100,(C22-G22)/G22*100))</f>
        <v>4.149811627210406</v>
      </c>
      <c r="L22" s="330">
        <f t="shared" ref="L22" si="15">IF(AND(D22=0,H22=0),"-",IF(H22=0,-100,(D22-H22)/H22*100))</f>
        <v>0.46866293473695891</v>
      </c>
      <c r="M22" s="330">
        <f t="shared" ref="M22" si="16">IF(AND(E22=0,I22=0),"-",IF(I22=0,-100,(E22-I22)/I22*100))</f>
        <v>2.5166585251976135</v>
      </c>
      <c r="N22" s="330">
        <f t="shared" ref="N22" si="17">IF(AND(F22=0,J22=0),"-",IF(J22=0,-100,(F22-J22)/J22*100))</f>
        <v>10.360039846307108</v>
      </c>
    </row>
    <row r="23" spans="1:14" ht="7.4" customHeight="1" x14ac:dyDescent="0.35">
      <c r="A23" s="178"/>
      <c r="B23" s="348"/>
      <c r="C23" s="341"/>
      <c r="D23" s="340"/>
      <c r="E23" s="340"/>
      <c r="F23" s="353"/>
      <c r="G23" s="340"/>
      <c r="H23" s="340"/>
      <c r="I23" s="340"/>
      <c r="J23" s="353"/>
      <c r="K23" s="325"/>
      <c r="L23" s="326"/>
      <c r="M23" s="326"/>
      <c r="N23" s="326"/>
    </row>
    <row r="24" spans="1:14" x14ac:dyDescent="0.35">
      <c r="A24" s="178"/>
      <c r="B24" s="349" t="s">
        <v>9</v>
      </c>
      <c r="C24" s="149">
        <f>SUM(D24:F24)</f>
        <v>758.17</v>
      </c>
      <c r="D24" s="27">
        <v>272.90600000000001</v>
      </c>
      <c r="E24" s="27">
        <v>248.98099999999999</v>
      </c>
      <c r="F24" s="151">
        <v>236.28299999999999</v>
      </c>
      <c r="G24" s="149">
        <f>SUM(H24:J24)</f>
        <v>770.75700000000006</v>
      </c>
      <c r="H24" s="27">
        <v>254.95699999999999</v>
      </c>
      <c r="I24" s="27">
        <v>278.01100000000002</v>
      </c>
      <c r="J24" s="151">
        <v>237.78899999999999</v>
      </c>
      <c r="K24" s="327">
        <f t="shared" ref="K24:K34" si="18">IF(AND(C24=0,G24=0),"-",IF(G24=0,-100,(C24-G24)/G24*100))</f>
        <v>-1.6330698261579333</v>
      </c>
      <c r="L24" s="328">
        <f t="shared" ref="L24:L34" si="19">IF(AND(D24=0,H24=0),"-",IF(H24=0,-100,(D24-H24)/H24*100))</f>
        <v>7.0400106684656683</v>
      </c>
      <c r="M24" s="328">
        <f t="shared" ref="M24:M34" si="20">IF(AND(E24=0,I24=0),"-",IF(I24=0,-100,(E24-I24)/I24*100))</f>
        <v>-10.442032869203027</v>
      </c>
      <c r="N24" s="328">
        <f t="shared" ref="N24:N34" si="21">IF(AND(F24=0,J24=0),"-",IF(J24=0,-100,(F24-J24)/J24*100))</f>
        <v>-0.63333459495603261</v>
      </c>
    </row>
    <row r="25" spans="1:14" x14ac:dyDescent="0.35">
      <c r="A25" s="178"/>
      <c r="B25" s="349" t="s">
        <v>10</v>
      </c>
      <c r="C25" s="149">
        <f t="shared" ref="C25:C34" si="22">SUM(D25:F25)</f>
        <v>62.442</v>
      </c>
      <c r="D25" s="27">
        <v>20.184000000000001</v>
      </c>
      <c r="E25" s="27">
        <v>21.036000000000001</v>
      </c>
      <c r="F25" s="151">
        <v>21.222000000000001</v>
      </c>
      <c r="G25" s="149">
        <f t="shared" ref="G25:G34" si="23">SUM(H25:J25)</f>
        <v>93.828000000000003</v>
      </c>
      <c r="H25" s="27">
        <v>43.343000000000004</v>
      </c>
      <c r="I25" s="27">
        <v>29.774999999999999</v>
      </c>
      <c r="J25" s="151">
        <v>20.71</v>
      </c>
      <c r="K25" s="327">
        <f t="shared" si="18"/>
        <v>-33.450569126486762</v>
      </c>
      <c r="L25" s="328">
        <f t="shared" si="19"/>
        <v>-53.431926724038483</v>
      </c>
      <c r="M25" s="328">
        <f t="shared" si="20"/>
        <v>-29.350125944584377</v>
      </c>
      <c r="N25" s="328">
        <f t="shared" si="21"/>
        <v>2.4722356349589591</v>
      </c>
    </row>
    <row r="26" spans="1:14" x14ac:dyDescent="0.35">
      <c r="A26" s="178"/>
      <c r="B26" s="349" t="s">
        <v>11</v>
      </c>
      <c r="C26" s="149">
        <f t="shared" si="22"/>
        <v>21.049999999999997</v>
      </c>
      <c r="D26" s="27">
        <v>7.1239999999999997</v>
      </c>
      <c r="E26" s="27">
        <v>8.2089999999999996</v>
      </c>
      <c r="F26" s="151">
        <v>5.7169999999999996</v>
      </c>
      <c r="G26" s="149">
        <f t="shared" si="23"/>
        <v>21.533999999999999</v>
      </c>
      <c r="H26" s="27">
        <v>7.7759999999999998</v>
      </c>
      <c r="I26" s="27">
        <v>7.4980000000000002</v>
      </c>
      <c r="J26" s="151">
        <v>6.26</v>
      </c>
      <c r="K26" s="327">
        <f t="shared" si="18"/>
        <v>-2.2476084331754516</v>
      </c>
      <c r="L26" s="328">
        <f t="shared" si="19"/>
        <v>-8.3847736625514422</v>
      </c>
      <c r="M26" s="328">
        <f t="shared" si="20"/>
        <v>9.4825286743131425</v>
      </c>
      <c r="N26" s="328">
        <f t="shared" si="21"/>
        <v>-8.6741214057508014</v>
      </c>
    </row>
    <row r="27" spans="1:14" x14ac:dyDescent="0.35">
      <c r="A27" s="178"/>
      <c r="B27" s="349" t="s">
        <v>6</v>
      </c>
      <c r="C27" s="149">
        <f t="shared" si="22"/>
        <v>467.81600000000003</v>
      </c>
      <c r="D27" s="27">
        <v>138.036</v>
      </c>
      <c r="E27" s="27">
        <v>196.26900000000001</v>
      </c>
      <c r="F27" s="151">
        <v>133.511</v>
      </c>
      <c r="G27" s="149">
        <f t="shared" si="23"/>
        <v>392.99100000000004</v>
      </c>
      <c r="H27" s="27">
        <v>137.953</v>
      </c>
      <c r="I27" s="27">
        <v>132.12700000000001</v>
      </c>
      <c r="J27" s="151">
        <v>122.911</v>
      </c>
      <c r="K27" s="327">
        <f t="shared" si="18"/>
        <v>19.039876231262291</v>
      </c>
      <c r="L27" s="328">
        <f t="shared" si="19"/>
        <v>6.0165418657077703E-2</v>
      </c>
      <c r="M27" s="328">
        <f t="shared" si="20"/>
        <v>48.54571737797724</v>
      </c>
      <c r="N27" s="328">
        <f t="shared" si="21"/>
        <v>8.6241264004035401</v>
      </c>
    </row>
    <row r="28" spans="1:14" x14ac:dyDescent="0.35">
      <c r="A28" s="178"/>
      <c r="B28" s="349" t="s">
        <v>130</v>
      </c>
      <c r="C28" s="149">
        <f t="shared" si="22"/>
        <v>150.76300000000001</v>
      </c>
      <c r="D28" s="27">
        <v>58.070999999999998</v>
      </c>
      <c r="E28" s="27">
        <v>47.74</v>
      </c>
      <c r="F28" s="151">
        <v>44.951999999999998</v>
      </c>
      <c r="G28" s="149">
        <f t="shared" si="23"/>
        <v>137.565</v>
      </c>
      <c r="H28" s="27">
        <v>59.146000000000001</v>
      </c>
      <c r="I28" s="27">
        <v>39.716000000000001</v>
      </c>
      <c r="J28" s="151">
        <v>38.703000000000003</v>
      </c>
      <c r="K28" s="327">
        <f t="shared" si="18"/>
        <v>9.5940101043143287</v>
      </c>
      <c r="L28" s="328">
        <f t="shared" si="19"/>
        <v>-1.817536266188758</v>
      </c>
      <c r="M28" s="328">
        <f t="shared" si="20"/>
        <v>20.203444455635012</v>
      </c>
      <c r="N28" s="328">
        <f t="shared" si="21"/>
        <v>16.146035191070446</v>
      </c>
    </row>
    <row r="29" spans="1:14" x14ac:dyDescent="0.35">
      <c r="A29" s="178"/>
      <c r="B29" s="349" t="s">
        <v>12</v>
      </c>
      <c r="C29" s="149">
        <f t="shared" si="22"/>
        <v>903.52</v>
      </c>
      <c r="D29" s="27">
        <v>297.93799999999999</v>
      </c>
      <c r="E29" s="27">
        <v>309.661</v>
      </c>
      <c r="F29" s="151">
        <v>295.92099999999999</v>
      </c>
      <c r="G29" s="149">
        <f t="shared" si="23"/>
        <v>896.64699999999993</v>
      </c>
      <c r="H29" s="27">
        <v>311.87599999999998</v>
      </c>
      <c r="I29" s="27">
        <v>329.78100000000001</v>
      </c>
      <c r="J29" s="151">
        <v>254.99</v>
      </c>
      <c r="K29" s="327">
        <f t="shared" si="18"/>
        <v>0.76652238840926779</v>
      </c>
      <c r="L29" s="328">
        <f t="shared" si="19"/>
        <v>-4.4690838666649535</v>
      </c>
      <c r="M29" s="328">
        <f t="shared" si="20"/>
        <v>-6.1010185547378422</v>
      </c>
      <c r="N29" s="328">
        <f t="shared" si="21"/>
        <v>16.052002039295651</v>
      </c>
    </row>
    <row r="30" spans="1:14" x14ac:dyDescent="0.35">
      <c r="A30" s="178"/>
      <c r="B30" s="349" t="s">
        <v>14</v>
      </c>
      <c r="C30" s="149">
        <f t="shared" si="22"/>
        <v>402.62200000000001</v>
      </c>
      <c r="D30" s="27">
        <v>137.50800000000001</v>
      </c>
      <c r="E30" s="27">
        <v>117.72</v>
      </c>
      <c r="F30" s="151">
        <v>147.39400000000001</v>
      </c>
      <c r="G30" s="149">
        <f t="shared" si="23"/>
        <v>355.85199999999998</v>
      </c>
      <c r="H30" s="27">
        <v>127.575</v>
      </c>
      <c r="I30" s="27">
        <v>98.796000000000006</v>
      </c>
      <c r="J30" s="151">
        <v>129.48099999999999</v>
      </c>
      <c r="K30" s="327">
        <f t="shared" si="18"/>
        <v>13.143104436675934</v>
      </c>
      <c r="L30" s="328">
        <f t="shared" si="19"/>
        <v>7.7860082304526808</v>
      </c>
      <c r="M30" s="328">
        <f t="shared" si="20"/>
        <v>19.154621644600986</v>
      </c>
      <c r="N30" s="328">
        <f t="shared" si="21"/>
        <v>13.834462199087133</v>
      </c>
    </row>
    <row r="31" spans="1:14" x14ac:dyDescent="0.35">
      <c r="A31" s="178"/>
      <c r="B31" s="349" t="s">
        <v>65</v>
      </c>
      <c r="C31" s="149">
        <f t="shared" si="22"/>
        <v>118.27099999999999</v>
      </c>
      <c r="D31" s="27">
        <v>49.305</v>
      </c>
      <c r="E31" s="27">
        <v>30.724</v>
      </c>
      <c r="F31" s="151">
        <v>38.241999999999997</v>
      </c>
      <c r="G31" s="149">
        <f t="shared" si="23"/>
        <v>125.925</v>
      </c>
      <c r="H31" s="27">
        <v>54.284999999999997</v>
      </c>
      <c r="I31" s="27">
        <v>40.380000000000003</v>
      </c>
      <c r="J31" s="151">
        <v>31.26</v>
      </c>
      <c r="K31" s="327">
        <f t="shared" si="18"/>
        <v>-6.078221163390916</v>
      </c>
      <c r="L31" s="328">
        <f t="shared" si="19"/>
        <v>-9.1738049184857644</v>
      </c>
      <c r="M31" s="328">
        <f t="shared" si="20"/>
        <v>-23.912828132738984</v>
      </c>
      <c r="N31" s="328">
        <f t="shared" si="21"/>
        <v>22.335252719129866</v>
      </c>
    </row>
    <row r="32" spans="1:14" x14ac:dyDescent="0.35">
      <c r="A32" s="178"/>
      <c r="B32" s="349" t="s">
        <v>13</v>
      </c>
      <c r="C32" s="149">
        <f t="shared" si="22"/>
        <v>339.31200000000001</v>
      </c>
      <c r="D32" s="27">
        <v>122.855</v>
      </c>
      <c r="E32" s="27">
        <v>103.661</v>
      </c>
      <c r="F32" s="151">
        <v>112.79600000000001</v>
      </c>
      <c r="G32" s="149">
        <f t="shared" si="23"/>
        <v>314.54399999999998</v>
      </c>
      <c r="H32" s="27">
        <v>104.27500000000001</v>
      </c>
      <c r="I32" s="27">
        <v>111.584</v>
      </c>
      <c r="J32" s="151">
        <v>98.685000000000002</v>
      </c>
      <c r="K32" s="327">
        <f t="shared" si="18"/>
        <v>7.8742560659240137</v>
      </c>
      <c r="L32" s="328">
        <f t="shared" si="19"/>
        <v>17.818269000239749</v>
      </c>
      <c r="M32" s="328">
        <f t="shared" si="20"/>
        <v>-7.100480355606539</v>
      </c>
      <c r="N32" s="328">
        <f t="shared" si="21"/>
        <v>14.299032274408475</v>
      </c>
    </row>
    <row r="33" spans="1:14" x14ac:dyDescent="0.35">
      <c r="A33" s="178"/>
      <c r="B33" s="349" t="s">
        <v>47</v>
      </c>
      <c r="C33" s="149">
        <f t="shared" si="22"/>
        <v>32.347000000000001</v>
      </c>
      <c r="D33" s="27">
        <v>17.623000000000001</v>
      </c>
      <c r="E33" s="27">
        <v>9.4209999999999994</v>
      </c>
      <c r="F33" s="151">
        <v>5.3029999999999999</v>
      </c>
      <c r="G33" s="149">
        <f t="shared" si="23"/>
        <v>22.777000000000001</v>
      </c>
      <c r="H33" s="27">
        <v>16.513999999999999</v>
      </c>
      <c r="I33" s="27">
        <v>0.219</v>
      </c>
      <c r="J33" s="151">
        <v>6.0439999999999996</v>
      </c>
      <c r="K33" s="327">
        <f t="shared" si="18"/>
        <v>42.016068841375073</v>
      </c>
      <c r="L33" s="328">
        <f t="shared" si="19"/>
        <v>6.7155141092406554</v>
      </c>
      <c r="M33" s="412">
        <f t="shared" si="20"/>
        <v>4201.8264840182646</v>
      </c>
      <c r="N33" s="328">
        <f t="shared" si="21"/>
        <v>-12.260092653871602</v>
      </c>
    </row>
    <row r="34" spans="1:14" x14ac:dyDescent="0.35">
      <c r="A34" s="178"/>
      <c r="B34" s="349" t="s">
        <v>15</v>
      </c>
      <c r="C34" s="149">
        <f t="shared" si="22"/>
        <v>140.93200000000002</v>
      </c>
      <c r="D34" s="27">
        <v>50.427</v>
      </c>
      <c r="E34" s="27">
        <v>46.146000000000001</v>
      </c>
      <c r="F34" s="151">
        <v>44.359000000000002</v>
      </c>
      <c r="G34" s="149">
        <f t="shared" si="23"/>
        <v>129.46299999999999</v>
      </c>
      <c r="H34" s="27">
        <v>48.809999999999995</v>
      </c>
      <c r="I34" s="27">
        <v>43.706000000000003</v>
      </c>
      <c r="J34" s="151">
        <v>36.947000000000003</v>
      </c>
      <c r="K34" s="327">
        <f t="shared" si="18"/>
        <v>8.8589017711624347</v>
      </c>
      <c r="L34" s="328">
        <f t="shared" si="19"/>
        <v>3.3128457283343669</v>
      </c>
      <c r="M34" s="328">
        <f t="shared" si="20"/>
        <v>5.5827575161305028</v>
      </c>
      <c r="N34" s="328">
        <f t="shared" si="21"/>
        <v>20.0611687011124</v>
      </c>
    </row>
    <row r="35" spans="1:14" ht="7.4" customHeight="1" x14ac:dyDescent="0.35">
      <c r="A35" s="178"/>
      <c r="B35" s="348"/>
      <c r="C35" s="149"/>
      <c r="D35" s="150"/>
      <c r="E35" s="150"/>
      <c r="F35" s="151"/>
      <c r="G35" s="150"/>
      <c r="H35" s="150"/>
      <c r="I35" s="150"/>
      <c r="J35" s="150"/>
      <c r="K35" s="331"/>
      <c r="L35" s="332"/>
      <c r="M35" s="332"/>
      <c r="N35" s="332"/>
    </row>
    <row r="36" spans="1:14" x14ac:dyDescent="0.35">
      <c r="A36" s="178"/>
      <c r="B36" s="347" t="s">
        <v>108</v>
      </c>
      <c r="C36" s="146">
        <f>SUM(D36:F36)</f>
        <v>17785.528999999999</v>
      </c>
      <c r="D36" s="285">
        <f t="shared" ref="D36:J36" si="24">SUM(D38:D48)</f>
        <v>6184.7179999999989</v>
      </c>
      <c r="E36" s="285">
        <f t="shared" si="24"/>
        <v>5976.2410000000009</v>
      </c>
      <c r="F36" s="147">
        <f t="shared" si="24"/>
        <v>5624.5700000000006</v>
      </c>
      <c r="G36" s="285">
        <f t="shared" si="24"/>
        <v>17476.589</v>
      </c>
      <c r="H36" s="285">
        <f t="shared" si="24"/>
        <v>5995.1840000000002</v>
      </c>
      <c r="I36" s="285">
        <f t="shared" si="24"/>
        <v>6117.5680000000002</v>
      </c>
      <c r="J36" s="285">
        <f t="shared" si="24"/>
        <v>5363.8370000000004</v>
      </c>
      <c r="K36" s="329">
        <f>IF(AND(C36=0,G36=0),"-",IF(G36=0,-100,(C36-G36)/G36*100))</f>
        <v>1.7677362556274494</v>
      </c>
      <c r="L36" s="330">
        <f t="shared" ref="L36" si="25">IF(AND(D36=0,H36=0),"-",IF(H36=0,-100,(D36-H36)/H36*100))</f>
        <v>3.1614375805646451</v>
      </c>
      <c r="M36" s="330">
        <f t="shared" ref="M36" si="26">IF(AND(E36=0,I36=0),"-",IF(I36=0,-100,(E36-I36)/I36*100))</f>
        <v>-2.3101827392846195</v>
      </c>
      <c r="N36" s="330">
        <f t="shared" ref="N36" si="27">IF(AND(F36=0,J36=0),"-",IF(J36=0,-100,(F36-J36)/J36*100))</f>
        <v>4.8609418966310898</v>
      </c>
    </row>
    <row r="37" spans="1:14" ht="7.4" customHeight="1" x14ac:dyDescent="0.35">
      <c r="A37" s="178"/>
      <c r="B37" s="348"/>
      <c r="C37" s="341"/>
      <c r="D37" s="340"/>
      <c r="E37" s="340"/>
      <c r="F37" s="353"/>
      <c r="G37" s="340"/>
      <c r="H37" s="340"/>
      <c r="I37" s="340"/>
      <c r="J37" s="340"/>
      <c r="K37" s="325"/>
      <c r="L37" s="326"/>
      <c r="M37" s="326"/>
      <c r="N37" s="326"/>
    </row>
    <row r="38" spans="1:14" x14ac:dyDescent="0.35">
      <c r="A38" s="178"/>
      <c r="B38" s="349" t="s">
        <v>9</v>
      </c>
      <c r="C38" s="149">
        <f>SUM(D38:F38)</f>
        <v>2343.65</v>
      </c>
      <c r="D38" s="339">
        <f t="shared" ref="D38:F48" si="28">+SUM(D52)+SUM(D66)</f>
        <v>868.69399999999996</v>
      </c>
      <c r="E38" s="150">
        <f t="shared" si="28"/>
        <v>724.74800000000005</v>
      </c>
      <c r="F38" s="151">
        <f t="shared" si="28"/>
        <v>750.20800000000008</v>
      </c>
      <c r="G38" s="150">
        <f>SUM(H38:J38)</f>
        <v>2596.8760000000002</v>
      </c>
      <c r="H38" s="150">
        <f t="shared" ref="H38:J48" si="29">+SUM(H52)+SUM(H66)</f>
        <v>920.54500000000007</v>
      </c>
      <c r="I38" s="150">
        <f t="shared" si="29"/>
        <v>876.42599999999993</v>
      </c>
      <c r="J38" s="150">
        <f t="shared" si="29"/>
        <v>799.90499999999997</v>
      </c>
      <c r="K38" s="327">
        <f t="shared" ref="K38:K48" si="30">IF(AND(C38=0,G38=0),"-",IF(G38=0,-100,(C38-G38)/G38*100))</f>
        <v>-9.7511779538183596</v>
      </c>
      <c r="L38" s="328">
        <f t="shared" ref="L38:L48" si="31">IF(AND(D38=0,H38=0),"-",IF(H38=0,-100,(D38-H38)/H38*100))</f>
        <v>-5.6326415330049162</v>
      </c>
      <c r="M38" s="328">
        <f t="shared" ref="M38:M48" si="32">IF(AND(E38=0,I38=0),"-",IF(I38=0,-100,(E38-I38)/I38*100))</f>
        <v>-17.306424044927912</v>
      </c>
      <c r="N38" s="328">
        <f t="shared" ref="N38:N48" si="33">IF(AND(F38=0,J38=0),"-",IF(J38=0,-100,(F38-J38)/J38*100))</f>
        <v>-6.2128627774548093</v>
      </c>
    </row>
    <row r="39" spans="1:14" x14ac:dyDescent="0.35">
      <c r="A39" s="178"/>
      <c r="B39" s="349" t="s">
        <v>10</v>
      </c>
      <c r="C39" s="149">
        <f t="shared" ref="C39:C48" si="34">SUM(D39:F39)</f>
        <v>1287.5610000000001</v>
      </c>
      <c r="D39" s="150">
        <f t="shared" si="28"/>
        <v>421.62900000000002</v>
      </c>
      <c r="E39" s="150">
        <f t="shared" si="28"/>
        <v>376.86899999999997</v>
      </c>
      <c r="F39" s="151">
        <f t="shared" si="28"/>
        <v>489.06299999999999</v>
      </c>
      <c r="G39" s="150">
        <f t="shared" ref="G39:G48" si="35">SUM(H39:J39)</f>
        <v>1166.3879999999999</v>
      </c>
      <c r="H39" s="150">
        <f t="shared" si="29"/>
        <v>345.48299999999995</v>
      </c>
      <c r="I39" s="150">
        <f t="shared" si="29"/>
        <v>374.61199999999997</v>
      </c>
      <c r="J39" s="150">
        <f t="shared" si="29"/>
        <v>446.29300000000001</v>
      </c>
      <c r="K39" s="327">
        <f t="shared" si="30"/>
        <v>10.388738567269231</v>
      </c>
      <c r="L39" s="328">
        <f t="shared" si="31"/>
        <v>22.040447721016687</v>
      </c>
      <c r="M39" s="328">
        <f t="shared" si="32"/>
        <v>0.60249004303119102</v>
      </c>
      <c r="N39" s="328">
        <f t="shared" si="33"/>
        <v>9.58339028396143</v>
      </c>
    </row>
    <row r="40" spans="1:14" x14ac:dyDescent="0.35">
      <c r="A40" s="178"/>
      <c r="B40" s="349" t="s">
        <v>11</v>
      </c>
      <c r="C40" s="149">
        <f t="shared" si="34"/>
        <v>431.76900000000001</v>
      </c>
      <c r="D40" s="150">
        <f t="shared" si="28"/>
        <v>169.196</v>
      </c>
      <c r="E40" s="150">
        <f t="shared" si="28"/>
        <v>147.28800000000001</v>
      </c>
      <c r="F40" s="151">
        <f t="shared" si="28"/>
        <v>115.285</v>
      </c>
      <c r="G40" s="150">
        <f t="shared" si="35"/>
        <v>444.67500000000001</v>
      </c>
      <c r="H40" s="150">
        <f t="shared" si="29"/>
        <v>164.85300000000001</v>
      </c>
      <c r="I40" s="150">
        <f t="shared" si="29"/>
        <v>126.661</v>
      </c>
      <c r="J40" s="150">
        <f t="shared" si="29"/>
        <v>153.161</v>
      </c>
      <c r="K40" s="327">
        <f t="shared" si="30"/>
        <v>-2.9023444088379167</v>
      </c>
      <c r="L40" s="328">
        <f t="shared" si="31"/>
        <v>2.6344682838650124</v>
      </c>
      <c r="M40" s="328">
        <f t="shared" si="32"/>
        <v>16.285202232731471</v>
      </c>
      <c r="N40" s="328">
        <f t="shared" si="33"/>
        <v>-24.729532975104632</v>
      </c>
    </row>
    <row r="41" spans="1:14" x14ac:dyDescent="0.35">
      <c r="A41" s="178"/>
      <c r="B41" s="349" t="s">
        <v>6</v>
      </c>
      <c r="C41" s="149">
        <f t="shared" si="34"/>
        <v>2082.2950000000001</v>
      </c>
      <c r="D41" s="150">
        <f t="shared" si="28"/>
        <v>740.29600000000005</v>
      </c>
      <c r="E41" s="150">
        <f t="shared" si="28"/>
        <v>668.94799999999998</v>
      </c>
      <c r="F41" s="151">
        <f t="shared" si="28"/>
        <v>673.05099999999993</v>
      </c>
      <c r="G41" s="150">
        <f t="shared" si="35"/>
        <v>2019.482</v>
      </c>
      <c r="H41" s="150">
        <f t="shared" si="29"/>
        <v>722.71800000000007</v>
      </c>
      <c r="I41" s="150">
        <f t="shared" si="29"/>
        <v>741.29300000000001</v>
      </c>
      <c r="J41" s="150">
        <f t="shared" si="29"/>
        <v>555.471</v>
      </c>
      <c r="K41" s="327">
        <f t="shared" si="30"/>
        <v>3.1103520605779154</v>
      </c>
      <c r="L41" s="328">
        <f t="shared" si="31"/>
        <v>2.432207306307574</v>
      </c>
      <c r="M41" s="328">
        <f t="shared" si="32"/>
        <v>-9.759298954664354</v>
      </c>
      <c r="N41" s="328">
        <f t="shared" si="33"/>
        <v>21.167621712024555</v>
      </c>
    </row>
    <row r="42" spans="1:14" x14ac:dyDescent="0.35">
      <c r="A42" s="178"/>
      <c r="B42" s="349" t="s">
        <v>130</v>
      </c>
      <c r="C42" s="149">
        <f t="shared" si="34"/>
        <v>1355.306</v>
      </c>
      <c r="D42" s="150">
        <f t="shared" si="28"/>
        <v>406.82900000000001</v>
      </c>
      <c r="E42" s="150">
        <f t="shared" si="28"/>
        <v>462.61599999999999</v>
      </c>
      <c r="F42" s="151">
        <f t="shared" si="28"/>
        <v>485.86099999999999</v>
      </c>
      <c r="G42" s="150">
        <f t="shared" si="35"/>
        <v>1293.02</v>
      </c>
      <c r="H42" s="150">
        <f t="shared" si="29"/>
        <v>446.47199999999998</v>
      </c>
      <c r="I42" s="150">
        <f t="shared" si="29"/>
        <v>446.4</v>
      </c>
      <c r="J42" s="150">
        <f t="shared" si="29"/>
        <v>400.14800000000002</v>
      </c>
      <c r="K42" s="327">
        <f t="shared" si="30"/>
        <v>4.8170948631885091</v>
      </c>
      <c r="L42" s="328">
        <f t="shared" si="31"/>
        <v>-8.8791682345141414</v>
      </c>
      <c r="M42" s="328">
        <f t="shared" si="32"/>
        <v>3.6326164874551994</v>
      </c>
      <c r="N42" s="328">
        <f t="shared" si="33"/>
        <v>21.420324479942412</v>
      </c>
    </row>
    <row r="43" spans="1:14" x14ac:dyDescent="0.35">
      <c r="A43" s="178"/>
      <c r="B43" s="349" t="s">
        <v>12</v>
      </c>
      <c r="C43" s="149">
        <f t="shared" si="34"/>
        <v>10078.223</v>
      </c>
      <c r="D43" s="150">
        <f t="shared" si="28"/>
        <v>3519.2439999999997</v>
      </c>
      <c r="E43" s="150">
        <f t="shared" si="28"/>
        <v>3490.34</v>
      </c>
      <c r="F43" s="151">
        <f t="shared" si="28"/>
        <v>3068.6390000000001</v>
      </c>
      <c r="G43" s="150">
        <f t="shared" si="35"/>
        <v>9797.2620000000006</v>
      </c>
      <c r="H43" s="150">
        <f t="shared" si="29"/>
        <v>3337.5549999999998</v>
      </c>
      <c r="I43" s="150">
        <f t="shared" si="29"/>
        <v>3498.3940000000002</v>
      </c>
      <c r="J43" s="150">
        <f t="shared" si="29"/>
        <v>2961.3130000000001</v>
      </c>
      <c r="K43" s="327">
        <f t="shared" si="30"/>
        <v>2.8677501938806915</v>
      </c>
      <c r="L43" s="328">
        <f t="shared" si="31"/>
        <v>5.4437754583819551</v>
      </c>
      <c r="M43" s="328">
        <f t="shared" si="32"/>
        <v>-0.23021992377073841</v>
      </c>
      <c r="N43" s="328">
        <f t="shared" si="33"/>
        <v>3.6242707204540694</v>
      </c>
    </row>
    <row r="44" spans="1:14" x14ac:dyDescent="0.35">
      <c r="A44" s="178"/>
      <c r="B44" s="349" t="s">
        <v>14</v>
      </c>
      <c r="C44" s="149">
        <f t="shared" si="34"/>
        <v>71.152000000000001</v>
      </c>
      <c r="D44" s="150">
        <f t="shared" si="28"/>
        <v>16.368000000000002</v>
      </c>
      <c r="E44" s="150">
        <f t="shared" si="28"/>
        <v>44.607999999999997</v>
      </c>
      <c r="F44" s="151">
        <f t="shared" si="28"/>
        <v>10.176</v>
      </c>
      <c r="G44" s="150">
        <f t="shared" si="35"/>
        <v>41.800000000000004</v>
      </c>
      <c r="H44" s="150">
        <f t="shared" si="29"/>
        <v>21.300999999999998</v>
      </c>
      <c r="I44" s="150">
        <f t="shared" si="29"/>
        <v>15.734999999999999</v>
      </c>
      <c r="J44" s="150">
        <f t="shared" si="29"/>
        <v>4.7640000000000002</v>
      </c>
      <c r="K44" s="327">
        <f t="shared" si="30"/>
        <v>70.220095693779896</v>
      </c>
      <c r="L44" s="328">
        <f t="shared" si="31"/>
        <v>-23.158537157879895</v>
      </c>
      <c r="M44" s="328">
        <f t="shared" si="32"/>
        <v>183.4953924372418</v>
      </c>
      <c r="N44" s="328">
        <f t="shared" si="33"/>
        <v>113.60201511335011</v>
      </c>
    </row>
    <row r="45" spans="1:14" x14ac:dyDescent="0.35">
      <c r="A45" s="178"/>
      <c r="B45" s="349" t="s">
        <v>65</v>
      </c>
      <c r="C45" s="149">
        <f t="shared" si="34"/>
        <v>36.369</v>
      </c>
      <c r="D45" s="150">
        <f t="shared" si="28"/>
        <v>8.4290000000000003</v>
      </c>
      <c r="E45" s="150">
        <f t="shared" si="28"/>
        <v>22.945</v>
      </c>
      <c r="F45" s="151">
        <f t="shared" si="28"/>
        <v>4.9950000000000001</v>
      </c>
      <c r="G45" s="150">
        <f t="shared" si="35"/>
        <v>5.9930000000000003</v>
      </c>
      <c r="H45" s="150">
        <f t="shared" si="29"/>
        <v>0</v>
      </c>
      <c r="I45" s="150">
        <f t="shared" si="29"/>
        <v>0</v>
      </c>
      <c r="J45" s="150">
        <f t="shared" si="29"/>
        <v>5.9930000000000003</v>
      </c>
      <c r="K45" s="327">
        <f t="shared" si="30"/>
        <v>506.85800100116796</v>
      </c>
      <c r="L45" s="328">
        <f t="shared" si="31"/>
        <v>-100</v>
      </c>
      <c r="M45" s="328">
        <f t="shared" si="32"/>
        <v>-100</v>
      </c>
      <c r="N45" s="328">
        <f t="shared" si="33"/>
        <v>-16.652761555147674</v>
      </c>
    </row>
    <row r="46" spans="1:14" x14ac:dyDescent="0.35">
      <c r="A46" s="178"/>
      <c r="B46" s="349" t="s">
        <v>13</v>
      </c>
      <c r="C46" s="149">
        <f t="shared" si="34"/>
        <v>28.948</v>
      </c>
      <c r="D46" s="150">
        <f t="shared" si="28"/>
        <v>13.805999999999999</v>
      </c>
      <c r="E46" s="150">
        <f t="shared" si="28"/>
        <v>10.109</v>
      </c>
      <c r="F46" s="151">
        <f t="shared" si="28"/>
        <v>5.0330000000000004</v>
      </c>
      <c r="G46" s="150">
        <f t="shared" si="35"/>
        <v>23.766999999999999</v>
      </c>
      <c r="H46" s="150">
        <f t="shared" si="29"/>
        <v>6.46</v>
      </c>
      <c r="I46" s="150">
        <f t="shared" si="29"/>
        <v>4.9779999999999998</v>
      </c>
      <c r="J46" s="150">
        <f t="shared" si="29"/>
        <v>12.329000000000001</v>
      </c>
      <c r="K46" s="327">
        <f t="shared" si="30"/>
        <v>21.799133251988053</v>
      </c>
      <c r="L46" s="328">
        <f t="shared" si="31"/>
        <v>113.71517027863776</v>
      </c>
      <c r="M46" s="328">
        <f t="shared" si="32"/>
        <v>103.07352350341503</v>
      </c>
      <c r="N46" s="328">
        <f t="shared" si="33"/>
        <v>-59.17754886852137</v>
      </c>
    </row>
    <row r="47" spans="1:14" x14ac:dyDescent="0.35">
      <c r="A47" s="178"/>
      <c r="B47" s="349" t="s">
        <v>47</v>
      </c>
      <c r="C47" s="149">
        <f t="shared" si="34"/>
        <v>0.02</v>
      </c>
      <c r="D47" s="150">
        <f t="shared" si="28"/>
        <v>0</v>
      </c>
      <c r="E47" s="150">
        <f t="shared" si="28"/>
        <v>0</v>
      </c>
      <c r="F47" s="151">
        <f t="shared" si="28"/>
        <v>0.02</v>
      </c>
      <c r="G47" s="150">
        <f t="shared" si="35"/>
        <v>2.5000000000000001E-2</v>
      </c>
      <c r="H47" s="150">
        <f t="shared" si="29"/>
        <v>0</v>
      </c>
      <c r="I47" s="150">
        <f t="shared" si="29"/>
        <v>0</v>
      </c>
      <c r="J47" s="150">
        <f t="shared" si="29"/>
        <v>2.5000000000000001E-2</v>
      </c>
      <c r="K47" s="327">
        <f t="shared" si="30"/>
        <v>-20.000000000000004</v>
      </c>
      <c r="L47" s="328" t="str">
        <f t="shared" si="31"/>
        <v>-</v>
      </c>
      <c r="M47" s="328" t="str">
        <f t="shared" si="32"/>
        <v>-</v>
      </c>
      <c r="N47" s="328">
        <f t="shared" si="33"/>
        <v>-20.000000000000004</v>
      </c>
    </row>
    <row r="48" spans="1:14" x14ac:dyDescent="0.35">
      <c r="A48" s="178"/>
      <c r="B48" s="349" t="s">
        <v>15</v>
      </c>
      <c r="C48" s="149">
        <f t="shared" si="34"/>
        <v>70.236000000000004</v>
      </c>
      <c r="D48" s="150">
        <f t="shared" si="28"/>
        <v>20.227</v>
      </c>
      <c r="E48" s="150">
        <f t="shared" si="28"/>
        <v>27.77</v>
      </c>
      <c r="F48" s="151">
        <f t="shared" si="28"/>
        <v>22.239000000000001</v>
      </c>
      <c r="G48" s="150">
        <f t="shared" si="35"/>
        <v>87.300999999999988</v>
      </c>
      <c r="H48" s="342">
        <f t="shared" si="29"/>
        <v>29.796999999999997</v>
      </c>
      <c r="I48" s="342">
        <f t="shared" si="29"/>
        <v>33.068999999999996</v>
      </c>
      <c r="J48" s="342">
        <f t="shared" si="29"/>
        <v>24.435000000000002</v>
      </c>
      <c r="K48" s="327">
        <f t="shared" si="30"/>
        <v>-19.547313318289579</v>
      </c>
      <c r="L48" s="328">
        <f t="shared" si="31"/>
        <v>-32.11732724770949</v>
      </c>
      <c r="M48" s="328">
        <f t="shared" si="32"/>
        <v>-16.024070882095003</v>
      </c>
      <c r="N48" s="328">
        <f t="shared" si="33"/>
        <v>-8.9871086556169484</v>
      </c>
    </row>
    <row r="49" spans="1:14" ht="7.4" customHeight="1" x14ac:dyDescent="0.35">
      <c r="A49" s="178"/>
      <c r="B49" s="350"/>
      <c r="C49" s="149"/>
      <c r="D49" s="150"/>
      <c r="E49" s="150"/>
      <c r="F49" s="151"/>
      <c r="G49" s="150"/>
      <c r="H49" s="150"/>
      <c r="I49" s="150"/>
      <c r="J49" s="150"/>
      <c r="K49" s="331"/>
      <c r="L49" s="332"/>
      <c r="M49" s="332"/>
      <c r="N49" s="332"/>
    </row>
    <row r="50" spans="1:14" x14ac:dyDescent="0.35">
      <c r="A50" s="178"/>
      <c r="B50" s="424" t="s">
        <v>109</v>
      </c>
      <c r="C50" s="146">
        <f t="shared" ref="C50:J50" si="36">SUM(C52:C62)</f>
        <v>6422.9770000000008</v>
      </c>
      <c r="D50" s="285">
        <f t="shared" si="36"/>
        <v>2242.5439999999999</v>
      </c>
      <c r="E50" s="285">
        <f t="shared" si="36"/>
        <v>2209.9670000000001</v>
      </c>
      <c r="F50" s="147">
        <f t="shared" si="36"/>
        <v>1970.4659999999999</v>
      </c>
      <c r="G50" s="285">
        <f t="shared" si="36"/>
        <v>6339.0650000000005</v>
      </c>
      <c r="H50" s="285">
        <f t="shared" si="36"/>
        <v>2116.4850000000001</v>
      </c>
      <c r="I50" s="285">
        <f t="shared" si="36"/>
        <v>2289.9589999999998</v>
      </c>
      <c r="J50" s="147">
        <f t="shared" si="36"/>
        <v>1932.6209999999999</v>
      </c>
      <c r="K50" s="329">
        <f>IF(AND(C50=0,G50=0),"-",IF(G50=0,-100,(C50-G50)/G50*100))</f>
        <v>1.3237283416402932</v>
      </c>
      <c r="L50" s="330">
        <f t="shared" ref="L50" si="37">IF(AND(D50=0,H50=0),"-",IF(H50=0,-100,(D50-H50)/H50*100))</f>
        <v>5.9560544960157866</v>
      </c>
      <c r="M50" s="330">
        <f t="shared" ref="M50" si="38">IF(AND(E50=0,I50=0),"-",IF(I50=0,-100,(E50-I50)/I50*100))</f>
        <v>-3.4931629780271063</v>
      </c>
      <c r="N50" s="330">
        <f t="shared" ref="N50" si="39">IF(AND(F50=0,J50=0),"-",IF(J50=0,-100,(F50-J50)/J50*100))</f>
        <v>1.9582215033366619</v>
      </c>
    </row>
    <row r="51" spans="1:14" ht="7.4" customHeight="1" x14ac:dyDescent="0.35">
      <c r="A51" s="178"/>
      <c r="B51" s="424"/>
      <c r="C51" s="341"/>
      <c r="D51" s="340"/>
      <c r="E51" s="340"/>
      <c r="F51" s="353"/>
      <c r="G51" s="340"/>
      <c r="H51" s="340"/>
      <c r="I51" s="340"/>
      <c r="J51" s="353"/>
      <c r="K51" s="325"/>
      <c r="L51" s="326"/>
      <c r="M51" s="326"/>
      <c r="N51" s="326"/>
    </row>
    <row r="52" spans="1:14" x14ac:dyDescent="0.35">
      <c r="A52" s="178"/>
      <c r="B52" s="351" t="s">
        <v>9</v>
      </c>
      <c r="C52" s="379">
        <f>SUM(D52:F52)</f>
        <v>932.26800000000003</v>
      </c>
      <c r="D52" s="27">
        <v>347.93</v>
      </c>
      <c r="E52" s="27">
        <v>292.26900000000001</v>
      </c>
      <c r="F52" s="151">
        <v>292.06900000000002</v>
      </c>
      <c r="G52" s="149">
        <f>SUM(H52:J52)</f>
        <v>1013.03</v>
      </c>
      <c r="H52" s="27">
        <v>360.339</v>
      </c>
      <c r="I52" s="27">
        <v>344.21499999999997</v>
      </c>
      <c r="J52" s="151">
        <v>308.476</v>
      </c>
      <c r="K52" s="327">
        <f t="shared" ref="K52:K62" si="40">IF(AND(C52=0,G52=0),"-",IF(G52=0,-100,(C52-G52)/G52*100))</f>
        <v>-7.9723206617770392</v>
      </c>
      <c r="L52" s="328">
        <f t="shared" ref="L52:L62" si="41">IF(AND(D52=0,H52=0),"-",IF(H52=0,-100,(D52-H52)/H52*100))</f>
        <v>-3.4437016254138442</v>
      </c>
      <c r="M52" s="328">
        <f t="shared" ref="M52:M62" si="42">IF(AND(E52=0,I52=0),"-",IF(I52=0,-100,(E52-I52)/I52*100))</f>
        <v>-15.091149426956981</v>
      </c>
      <c r="N52" s="328">
        <f t="shared" ref="N52:N62" si="43">IF(AND(F52=0,J52=0),"-",IF(J52=0,-100,(F52-J52)/J52*100))</f>
        <v>-5.3187281992764373</v>
      </c>
    </row>
    <row r="53" spans="1:14" x14ac:dyDescent="0.35">
      <c r="A53" s="178"/>
      <c r="B53" s="351" t="s">
        <v>10</v>
      </c>
      <c r="C53" s="379">
        <f t="shared" ref="C53:C62" si="44">SUM(D53:F53)</f>
        <v>285.84699999999998</v>
      </c>
      <c r="D53" s="27">
        <v>108.779</v>
      </c>
      <c r="E53" s="27">
        <v>85.587000000000003</v>
      </c>
      <c r="F53" s="151">
        <v>91.480999999999995</v>
      </c>
      <c r="G53" s="149">
        <f t="shared" ref="G53:G62" si="45">SUM(H53:J53)</f>
        <v>288.19499999999999</v>
      </c>
      <c r="H53" s="27">
        <v>83.445999999999998</v>
      </c>
      <c r="I53" s="27">
        <v>95.474999999999994</v>
      </c>
      <c r="J53" s="151">
        <v>109.274</v>
      </c>
      <c r="K53" s="327">
        <f t="shared" si="40"/>
        <v>-0.81472614028696311</v>
      </c>
      <c r="L53" s="328">
        <f t="shared" si="41"/>
        <v>30.358555233324548</v>
      </c>
      <c r="M53" s="328">
        <f t="shared" si="42"/>
        <v>-10.356637863314996</v>
      </c>
      <c r="N53" s="328">
        <f t="shared" si="43"/>
        <v>-16.282921829529446</v>
      </c>
    </row>
    <row r="54" spans="1:14" x14ac:dyDescent="0.35">
      <c r="A54" s="178"/>
      <c r="B54" s="351" t="s">
        <v>11</v>
      </c>
      <c r="C54" s="379">
        <f t="shared" si="44"/>
        <v>234.90300000000002</v>
      </c>
      <c r="D54" s="27">
        <v>86.119</v>
      </c>
      <c r="E54" s="27">
        <v>70.281999999999996</v>
      </c>
      <c r="F54" s="151">
        <v>78.501999999999995</v>
      </c>
      <c r="G54" s="149">
        <f t="shared" si="45"/>
        <v>296.05500000000001</v>
      </c>
      <c r="H54" s="27">
        <v>101.745</v>
      </c>
      <c r="I54" s="27">
        <v>84.498000000000005</v>
      </c>
      <c r="J54" s="151">
        <v>109.812</v>
      </c>
      <c r="K54" s="327">
        <f t="shared" si="40"/>
        <v>-20.65562142169529</v>
      </c>
      <c r="L54" s="328">
        <f t="shared" si="41"/>
        <v>-15.358002850262917</v>
      </c>
      <c r="M54" s="328">
        <f t="shared" si="42"/>
        <v>-16.824066841818748</v>
      </c>
      <c r="N54" s="328">
        <f t="shared" si="43"/>
        <v>-28.512366590172295</v>
      </c>
    </row>
    <row r="55" spans="1:14" x14ac:dyDescent="0.35">
      <c r="A55" s="178"/>
      <c r="B55" s="351" t="s">
        <v>6</v>
      </c>
      <c r="C55" s="379">
        <f t="shared" si="44"/>
        <v>848.21</v>
      </c>
      <c r="D55" s="27">
        <v>258.91000000000003</v>
      </c>
      <c r="E55" s="27">
        <v>325.53199999999998</v>
      </c>
      <c r="F55" s="151">
        <v>263.76799999999997</v>
      </c>
      <c r="G55" s="149">
        <f t="shared" si="45"/>
        <v>664.48300000000006</v>
      </c>
      <c r="H55" s="27">
        <v>251.99299999999999</v>
      </c>
      <c r="I55" s="27">
        <v>208.506</v>
      </c>
      <c r="J55" s="151">
        <v>203.98400000000001</v>
      </c>
      <c r="K55" s="327">
        <f t="shared" si="40"/>
        <v>27.649616318250423</v>
      </c>
      <c r="L55" s="328">
        <f t="shared" si="41"/>
        <v>2.7449175175501028</v>
      </c>
      <c r="M55" s="328">
        <f t="shared" si="42"/>
        <v>56.125962802029669</v>
      </c>
      <c r="N55" s="328">
        <f t="shared" si="43"/>
        <v>29.308181033806552</v>
      </c>
    </row>
    <row r="56" spans="1:14" x14ac:dyDescent="0.35">
      <c r="A56" s="178"/>
      <c r="B56" s="351" t="s">
        <v>130</v>
      </c>
      <c r="C56" s="379">
        <f t="shared" si="44"/>
        <v>594.51800000000003</v>
      </c>
      <c r="D56" s="27">
        <v>197.97</v>
      </c>
      <c r="E56" s="27">
        <v>195.96199999999999</v>
      </c>
      <c r="F56" s="151">
        <v>200.58600000000001</v>
      </c>
      <c r="G56" s="149">
        <f t="shared" si="45"/>
        <v>639.90000000000009</v>
      </c>
      <c r="H56" s="27">
        <v>194.28700000000001</v>
      </c>
      <c r="I56" s="27">
        <v>215.61500000000001</v>
      </c>
      <c r="J56" s="151">
        <v>229.99799999999999</v>
      </c>
      <c r="K56" s="327">
        <f t="shared" si="40"/>
        <v>-7.0920456321300289</v>
      </c>
      <c r="L56" s="328">
        <f t="shared" si="41"/>
        <v>1.8956492199683934</v>
      </c>
      <c r="M56" s="328">
        <f t="shared" si="42"/>
        <v>-9.1148575006377204</v>
      </c>
      <c r="N56" s="328">
        <f t="shared" si="43"/>
        <v>-12.787937286411177</v>
      </c>
    </row>
    <row r="57" spans="1:14" x14ac:dyDescent="0.35">
      <c r="A57" s="178"/>
      <c r="B57" s="351" t="s">
        <v>12</v>
      </c>
      <c r="C57" s="379">
        <f t="shared" si="44"/>
        <v>3477.4450000000002</v>
      </c>
      <c r="D57" s="27">
        <v>1228.1869999999999</v>
      </c>
      <c r="E57" s="27">
        <v>1220.8140000000001</v>
      </c>
      <c r="F57" s="151">
        <v>1028.444</v>
      </c>
      <c r="G57" s="149">
        <f t="shared" si="45"/>
        <v>3372.5390000000002</v>
      </c>
      <c r="H57" s="27">
        <v>1101.819</v>
      </c>
      <c r="I57" s="27">
        <v>1312.3779999999999</v>
      </c>
      <c r="J57" s="151">
        <v>958.34199999999998</v>
      </c>
      <c r="K57" s="327">
        <f t="shared" si="40"/>
        <v>3.1105941250790559</v>
      </c>
      <c r="L57" s="328">
        <f t="shared" si="41"/>
        <v>11.469034387680729</v>
      </c>
      <c r="M57" s="328">
        <f t="shared" si="42"/>
        <v>-6.9769532863245081</v>
      </c>
      <c r="N57" s="328">
        <f t="shared" si="43"/>
        <v>7.3149251519812317</v>
      </c>
    </row>
    <row r="58" spans="1:14" x14ac:dyDescent="0.35">
      <c r="A58" s="178"/>
      <c r="B58" s="351" t="s">
        <v>14</v>
      </c>
      <c r="C58" s="379">
        <f t="shared" si="44"/>
        <v>0.13400000000000001</v>
      </c>
      <c r="D58" s="27">
        <v>0.10299999999999999</v>
      </c>
      <c r="E58" s="27">
        <v>0</v>
      </c>
      <c r="F58" s="151">
        <v>3.1E-2</v>
      </c>
      <c r="G58" s="149">
        <f t="shared" si="45"/>
        <v>0</v>
      </c>
      <c r="H58" s="27">
        <v>0</v>
      </c>
      <c r="I58" s="27">
        <v>0</v>
      </c>
      <c r="J58" s="151">
        <v>0</v>
      </c>
      <c r="K58" s="327">
        <f t="shared" si="40"/>
        <v>-100</v>
      </c>
      <c r="L58" s="328">
        <f t="shared" si="41"/>
        <v>-100</v>
      </c>
      <c r="M58" s="328" t="str">
        <f t="shared" si="42"/>
        <v>-</v>
      </c>
      <c r="N58" s="328">
        <f t="shared" si="43"/>
        <v>-100</v>
      </c>
    </row>
    <row r="59" spans="1:14" x14ac:dyDescent="0.35">
      <c r="A59" s="178"/>
      <c r="B59" s="351" t="s">
        <v>65</v>
      </c>
      <c r="C59" s="379">
        <f t="shared" si="44"/>
        <v>0</v>
      </c>
      <c r="D59" s="27">
        <v>0</v>
      </c>
      <c r="E59" s="27">
        <v>0</v>
      </c>
      <c r="F59" s="151">
        <v>0</v>
      </c>
      <c r="G59" s="149">
        <f t="shared" si="45"/>
        <v>0</v>
      </c>
      <c r="H59" s="27">
        <v>0</v>
      </c>
      <c r="I59" s="27">
        <v>0</v>
      </c>
      <c r="J59" s="151">
        <v>0</v>
      </c>
      <c r="K59" s="327" t="str">
        <f t="shared" si="40"/>
        <v>-</v>
      </c>
      <c r="L59" s="328" t="str">
        <f t="shared" si="41"/>
        <v>-</v>
      </c>
      <c r="M59" s="328" t="str">
        <f t="shared" si="42"/>
        <v>-</v>
      </c>
      <c r="N59" s="328" t="str">
        <f t="shared" si="43"/>
        <v>-</v>
      </c>
    </row>
    <row r="60" spans="1:14" x14ac:dyDescent="0.35">
      <c r="A60" s="178"/>
      <c r="B60" s="351" t="s">
        <v>13</v>
      </c>
      <c r="C60" s="379">
        <f t="shared" si="44"/>
        <v>0</v>
      </c>
      <c r="D60" s="27">
        <v>0</v>
      </c>
      <c r="E60" s="27">
        <v>0</v>
      </c>
      <c r="F60" s="151">
        <v>0</v>
      </c>
      <c r="G60" s="149">
        <f t="shared" si="45"/>
        <v>0</v>
      </c>
      <c r="H60" s="27">
        <v>0</v>
      </c>
      <c r="I60" s="27">
        <v>0</v>
      </c>
      <c r="J60" s="151">
        <v>0</v>
      </c>
      <c r="K60" s="327" t="str">
        <f t="shared" si="40"/>
        <v>-</v>
      </c>
      <c r="L60" s="328" t="str">
        <f t="shared" si="41"/>
        <v>-</v>
      </c>
      <c r="M60" s="328" t="str">
        <f t="shared" si="42"/>
        <v>-</v>
      </c>
      <c r="N60" s="328" t="str">
        <f t="shared" si="43"/>
        <v>-</v>
      </c>
    </row>
    <row r="61" spans="1:14" x14ac:dyDescent="0.35">
      <c r="A61" s="178"/>
      <c r="B61" s="351" t="s">
        <v>47</v>
      </c>
      <c r="C61" s="379">
        <f t="shared" si="44"/>
        <v>0</v>
      </c>
      <c r="D61" s="27">
        <v>0</v>
      </c>
      <c r="E61" s="27">
        <v>0</v>
      </c>
      <c r="F61" s="151">
        <v>0</v>
      </c>
      <c r="G61" s="149">
        <f t="shared" si="45"/>
        <v>0</v>
      </c>
      <c r="H61" s="27">
        <v>0</v>
      </c>
      <c r="I61" s="27">
        <v>0</v>
      </c>
      <c r="J61" s="151">
        <v>0</v>
      </c>
      <c r="K61" s="327" t="str">
        <f t="shared" si="40"/>
        <v>-</v>
      </c>
      <c r="L61" s="328" t="str">
        <f t="shared" si="41"/>
        <v>-</v>
      </c>
      <c r="M61" s="328" t="str">
        <f t="shared" si="42"/>
        <v>-</v>
      </c>
      <c r="N61" s="328" t="str">
        <f t="shared" si="43"/>
        <v>-</v>
      </c>
    </row>
    <row r="62" spans="1:14" x14ac:dyDescent="0.35">
      <c r="A62" s="178"/>
      <c r="B62" s="351" t="s">
        <v>15</v>
      </c>
      <c r="C62" s="379">
        <f t="shared" si="44"/>
        <v>49.652000000000001</v>
      </c>
      <c r="D62" s="27">
        <v>14.545999999999999</v>
      </c>
      <c r="E62" s="27">
        <v>19.521000000000001</v>
      </c>
      <c r="F62" s="151">
        <v>15.585000000000001</v>
      </c>
      <c r="G62" s="149">
        <f t="shared" si="45"/>
        <v>64.863</v>
      </c>
      <c r="H62" s="27">
        <v>22.855999999999998</v>
      </c>
      <c r="I62" s="27">
        <v>29.271999999999998</v>
      </c>
      <c r="J62" s="151">
        <v>12.735000000000001</v>
      </c>
      <c r="K62" s="327">
        <f t="shared" si="40"/>
        <v>-23.450965881935769</v>
      </c>
      <c r="L62" s="328">
        <f t="shared" si="41"/>
        <v>-36.358067903395167</v>
      </c>
      <c r="M62" s="328">
        <f t="shared" si="42"/>
        <v>-33.311697185023228</v>
      </c>
      <c r="N62" s="328">
        <f t="shared" si="43"/>
        <v>22.379269729093046</v>
      </c>
    </row>
    <row r="63" spans="1:14" ht="7.4" customHeight="1" x14ac:dyDescent="0.35">
      <c r="A63" s="178"/>
      <c r="B63" s="352"/>
      <c r="C63" s="149"/>
      <c r="D63" s="150"/>
      <c r="E63" s="150"/>
      <c r="F63" s="151"/>
      <c r="G63" s="150"/>
      <c r="H63" s="150"/>
      <c r="I63" s="150"/>
      <c r="J63" s="150"/>
      <c r="K63" s="331"/>
      <c r="L63" s="332"/>
      <c r="M63" s="332"/>
      <c r="N63" s="332"/>
    </row>
    <row r="64" spans="1:14" ht="15" customHeight="1" x14ac:dyDescent="0.35">
      <c r="A64" s="178"/>
      <c r="B64" s="424" t="s">
        <v>110</v>
      </c>
      <c r="C64" s="146">
        <f t="shared" ref="C64:J64" si="46">SUM(C66:C76)</f>
        <v>11362.552000000001</v>
      </c>
      <c r="D64" s="285">
        <f t="shared" si="46"/>
        <v>3942.1739999999995</v>
      </c>
      <c r="E64" s="285">
        <f t="shared" si="46"/>
        <v>3766.2739999999999</v>
      </c>
      <c r="F64" s="147">
        <f t="shared" si="46"/>
        <v>3654.1039999999994</v>
      </c>
      <c r="G64" s="285">
        <f t="shared" si="46"/>
        <v>11137.523999999999</v>
      </c>
      <c r="H64" s="285">
        <f t="shared" si="46"/>
        <v>3878.6989999999996</v>
      </c>
      <c r="I64" s="285">
        <f t="shared" si="46"/>
        <v>3827.6090000000004</v>
      </c>
      <c r="J64" s="147">
        <f t="shared" si="46"/>
        <v>3431.2160000000003</v>
      </c>
      <c r="K64" s="329">
        <f>IF(AND(C64=0,G64=0),"-",IF(G64=0,-100,(C64-G64)/G64*100))</f>
        <v>2.0204490692904642</v>
      </c>
      <c r="L64" s="330">
        <f t="shared" ref="L64" si="47">IF(AND(D64=0,H64=0),"-",IF(H64=0,-100,(D64-H64)/H64*100))</f>
        <v>1.6365023426669592</v>
      </c>
      <c r="M64" s="330">
        <f t="shared" ref="M64" si="48">IF(AND(E64=0,I64=0),"-",IF(I64=0,-100,(E64-I64)/I64*100))</f>
        <v>-1.6024364035093577</v>
      </c>
      <c r="N64" s="330">
        <f t="shared" ref="N64" si="49">IF(AND(F64=0,J64=0),"-",IF(J64=0,-100,(F64-J64)/J64*100))</f>
        <v>6.4958895038959659</v>
      </c>
    </row>
    <row r="65" spans="1:14" ht="7.4" customHeight="1" x14ac:dyDescent="0.35">
      <c r="A65" s="178"/>
      <c r="B65" s="424"/>
      <c r="C65" s="341"/>
      <c r="D65" s="340"/>
      <c r="E65" s="340"/>
      <c r="F65" s="353"/>
      <c r="G65" s="340"/>
      <c r="H65" s="340"/>
      <c r="I65" s="340"/>
      <c r="J65" s="353"/>
      <c r="K65" s="325"/>
      <c r="L65" s="326"/>
      <c r="M65" s="326"/>
      <c r="N65" s="326"/>
    </row>
    <row r="66" spans="1:14" x14ac:dyDescent="0.35">
      <c r="A66" s="178"/>
      <c r="B66" s="351" t="s">
        <v>9</v>
      </c>
      <c r="C66" s="379">
        <f>SUM(D66:F66)</f>
        <v>1411.3820000000001</v>
      </c>
      <c r="D66" s="27">
        <v>520.76400000000001</v>
      </c>
      <c r="E66" s="27">
        <v>432.47899999999998</v>
      </c>
      <c r="F66" s="151">
        <v>458.13900000000001</v>
      </c>
      <c r="G66" s="149">
        <f>SUM(H66:J66)</f>
        <v>1583.846</v>
      </c>
      <c r="H66" s="27">
        <v>560.20600000000002</v>
      </c>
      <c r="I66" s="27">
        <v>532.21100000000001</v>
      </c>
      <c r="J66" s="151">
        <v>491.42899999999997</v>
      </c>
      <c r="K66" s="327">
        <f t="shared" ref="K66:K76" si="50">IF(AND(C66=0,G66=0),"-",IF(G66=0,-100,(C66-G66)/G66*100))</f>
        <v>-10.888937434573812</v>
      </c>
      <c r="L66" s="328">
        <f t="shared" ref="L66:L76" si="51">IF(AND(D66=0,H66=0),"-",IF(H66=0,-100,(D66-H66)/H66*100))</f>
        <v>-7.0406243417599965</v>
      </c>
      <c r="M66" s="328">
        <f t="shared" ref="M66:M76" si="52">IF(AND(E66=0,I66=0),"-",IF(I66=0,-100,(E66-I66)/I66*100))</f>
        <v>-18.739184270900079</v>
      </c>
      <c r="N66" s="328">
        <f t="shared" ref="N66:N76" si="53">IF(AND(F66=0,J66=0),"-",IF(J66=0,-100,(F66-J66)/J66*100))</f>
        <v>-6.7741219993122037</v>
      </c>
    </row>
    <row r="67" spans="1:14" x14ac:dyDescent="0.35">
      <c r="A67" s="178"/>
      <c r="B67" s="351" t="s">
        <v>10</v>
      </c>
      <c r="C67" s="379">
        <f t="shared" ref="C67:C76" si="54">SUM(D67:F67)</f>
        <v>1001.7140000000001</v>
      </c>
      <c r="D67" s="27">
        <v>312.85000000000002</v>
      </c>
      <c r="E67" s="27">
        <v>291.28199999999998</v>
      </c>
      <c r="F67" s="151">
        <v>397.58199999999999</v>
      </c>
      <c r="G67" s="149">
        <f t="shared" ref="G67:G76" si="55">SUM(H67:J67)</f>
        <v>878.19299999999998</v>
      </c>
      <c r="H67" s="27">
        <v>262.03699999999998</v>
      </c>
      <c r="I67" s="27">
        <v>279.137</v>
      </c>
      <c r="J67" s="151">
        <v>337.01900000000001</v>
      </c>
      <c r="K67" s="327">
        <f t="shared" si="50"/>
        <v>14.065359209194343</v>
      </c>
      <c r="L67" s="328">
        <f t="shared" si="51"/>
        <v>19.3915363097578</v>
      </c>
      <c r="M67" s="328">
        <f t="shared" si="52"/>
        <v>4.3509101265686674</v>
      </c>
      <c r="N67" s="328">
        <f t="shared" si="53"/>
        <v>17.970203460339025</v>
      </c>
    </row>
    <row r="68" spans="1:14" x14ac:dyDescent="0.35">
      <c r="A68" s="178"/>
      <c r="B68" s="351" t="s">
        <v>11</v>
      </c>
      <c r="C68" s="379">
        <f t="shared" si="54"/>
        <v>196.86599999999999</v>
      </c>
      <c r="D68" s="27">
        <v>83.076999999999998</v>
      </c>
      <c r="E68" s="27">
        <v>77.006</v>
      </c>
      <c r="F68" s="151">
        <v>36.783000000000001</v>
      </c>
      <c r="G68" s="149">
        <f t="shared" si="55"/>
        <v>148.61999999999998</v>
      </c>
      <c r="H68" s="27">
        <v>63.107999999999997</v>
      </c>
      <c r="I68" s="27">
        <v>42.162999999999997</v>
      </c>
      <c r="J68" s="151">
        <v>43.348999999999997</v>
      </c>
      <c r="K68" s="327">
        <f t="shared" si="50"/>
        <v>32.46265643924103</v>
      </c>
      <c r="L68" s="328">
        <f t="shared" si="51"/>
        <v>31.642580972301452</v>
      </c>
      <c r="M68" s="328">
        <f t="shared" si="52"/>
        <v>82.638806536536791</v>
      </c>
      <c r="N68" s="328">
        <f t="shared" si="53"/>
        <v>-15.146831530139092</v>
      </c>
    </row>
    <row r="69" spans="1:14" x14ac:dyDescent="0.35">
      <c r="A69" s="178"/>
      <c r="B69" s="351" t="s">
        <v>6</v>
      </c>
      <c r="C69" s="379">
        <f t="shared" si="54"/>
        <v>1234.085</v>
      </c>
      <c r="D69" s="27">
        <v>481.38600000000002</v>
      </c>
      <c r="E69" s="27">
        <v>343.416</v>
      </c>
      <c r="F69" s="151">
        <v>409.28300000000002</v>
      </c>
      <c r="G69" s="149">
        <f t="shared" si="55"/>
        <v>1354.999</v>
      </c>
      <c r="H69" s="27">
        <v>470.72500000000002</v>
      </c>
      <c r="I69" s="27">
        <v>532.78700000000003</v>
      </c>
      <c r="J69" s="151">
        <v>351.48700000000002</v>
      </c>
      <c r="K69" s="327">
        <f t="shared" si="50"/>
        <v>-8.9235490210693857</v>
      </c>
      <c r="L69" s="328">
        <f t="shared" si="51"/>
        <v>2.264804291252855</v>
      </c>
      <c r="M69" s="328">
        <f t="shared" si="52"/>
        <v>-35.543472344482886</v>
      </c>
      <c r="N69" s="328">
        <f t="shared" si="53"/>
        <v>16.44328239735751</v>
      </c>
    </row>
    <row r="70" spans="1:14" x14ac:dyDescent="0.35">
      <c r="A70" s="178"/>
      <c r="B70" s="351" t="s">
        <v>130</v>
      </c>
      <c r="C70" s="379">
        <f t="shared" si="54"/>
        <v>760.78800000000001</v>
      </c>
      <c r="D70" s="27">
        <v>208.85900000000001</v>
      </c>
      <c r="E70" s="27">
        <v>266.654</v>
      </c>
      <c r="F70" s="151">
        <v>285.27499999999998</v>
      </c>
      <c r="G70" s="149">
        <f t="shared" si="55"/>
        <v>653.12</v>
      </c>
      <c r="H70" s="27">
        <v>252.185</v>
      </c>
      <c r="I70" s="27">
        <v>230.785</v>
      </c>
      <c r="J70" s="151">
        <v>170.15</v>
      </c>
      <c r="K70" s="327">
        <f t="shared" si="50"/>
        <v>16.48517883390495</v>
      </c>
      <c r="L70" s="328">
        <f t="shared" si="51"/>
        <v>-17.180244661657117</v>
      </c>
      <c r="M70" s="328">
        <f t="shared" si="52"/>
        <v>15.542171284962194</v>
      </c>
      <c r="N70" s="328">
        <f t="shared" si="53"/>
        <v>67.660887452247991</v>
      </c>
    </row>
    <row r="71" spans="1:14" x14ac:dyDescent="0.35">
      <c r="A71" s="178"/>
      <c r="B71" s="351" t="s">
        <v>12</v>
      </c>
      <c r="C71" s="379">
        <f t="shared" si="54"/>
        <v>6600.7779999999993</v>
      </c>
      <c r="D71" s="27">
        <v>2291.0569999999998</v>
      </c>
      <c r="E71" s="27">
        <v>2269.5259999999998</v>
      </c>
      <c r="F71" s="151">
        <v>2040.1949999999999</v>
      </c>
      <c r="G71" s="149">
        <f t="shared" si="55"/>
        <v>6424.723</v>
      </c>
      <c r="H71" s="27">
        <v>2235.7359999999999</v>
      </c>
      <c r="I71" s="27">
        <v>2186.0160000000001</v>
      </c>
      <c r="J71" s="151">
        <v>2002.971</v>
      </c>
      <c r="K71" s="327">
        <f t="shared" si="50"/>
        <v>2.7402737830097794</v>
      </c>
      <c r="L71" s="328">
        <f t="shared" si="51"/>
        <v>2.4743976927508395</v>
      </c>
      <c r="M71" s="328">
        <f t="shared" si="52"/>
        <v>3.8201916179936362</v>
      </c>
      <c r="N71" s="328">
        <f t="shared" si="53"/>
        <v>1.8584392884370236</v>
      </c>
    </row>
    <row r="72" spans="1:14" x14ac:dyDescent="0.35">
      <c r="A72" s="178"/>
      <c r="B72" s="351" t="s">
        <v>14</v>
      </c>
      <c r="C72" s="379">
        <f t="shared" si="54"/>
        <v>71.018000000000001</v>
      </c>
      <c r="D72" s="27">
        <v>16.265000000000001</v>
      </c>
      <c r="E72" s="27">
        <v>44.607999999999997</v>
      </c>
      <c r="F72" s="151">
        <v>10.145</v>
      </c>
      <c r="G72" s="149">
        <f t="shared" si="55"/>
        <v>41.800000000000004</v>
      </c>
      <c r="H72" s="27">
        <v>21.300999999999998</v>
      </c>
      <c r="I72" s="27">
        <v>15.734999999999999</v>
      </c>
      <c r="J72" s="151">
        <v>4.7640000000000002</v>
      </c>
      <c r="K72" s="327">
        <f t="shared" si="50"/>
        <v>69.899521531100461</v>
      </c>
      <c r="L72" s="328">
        <f t="shared" si="51"/>
        <v>-23.642082531336548</v>
      </c>
      <c r="M72" s="328">
        <f t="shared" si="52"/>
        <v>183.4953924372418</v>
      </c>
      <c r="N72" s="328">
        <f t="shared" si="53"/>
        <v>112.95130142737193</v>
      </c>
    </row>
    <row r="73" spans="1:14" x14ac:dyDescent="0.35">
      <c r="A73" s="178"/>
      <c r="B73" s="351" t="s">
        <v>65</v>
      </c>
      <c r="C73" s="379">
        <f t="shared" si="54"/>
        <v>36.369</v>
      </c>
      <c r="D73" s="27">
        <v>8.4290000000000003</v>
      </c>
      <c r="E73" s="27">
        <v>22.945</v>
      </c>
      <c r="F73" s="151">
        <v>4.9950000000000001</v>
      </c>
      <c r="G73" s="149">
        <f t="shared" si="55"/>
        <v>5.9930000000000003</v>
      </c>
      <c r="H73" s="27">
        <v>0</v>
      </c>
      <c r="I73" s="27">
        <v>0</v>
      </c>
      <c r="J73" s="151">
        <v>5.9930000000000003</v>
      </c>
      <c r="K73" s="327">
        <f t="shared" si="50"/>
        <v>506.85800100116796</v>
      </c>
      <c r="L73" s="328">
        <f t="shared" si="51"/>
        <v>-100</v>
      </c>
      <c r="M73" s="328">
        <f t="shared" si="52"/>
        <v>-100</v>
      </c>
      <c r="N73" s="328">
        <f t="shared" si="53"/>
        <v>-16.652761555147674</v>
      </c>
    </row>
    <row r="74" spans="1:14" x14ac:dyDescent="0.35">
      <c r="A74" s="178"/>
      <c r="B74" s="351" t="s">
        <v>13</v>
      </c>
      <c r="C74" s="379">
        <f t="shared" si="54"/>
        <v>28.948</v>
      </c>
      <c r="D74" s="27">
        <v>13.805999999999999</v>
      </c>
      <c r="E74" s="27">
        <v>10.109</v>
      </c>
      <c r="F74" s="151">
        <v>5.0330000000000004</v>
      </c>
      <c r="G74" s="149">
        <f t="shared" si="55"/>
        <v>23.766999999999999</v>
      </c>
      <c r="H74" s="27">
        <v>6.46</v>
      </c>
      <c r="I74" s="27">
        <v>4.9779999999999998</v>
      </c>
      <c r="J74" s="151">
        <v>12.329000000000001</v>
      </c>
      <c r="K74" s="327">
        <f t="shared" si="50"/>
        <v>21.799133251988053</v>
      </c>
      <c r="L74" s="328">
        <f t="shared" si="51"/>
        <v>113.71517027863776</v>
      </c>
      <c r="M74" s="328">
        <f t="shared" si="52"/>
        <v>103.07352350341503</v>
      </c>
      <c r="N74" s="328">
        <f t="shared" si="53"/>
        <v>-59.17754886852137</v>
      </c>
    </row>
    <row r="75" spans="1:14" x14ac:dyDescent="0.35">
      <c r="A75" s="178"/>
      <c r="B75" s="351" t="s">
        <v>47</v>
      </c>
      <c r="C75" s="379">
        <f t="shared" si="54"/>
        <v>0.02</v>
      </c>
      <c r="D75" s="27">
        <v>0</v>
      </c>
      <c r="E75" s="27">
        <v>0</v>
      </c>
      <c r="F75" s="151">
        <v>0.02</v>
      </c>
      <c r="G75" s="149">
        <f t="shared" si="55"/>
        <v>2.5000000000000001E-2</v>
      </c>
      <c r="H75" s="27">
        <v>0</v>
      </c>
      <c r="I75" s="27">
        <v>0</v>
      </c>
      <c r="J75" s="151">
        <v>2.5000000000000001E-2</v>
      </c>
      <c r="K75" s="327">
        <f t="shared" si="50"/>
        <v>-20.000000000000004</v>
      </c>
      <c r="L75" s="328" t="str">
        <f t="shared" si="51"/>
        <v>-</v>
      </c>
      <c r="M75" s="328" t="str">
        <f t="shared" si="52"/>
        <v>-</v>
      </c>
      <c r="N75" s="328">
        <f t="shared" si="53"/>
        <v>-20.000000000000004</v>
      </c>
    </row>
    <row r="76" spans="1:14" x14ac:dyDescent="0.35">
      <c r="A76" s="178"/>
      <c r="B76" s="351" t="s">
        <v>15</v>
      </c>
      <c r="C76" s="379">
        <f t="shared" si="54"/>
        <v>20.584</v>
      </c>
      <c r="D76" s="27">
        <v>5.681</v>
      </c>
      <c r="E76" s="27">
        <v>8.2489999999999988</v>
      </c>
      <c r="F76" s="151">
        <v>6.6539999999999999</v>
      </c>
      <c r="G76" s="149">
        <f t="shared" si="55"/>
        <v>22.438000000000002</v>
      </c>
      <c r="H76" s="27">
        <v>6.9410000000000007</v>
      </c>
      <c r="I76" s="27">
        <v>3.7970000000000002</v>
      </c>
      <c r="J76" s="151">
        <v>11.7</v>
      </c>
      <c r="K76" s="327">
        <f t="shared" si="50"/>
        <v>-8.2627685176932104</v>
      </c>
      <c r="L76" s="328">
        <f t="shared" si="51"/>
        <v>-18.153003889929412</v>
      </c>
      <c r="M76" s="328">
        <f t="shared" si="52"/>
        <v>117.25046089017641</v>
      </c>
      <c r="N76" s="328">
        <f t="shared" si="53"/>
        <v>-43.128205128205124</v>
      </c>
    </row>
    <row r="77" spans="1:14" ht="7.4" customHeight="1" thickBot="1" x14ac:dyDescent="0.4">
      <c r="A77" s="178"/>
      <c r="B77" s="338"/>
      <c r="C77" s="338"/>
      <c r="D77" s="190"/>
      <c r="E77" s="190"/>
      <c r="F77" s="190"/>
      <c r="G77" s="190"/>
      <c r="H77" s="190"/>
      <c r="I77" s="190"/>
      <c r="J77" s="190"/>
      <c r="K77" s="190"/>
      <c r="L77" s="190"/>
      <c r="M77" s="190"/>
      <c r="N77" s="190"/>
    </row>
    <row r="78" spans="1:14" s="14" customFormat="1" ht="12" customHeight="1" thickTop="1" x14ac:dyDescent="0.3">
      <c r="A78" s="178"/>
      <c r="B78" s="288" t="s">
        <v>177</v>
      </c>
      <c r="C78" s="178"/>
      <c r="D78" s="179"/>
      <c r="E78" s="179"/>
      <c r="F78" s="179"/>
      <c r="G78" s="179"/>
      <c r="H78" s="179"/>
      <c r="I78" s="179"/>
      <c r="J78" s="179"/>
      <c r="K78" s="191"/>
      <c r="L78" s="179"/>
      <c r="M78" s="179"/>
      <c r="N78" s="289" t="s">
        <v>118</v>
      </c>
    </row>
    <row r="79" spans="1:14" x14ac:dyDescent="0.35">
      <c r="A79" s="1"/>
      <c r="B79"/>
      <c r="C79"/>
      <c r="D79"/>
      <c r="E79"/>
      <c r="F79"/>
      <c r="G79"/>
      <c r="H79"/>
      <c r="I79"/>
      <c r="J79"/>
      <c r="K79"/>
      <c r="L79"/>
      <c r="M79"/>
      <c r="N79"/>
    </row>
    <row r="80" spans="1:14" x14ac:dyDescent="0.35">
      <c r="B80"/>
      <c r="C80"/>
      <c r="D80"/>
      <c r="E80"/>
      <c r="F80"/>
      <c r="G80"/>
      <c r="H80"/>
      <c r="I80"/>
      <c r="J80"/>
      <c r="K80"/>
      <c r="L80"/>
      <c r="M80"/>
      <c r="N80"/>
    </row>
    <row r="81" spans="2:14" x14ac:dyDescent="0.35">
      <c r="B81"/>
      <c r="C81"/>
      <c r="D81"/>
      <c r="E81"/>
      <c r="F81"/>
      <c r="G81"/>
      <c r="H81"/>
      <c r="I81"/>
      <c r="J81"/>
      <c r="K81"/>
      <c r="L81"/>
      <c r="M81"/>
      <c r="N81"/>
    </row>
    <row r="82" spans="2:14" x14ac:dyDescent="0.35">
      <c r="B82"/>
      <c r="C82"/>
      <c r="D82"/>
      <c r="E82"/>
      <c r="F82"/>
      <c r="G82"/>
      <c r="H82"/>
      <c r="I82"/>
      <c r="J82"/>
      <c r="K82"/>
      <c r="L82"/>
      <c r="M82"/>
      <c r="N82"/>
    </row>
    <row r="83" spans="2:14" x14ac:dyDescent="0.35">
      <c r="B83"/>
      <c r="C83"/>
      <c r="D83"/>
      <c r="E83"/>
      <c r="F83"/>
      <c r="G83"/>
      <c r="H83"/>
      <c r="I83"/>
      <c r="J83"/>
      <c r="K83"/>
      <c r="L83"/>
      <c r="M83"/>
      <c r="N83"/>
    </row>
    <row r="84" spans="2:14" x14ac:dyDescent="0.35"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</row>
  </sheetData>
  <mergeCells count="6">
    <mergeCell ref="B64:B65"/>
    <mergeCell ref="C5:F5"/>
    <mergeCell ref="G5:J5"/>
    <mergeCell ref="K5:N5"/>
    <mergeCell ref="B5:B6"/>
    <mergeCell ref="B50:B51"/>
  </mergeCells>
  <pageMargins left="0.70866141732283472" right="0.70866141732283472" top="0.74803149606299213" bottom="0.74803149606299213" header="0.31496062992125984" footer="0.31496062992125984"/>
  <pageSetup paperSize="9" scale="49" orientation="portrait" r:id="rId1"/>
  <headerFooter>
    <oddFooter>&amp;L_x000D_&amp;1#&amp;"Calibri"&amp;10&amp;K008000 PUBLICA - PUBLIC</oddFooter>
  </headerFooter>
  <ignoredErrors>
    <ignoredError sqref="G8:G20 G38:G48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54"/>
  <sheetViews>
    <sheetView showGridLines="0" zoomScale="55" zoomScaleNormal="55" workbookViewId="0">
      <selection activeCell="M19" sqref="M19"/>
    </sheetView>
  </sheetViews>
  <sheetFormatPr defaultRowHeight="14.5" x14ac:dyDescent="0.35"/>
  <cols>
    <col min="1" max="1" width="3.54296875" style="34" customWidth="1"/>
    <col min="2" max="2" width="18.6328125" style="34" customWidth="1"/>
    <col min="3" max="6" width="9" style="35" customWidth="1"/>
    <col min="7" max="7" width="9.54296875" style="35" customWidth="1"/>
    <col min="8" max="14" width="9" style="35" customWidth="1"/>
    <col min="15" max="18" width="3.36328125" customWidth="1"/>
    <col min="19" max="22" width="11.36328125" customWidth="1"/>
  </cols>
  <sheetData>
    <row r="1" spans="1:19" ht="15.75" customHeight="1" x14ac:dyDescent="0.35">
      <c r="A1" s="178"/>
      <c r="B1" s="178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9" x14ac:dyDescent="0.35">
      <c r="A2" s="178"/>
      <c r="B2" s="180" t="s">
        <v>107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</row>
    <row r="3" spans="1:19" ht="7.4" customHeight="1" x14ac:dyDescent="0.35">
      <c r="A3" s="178"/>
      <c r="B3" s="178"/>
      <c r="C3" s="196"/>
      <c r="D3" s="179"/>
      <c r="E3" s="179"/>
      <c r="F3" s="179"/>
      <c r="G3" s="196"/>
      <c r="H3" s="179"/>
      <c r="I3" s="179"/>
      <c r="J3" s="179"/>
      <c r="K3" s="179"/>
      <c r="L3" s="178"/>
      <c r="M3" s="178"/>
      <c r="N3" s="179"/>
    </row>
    <row r="4" spans="1:19" ht="15" thickBot="1" x14ac:dyDescent="0.4">
      <c r="A4" s="178"/>
      <c r="B4" s="178"/>
      <c r="C4" s="196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94" t="s">
        <v>170</v>
      </c>
    </row>
    <row r="5" spans="1:19" ht="22.5" customHeight="1" thickBot="1" x14ac:dyDescent="0.4">
      <c r="A5" s="178"/>
      <c r="B5" s="425"/>
      <c r="C5" s="419" t="s">
        <v>189</v>
      </c>
      <c r="D5" s="420"/>
      <c r="E5" s="420"/>
      <c r="F5" s="421"/>
      <c r="G5" s="419" t="s">
        <v>190</v>
      </c>
      <c r="H5" s="420"/>
      <c r="I5" s="420"/>
      <c r="J5" s="421"/>
      <c r="K5" s="419" t="s">
        <v>49</v>
      </c>
      <c r="L5" s="420"/>
      <c r="M5" s="420"/>
      <c r="N5" s="421"/>
    </row>
    <row r="6" spans="1:19" ht="22.5" customHeight="1" thickBot="1" x14ac:dyDescent="0.4">
      <c r="A6" s="178"/>
      <c r="B6" s="426"/>
      <c r="C6" s="123" t="s">
        <v>0</v>
      </c>
      <c r="D6" s="143" t="s">
        <v>199</v>
      </c>
      <c r="E6" s="143" t="s">
        <v>200</v>
      </c>
      <c r="F6" s="143" t="s">
        <v>201</v>
      </c>
      <c r="G6" s="123" t="s">
        <v>0</v>
      </c>
      <c r="H6" s="143" t="s">
        <v>202</v>
      </c>
      <c r="I6" s="143" t="s">
        <v>203</v>
      </c>
      <c r="J6" s="143" t="s">
        <v>204</v>
      </c>
      <c r="K6" s="123" t="str">
        <f>C6</f>
        <v>Total</v>
      </c>
      <c r="L6" s="143" t="str">
        <f>D6</f>
        <v>jul.24</v>
      </c>
      <c r="M6" s="143" t="str">
        <f t="shared" ref="M6:N6" si="0">E6</f>
        <v>ago.24</v>
      </c>
      <c r="N6" s="143" t="str">
        <f t="shared" si="0"/>
        <v>set.24</v>
      </c>
    </row>
    <row r="7" spans="1:19" ht="7.4" customHeight="1" x14ac:dyDescent="0.35">
      <c r="A7" s="178"/>
      <c r="B7" s="344"/>
      <c r="C7" s="354"/>
      <c r="D7" s="355"/>
      <c r="E7" s="355"/>
      <c r="F7" s="355"/>
      <c r="G7" s="354"/>
      <c r="H7" s="355"/>
      <c r="I7" s="355"/>
      <c r="J7" s="355"/>
      <c r="K7" s="354"/>
      <c r="L7" s="354"/>
      <c r="M7" s="355"/>
      <c r="N7" s="356"/>
      <c r="S7" s="266"/>
    </row>
    <row r="8" spans="1:19" x14ac:dyDescent="0.35">
      <c r="A8" s="178"/>
      <c r="B8" s="195" t="s">
        <v>0</v>
      </c>
      <c r="C8" s="357">
        <f t="shared" ref="C8:J8" si="1">SUM(C10:C20)</f>
        <v>21182.774000000001</v>
      </c>
      <c r="D8" s="357">
        <f t="shared" si="1"/>
        <v>7356.6949999999997</v>
      </c>
      <c r="E8" s="357">
        <f t="shared" si="1"/>
        <v>7115.8090000000011</v>
      </c>
      <c r="F8" s="357">
        <f t="shared" si="1"/>
        <v>6710.2699999999995</v>
      </c>
      <c r="G8" s="358">
        <f t="shared" si="1"/>
        <v>20738.472000000002</v>
      </c>
      <c r="H8" s="357">
        <f t="shared" si="1"/>
        <v>7161.6939999999995</v>
      </c>
      <c r="I8" s="357">
        <f t="shared" si="1"/>
        <v>7229.1609999999991</v>
      </c>
      <c r="J8" s="357">
        <f t="shared" si="1"/>
        <v>6347.6170000000002</v>
      </c>
      <c r="K8" s="399">
        <f>IF(AND(C8=0,G8=0),"-",IF(G8=0,-100,(C8-G8)/G8*100))</f>
        <v>2.1424047056118676</v>
      </c>
      <c r="L8" s="330">
        <f t="shared" ref="L8:N8" si="2">IF(AND(D8=0,H8=0),"-",IF(H8=0,-100,(D8-H8)/H8*100))</f>
        <v>2.7228334525323228</v>
      </c>
      <c r="M8" s="330">
        <f t="shared" si="2"/>
        <v>-1.5679827852775454</v>
      </c>
      <c r="N8" s="330">
        <f t="shared" si="2"/>
        <v>5.7132148962358524</v>
      </c>
      <c r="S8" s="266"/>
    </row>
    <row r="9" spans="1:19" ht="7.4" customHeight="1" x14ac:dyDescent="0.35">
      <c r="A9" s="178"/>
      <c r="B9" s="185"/>
      <c r="C9" s="377"/>
      <c r="D9" s="142"/>
      <c r="E9" s="360"/>
      <c r="F9" s="360"/>
      <c r="G9" s="361"/>
      <c r="H9" s="360"/>
      <c r="I9" s="360"/>
      <c r="J9" s="360"/>
      <c r="K9" s="400"/>
      <c r="L9" s="326"/>
      <c r="M9" s="326"/>
      <c r="N9" s="326"/>
      <c r="S9" s="266"/>
    </row>
    <row r="10" spans="1:19" x14ac:dyDescent="0.35">
      <c r="A10" s="178"/>
      <c r="B10" s="186" t="s">
        <v>9</v>
      </c>
      <c r="C10" s="339">
        <f>SUM(D10:F10)</f>
        <v>3101.8199999999997</v>
      </c>
      <c r="D10" s="339">
        <f t="shared" ref="D10:F20" si="3">+SUM(D24)+SUM(D38)</f>
        <v>1141.5999999999999</v>
      </c>
      <c r="E10" s="339">
        <f t="shared" si="3"/>
        <v>973.72900000000004</v>
      </c>
      <c r="F10" s="339">
        <f t="shared" si="3"/>
        <v>986.49099999999999</v>
      </c>
      <c r="G10" s="363">
        <f t="shared" ref="G10:G20" si="4">SUM(H10:J10)</f>
        <v>3367.6329999999998</v>
      </c>
      <c r="H10" s="339">
        <f t="shared" ref="H10:J20" si="5">+SUM(H24)+SUM(H38)</f>
        <v>1175.502</v>
      </c>
      <c r="I10" s="339">
        <f t="shared" si="5"/>
        <v>1154.4369999999999</v>
      </c>
      <c r="J10" s="339">
        <f t="shared" si="5"/>
        <v>1037.694</v>
      </c>
      <c r="K10" s="401">
        <f t="shared" ref="K10:N20" si="6">IF(AND(C10=0,G10=0),"-",IF(G10=0,-100,(C10-G10)/G10*100))</f>
        <v>-7.8931700693038733</v>
      </c>
      <c r="L10" s="328">
        <f t="shared" si="6"/>
        <v>-2.884044433782337</v>
      </c>
      <c r="M10" s="328">
        <f t="shared" si="6"/>
        <v>-15.653344444088319</v>
      </c>
      <c r="N10" s="328">
        <f t="shared" si="6"/>
        <v>-4.9343062598415308</v>
      </c>
      <c r="S10" s="266"/>
    </row>
    <row r="11" spans="1:19" x14ac:dyDescent="0.35">
      <c r="A11" s="178"/>
      <c r="B11" s="186" t="s">
        <v>10</v>
      </c>
      <c r="C11" s="339">
        <f t="shared" ref="C11:C20" si="7">SUM(D11:F11)</f>
        <v>1350.0029999999999</v>
      </c>
      <c r="D11" s="339">
        <f t="shared" si="3"/>
        <v>441.81299999999999</v>
      </c>
      <c r="E11" s="339">
        <f t="shared" si="3"/>
        <v>397.90499999999997</v>
      </c>
      <c r="F11" s="339">
        <f t="shared" si="3"/>
        <v>510.28499999999997</v>
      </c>
      <c r="G11" s="363">
        <f t="shared" si="4"/>
        <v>1260.2159999999999</v>
      </c>
      <c r="H11" s="339">
        <f t="shared" si="5"/>
        <v>388.82600000000002</v>
      </c>
      <c r="I11" s="339">
        <f t="shared" si="5"/>
        <v>404.387</v>
      </c>
      <c r="J11" s="339">
        <f t="shared" si="5"/>
        <v>467.00300000000004</v>
      </c>
      <c r="K11" s="401">
        <f t="shared" si="6"/>
        <v>7.1247309984954992</v>
      </c>
      <c r="L11" s="328">
        <f t="shared" si="6"/>
        <v>13.62743232191262</v>
      </c>
      <c r="M11" s="328">
        <f t="shared" si="6"/>
        <v>-1.6029199751723047</v>
      </c>
      <c r="N11" s="328">
        <f t="shared" si="6"/>
        <v>9.2680346807193796</v>
      </c>
      <c r="S11" s="266"/>
    </row>
    <row r="12" spans="1:19" x14ac:dyDescent="0.35">
      <c r="A12" s="178"/>
      <c r="B12" s="186" t="s">
        <v>11</v>
      </c>
      <c r="C12" s="339">
        <f t="shared" si="7"/>
        <v>452.81900000000002</v>
      </c>
      <c r="D12" s="339">
        <f t="shared" si="3"/>
        <v>176.32</v>
      </c>
      <c r="E12" s="339">
        <f t="shared" si="3"/>
        <v>155.49700000000001</v>
      </c>
      <c r="F12" s="339">
        <f t="shared" si="3"/>
        <v>121.002</v>
      </c>
      <c r="G12" s="363">
        <f t="shared" si="4"/>
        <v>466.209</v>
      </c>
      <c r="H12" s="339">
        <f t="shared" si="5"/>
        <v>172.62899999999999</v>
      </c>
      <c r="I12" s="339">
        <f t="shared" si="5"/>
        <v>134.15899999999999</v>
      </c>
      <c r="J12" s="339">
        <f t="shared" si="5"/>
        <v>159.42099999999999</v>
      </c>
      <c r="K12" s="401">
        <f t="shared" si="6"/>
        <v>-2.8721024261650863</v>
      </c>
      <c r="L12" s="328">
        <f t="shared" si="6"/>
        <v>2.1381112095881933</v>
      </c>
      <c r="M12" s="328">
        <f t="shared" si="6"/>
        <v>15.905008236495519</v>
      </c>
      <c r="N12" s="328">
        <f t="shared" si="6"/>
        <v>-24.099083558627786</v>
      </c>
      <c r="S12" s="266"/>
    </row>
    <row r="13" spans="1:19" x14ac:dyDescent="0.35">
      <c r="A13" s="178"/>
      <c r="B13" s="186" t="s">
        <v>6</v>
      </c>
      <c r="C13" s="339">
        <f t="shared" si="7"/>
        <v>2550.1109999999999</v>
      </c>
      <c r="D13" s="339">
        <f t="shared" si="3"/>
        <v>878.33199999999999</v>
      </c>
      <c r="E13" s="339">
        <f t="shared" si="3"/>
        <v>865.21699999999998</v>
      </c>
      <c r="F13" s="339">
        <f t="shared" si="3"/>
        <v>806.5619999999999</v>
      </c>
      <c r="G13" s="363">
        <f t="shared" si="4"/>
        <v>2412.473</v>
      </c>
      <c r="H13" s="339">
        <f t="shared" si="5"/>
        <v>860.67100000000005</v>
      </c>
      <c r="I13" s="339">
        <f t="shared" si="5"/>
        <v>873.42000000000007</v>
      </c>
      <c r="J13" s="339">
        <f t="shared" si="5"/>
        <v>678.38200000000006</v>
      </c>
      <c r="K13" s="401">
        <f t="shared" si="6"/>
        <v>5.7052659242196668</v>
      </c>
      <c r="L13" s="328">
        <f t="shared" si="6"/>
        <v>2.0520036111359561</v>
      </c>
      <c r="M13" s="328">
        <f t="shared" si="6"/>
        <v>-0.9391816079320473</v>
      </c>
      <c r="N13" s="328">
        <f t="shared" si="6"/>
        <v>18.894958887470455</v>
      </c>
      <c r="S13" s="266"/>
    </row>
    <row r="14" spans="1:19" x14ac:dyDescent="0.35">
      <c r="A14" s="178"/>
      <c r="B14" s="186" t="s">
        <v>130</v>
      </c>
      <c r="C14" s="339">
        <f t="shared" si="7"/>
        <v>1506.069</v>
      </c>
      <c r="D14" s="339">
        <f t="shared" si="3"/>
        <v>464.9</v>
      </c>
      <c r="E14" s="339">
        <f t="shared" si="3"/>
        <v>510.35599999999999</v>
      </c>
      <c r="F14" s="339">
        <f t="shared" si="3"/>
        <v>530.81299999999999</v>
      </c>
      <c r="G14" s="363">
        <f t="shared" si="4"/>
        <v>1430.585</v>
      </c>
      <c r="H14" s="339">
        <f t="shared" si="5"/>
        <v>505.61800000000005</v>
      </c>
      <c r="I14" s="339">
        <f t="shared" si="5"/>
        <v>486.11599999999999</v>
      </c>
      <c r="J14" s="339">
        <f t="shared" si="5"/>
        <v>438.851</v>
      </c>
      <c r="K14" s="401">
        <f t="shared" si="6"/>
        <v>5.2764428537975663</v>
      </c>
      <c r="L14" s="328">
        <f t="shared" si="6"/>
        <v>-8.0531151976393378</v>
      </c>
      <c r="M14" s="328">
        <f t="shared" si="6"/>
        <v>4.9864641361321187</v>
      </c>
      <c r="N14" s="328">
        <f t="shared" si="6"/>
        <v>20.955176130395049</v>
      </c>
      <c r="S14" s="266"/>
    </row>
    <row r="15" spans="1:19" x14ac:dyDescent="0.35">
      <c r="A15" s="178"/>
      <c r="B15" s="186" t="s">
        <v>12</v>
      </c>
      <c r="C15" s="339">
        <f t="shared" si="7"/>
        <v>10981.743</v>
      </c>
      <c r="D15" s="339">
        <f t="shared" si="3"/>
        <v>3817.1819999999998</v>
      </c>
      <c r="E15" s="339">
        <f t="shared" si="3"/>
        <v>3800.0010000000002</v>
      </c>
      <c r="F15" s="339">
        <f t="shared" si="3"/>
        <v>3364.56</v>
      </c>
      <c r="G15" s="363">
        <f t="shared" si="4"/>
        <v>10693.909</v>
      </c>
      <c r="H15" s="339">
        <f t="shared" si="5"/>
        <v>3649.431</v>
      </c>
      <c r="I15" s="339">
        <f t="shared" si="5"/>
        <v>3828.1750000000002</v>
      </c>
      <c r="J15" s="339">
        <f t="shared" si="5"/>
        <v>3216.3029999999999</v>
      </c>
      <c r="K15" s="401">
        <f t="shared" si="6"/>
        <v>2.6915695654414185</v>
      </c>
      <c r="L15" s="328">
        <f t="shared" si="6"/>
        <v>4.5966343794416105</v>
      </c>
      <c r="M15" s="328">
        <f t="shared" si="6"/>
        <v>-0.73596426495653877</v>
      </c>
      <c r="N15" s="328">
        <f t="shared" si="6"/>
        <v>4.6095470482725061</v>
      </c>
      <c r="S15" s="266"/>
    </row>
    <row r="16" spans="1:19" x14ac:dyDescent="0.35">
      <c r="A16" s="178"/>
      <c r="B16" s="186" t="s">
        <v>14</v>
      </c>
      <c r="C16" s="339">
        <f t="shared" si="7"/>
        <v>473.774</v>
      </c>
      <c r="D16" s="339">
        <f t="shared" si="3"/>
        <v>153.876</v>
      </c>
      <c r="E16" s="339">
        <f t="shared" si="3"/>
        <v>162.328</v>
      </c>
      <c r="F16" s="339">
        <f t="shared" si="3"/>
        <v>157.57</v>
      </c>
      <c r="G16" s="363">
        <f t="shared" si="4"/>
        <v>397.65199999999999</v>
      </c>
      <c r="H16" s="339">
        <f t="shared" si="5"/>
        <v>148.876</v>
      </c>
      <c r="I16" s="339">
        <f t="shared" si="5"/>
        <v>114.53099999999999</v>
      </c>
      <c r="J16" s="339">
        <f t="shared" si="5"/>
        <v>134.245</v>
      </c>
      <c r="K16" s="401">
        <f t="shared" si="6"/>
        <v>19.142868638910407</v>
      </c>
      <c r="L16" s="328">
        <f t="shared" si="6"/>
        <v>3.3584996910180283</v>
      </c>
      <c r="M16" s="328">
        <f t="shared" si="6"/>
        <v>41.732805965197208</v>
      </c>
      <c r="N16" s="328">
        <f t="shared" si="6"/>
        <v>17.374948787664334</v>
      </c>
      <c r="S16" s="266"/>
    </row>
    <row r="17" spans="1:19" x14ac:dyDescent="0.35">
      <c r="A17" s="178"/>
      <c r="B17" s="186" t="s">
        <v>65</v>
      </c>
      <c r="C17" s="339">
        <f t="shared" si="7"/>
        <v>154.63999999999999</v>
      </c>
      <c r="D17" s="339">
        <f t="shared" si="3"/>
        <v>57.733999999999995</v>
      </c>
      <c r="E17" s="339">
        <f t="shared" si="3"/>
        <v>53.668999999999997</v>
      </c>
      <c r="F17" s="339">
        <f t="shared" si="3"/>
        <v>43.237000000000002</v>
      </c>
      <c r="G17" s="363">
        <f t="shared" si="4"/>
        <v>131.91800000000001</v>
      </c>
      <c r="H17" s="339">
        <f t="shared" si="5"/>
        <v>54.285000000000004</v>
      </c>
      <c r="I17" s="339">
        <f t="shared" si="5"/>
        <v>40.380000000000003</v>
      </c>
      <c r="J17" s="339">
        <f t="shared" si="5"/>
        <v>37.253</v>
      </c>
      <c r="K17" s="401">
        <f t="shared" si="6"/>
        <v>17.224336330144467</v>
      </c>
      <c r="L17" s="328">
        <f t="shared" si="6"/>
        <v>6.3535046513769746</v>
      </c>
      <c r="M17" s="328">
        <f t="shared" si="6"/>
        <v>32.909856364536886</v>
      </c>
      <c r="N17" s="328">
        <f t="shared" si="6"/>
        <v>16.063135854830488</v>
      </c>
      <c r="S17" s="266"/>
    </row>
    <row r="18" spans="1:19" x14ac:dyDescent="0.35">
      <c r="A18" s="178"/>
      <c r="B18" s="186" t="s">
        <v>13</v>
      </c>
      <c r="C18" s="339">
        <f t="shared" si="7"/>
        <v>368.26</v>
      </c>
      <c r="D18" s="339">
        <f t="shared" si="3"/>
        <v>136.661</v>
      </c>
      <c r="E18" s="339">
        <f t="shared" si="3"/>
        <v>113.77</v>
      </c>
      <c r="F18" s="339">
        <f t="shared" si="3"/>
        <v>117.82899999999999</v>
      </c>
      <c r="G18" s="363">
        <f t="shared" si="4"/>
        <v>338.31099999999998</v>
      </c>
      <c r="H18" s="339">
        <f t="shared" si="5"/>
        <v>110.735</v>
      </c>
      <c r="I18" s="339">
        <f t="shared" si="5"/>
        <v>116.562</v>
      </c>
      <c r="J18" s="339">
        <f t="shared" si="5"/>
        <v>111.014</v>
      </c>
      <c r="K18" s="401">
        <f t="shared" si="6"/>
        <v>8.8525055348481185</v>
      </c>
      <c r="L18" s="328">
        <f t="shared" si="6"/>
        <v>23.412651826432477</v>
      </c>
      <c r="M18" s="328">
        <f t="shared" si="6"/>
        <v>-2.3952917760505152</v>
      </c>
      <c r="N18" s="328">
        <f t="shared" si="6"/>
        <v>6.1388653683319205</v>
      </c>
      <c r="S18" s="266"/>
    </row>
    <row r="19" spans="1:19" x14ac:dyDescent="0.35">
      <c r="A19" s="178"/>
      <c r="B19" s="186" t="s">
        <v>47</v>
      </c>
      <c r="C19" s="339">
        <f t="shared" si="7"/>
        <v>32.366999999999997</v>
      </c>
      <c r="D19" s="339">
        <f t="shared" si="3"/>
        <v>17.622999999999998</v>
      </c>
      <c r="E19" s="339">
        <f t="shared" si="3"/>
        <v>9.4209999999999994</v>
      </c>
      <c r="F19" s="339">
        <f t="shared" si="3"/>
        <v>5.3230000000000004</v>
      </c>
      <c r="G19" s="363">
        <f t="shared" si="4"/>
        <v>22.802</v>
      </c>
      <c r="H19" s="339">
        <f t="shared" si="5"/>
        <v>16.513999999999999</v>
      </c>
      <c r="I19" s="339">
        <f t="shared" si="5"/>
        <v>0.219</v>
      </c>
      <c r="J19" s="339">
        <f t="shared" si="5"/>
        <v>6.069</v>
      </c>
      <c r="K19" s="401">
        <f t="shared" si="6"/>
        <v>41.948074730286805</v>
      </c>
      <c r="L19" s="328">
        <f t="shared" si="6"/>
        <v>6.7155141092406332</v>
      </c>
      <c r="M19" s="412">
        <f t="shared" si="6"/>
        <v>4201.8264840182646</v>
      </c>
      <c r="N19" s="328">
        <f t="shared" si="6"/>
        <v>-12.291975613774914</v>
      </c>
      <c r="S19" s="266"/>
    </row>
    <row r="20" spans="1:19" x14ac:dyDescent="0.35">
      <c r="A20" s="178"/>
      <c r="B20" s="186" t="s">
        <v>15</v>
      </c>
      <c r="C20" s="339">
        <f t="shared" si="7"/>
        <v>211.16800000000001</v>
      </c>
      <c r="D20" s="339">
        <f t="shared" si="3"/>
        <v>70.653999999999996</v>
      </c>
      <c r="E20" s="339">
        <f t="shared" si="3"/>
        <v>73.915999999999997</v>
      </c>
      <c r="F20" s="339">
        <f t="shared" si="3"/>
        <v>66.597999999999999</v>
      </c>
      <c r="G20" s="363">
        <f t="shared" si="4"/>
        <v>216.76400000000001</v>
      </c>
      <c r="H20" s="339">
        <f t="shared" si="5"/>
        <v>78.606999999999999</v>
      </c>
      <c r="I20" s="339">
        <f t="shared" si="5"/>
        <v>76.775000000000006</v>
      </c>
      <c r="J20" s="339">
        <f t="shared" si="5"/>
        <v>61.382000000000005</v>
      </c>
      <c r="K20" s="401">
        <f t="shared" si="6"/>
        <v>-2.5816094923511299</v>
      </c>
      <c r="L20" s="328">
        <f t="shared" si="6"/>
        <v>-10.11741956823184</v>
      </c>
      <c r="M20" s="328">
        <f t="shared" si="6"/>
        <v>-3.7238684467600245</v>
      </c>
      <c r="N20" s="328">
        <f t="shared" si="6"/>
        <v>8.4976051611221433</v>
      </c>
      <c r="S20" s="266"/>
    </row>
    <row r="21" spans="1:19" ht="7.4" customHeight="1" x14ac:dyDescent="0.35">
      <c r="A21" s="178"/>
      <c r="B21" s="186"/>
      <c r="C21" s="317"/>
      <c r="D21" s="317"/>
      <c r="E21" s="317"/>
      <c r="F21" s="317"/>
      <c r="G21" s="318"/>
      <c r="H21" s="317"/>
      <c r="I21" s="317"/>
      <c r="J21" s="317"/>
      <c r="K21" s="294"/>
      <c r="L21" s="328"/>
      <c r="M21" s="328"/>
      <c r="N21" s="328"/>
      <c r="S21" s="266"/>
    </row>
    <row r="22" spans="1:19" x14ac:dyDescent="0.35">
      <c r="A22" s="178"/>
      <c r="B22" s="197" t="s">
        <v>85</v>
      </c>
      <c r="C22" s="357">
        <f t="shared" ref="C22:J22" si="8">SUM(C24:C34)</f>
        <v>8103.2249999999995</v>
      </c>
      <c r="D22" s="357">
        <f t="shared" si="8"/>
        <v>2805.0070000000005</v>
      </c>
      <c r="E22" s="357">
        <f t="shared" si="8"/>
        <v>2796.03</v>
      </c>
      <c r="F22" s="357">
        <f t="shared" si="8"/>
        <v>2502.1880000000001</v>
      </c>
      <c r="G22" s="358">
        <f t="shared" si="8"/>
        <v>7967.1910000000007</v>
      </c>
      <c r="H22" s="357">
        <f t="shared" si="8"/>
        <v>2690.3519999999994</v>
      </c>
      <c r="I22" s="357">
        <f t="shared" si="8"/>
        <v>2848.2170000000001</v>
      </c>
      <c r="J22" s="357">
        <f t="shared" si="8"/>
        <v>2428.6220000000003</v>
      </c>
      <c r="K22" s="399">
        <f>IF(AND(C22=0,G22=0),"-",IF(G22=0,-100,(C22-G22)/G22*100))</f>
        <v>1.707427373085429</v>
      </c>
      <c r="L22" s="330">
        <f t="shared" ref="L22:N22" si="9">IF(AND(D22=0,H22=0),"-",IF(H22=0,-100,(D22-H22)/H22*100))</f>
        <v>4.2617099918524097</v>
      </c>
      <c r="M22" s="330">
        <f t="shared" si="9"/>
        <v>-1.8322691002827347</v>
      </c>
      <c r="N22" s="330">
        <f t="shared" si="9"/>
        <v>3.0291251582172851</v>
      </c>
      <c r="S22" s="266"/>
    </row>
    <row r="23" spans="1:19" ht="7.4" customHeight="1" x14ac:dyDescent="0.35">
      <c r="A23" s="178"/>
      <c r="B23" s="187"/>
      <c r="C23" s="377"/>
      <c r="D23" s="142"/>
      <c r="E23" s="360"/>
      <c r="F23" s="360"/>
      <c r="G23" s="361"/>
      <c r="H23" s="360"/>
      <c r="I23" s="360"/>
      <c r="J23" s="360"/>
      <c r="K23" s="400"/>
      <c r="L23" s="326"/>
      <c r="M23" s="326"/>
      <c r="N23" s="326"/>
      <c r="S23" s="266"/>
    </row>
    <row r="24" spans="1:19" x14ac:dyDescent="0.35">
      <c r="A24" s="178"/>
      <c r="B24" s="186" t="s">
        <v>9</v>
      </c>
      <c r="C24" s="24">
        <f t="shared" ref="C24:C34" si="10">SUM(D24:F24)</f>
        <v>1074.6099999999999</v>
      </c>
      <c r="D24" s="24">
        <v>394.678</v>
      </c>
      <c r="E24" s="24">
        <v>345.76499999999999</v>
      </c>
      <c r="F24" s="339">
        <v>334.16699999999997</v>
      </c>
      <c r="G24" s="363">
        <f t="shared" ref="G24:G34" si="11">SUM(H24:J24)</f>
        <v>1154.4160000000002</v>
      </c>
      <c r="H24" s="24">
        <v>410.476</v>
      </c>
      <c r="I24" s="24">
        <v>386.94499999999999</v>
      </c>
      <c r="J24" s="339">
        <v>356.995</v>
      </c>
      <c r="K24" s="401">
        <f t="shared" ref="K24:N34" si="12">IF(AND(C24=0,G24=0),"-",IF(G24=0,-100,(C24-G24)/G24*100))</f>
        <v>-6.9131058474588238</v>
      </c>
      <c r="L24" s="328">
        <f t="shared" si="12"/>
        <v>-3.8487024819965119</v>
      </c>
      <c r="M24" s="328">
        <f t="shared" si="12"/>
        <v>-10.642339350553698</v>
      </c>
      <c r="N24" s="328">
        <f t="shared" si="12"/>
        <v>-6.3944873177495571</v>
      </c>
      <c r="S24" s="266"/>
    </row>
    <row r="25" spans="1:19" x14ac:dyDescent="0.35">
      <c r="A25" s="178"/>
      <c r="B25" s="186" t="s">
        <v>10</v>
      </c>
      <c r="C25" s="24">
        <f t="shared" si="10"/>
        <v>285.84699999999998</v>
      </c>
      <c r="D25" s="24">
        <v>108.779</v>
      </c>
      <c r="E25" s="24">
        <v>85.587000000000003</v>
      </c>
      <c r="F25" s="339">
        <v>91.480999999999995</v>
      </c>
      <c r="G25" s="363">
        <f t="shared" si="11"/>
        <v>304.625</v>
      </c>
      <c r="H25" s="24">
        <v>85.962999999999994</v>
      </c>
      <c r="I25" s="24">
        <v>103.10299999999999</v>
      </c>
      <c r="J25" s="339">
        <v>115.559</v>
      </c>
      <c r="K25" s="401">
        <f t="shared" si="12"/>
        <v>-6.164300369306531</v>
      </c>
      <c r="L25" s="328">
        <f t="shared" si="12"/>
        <v>26.541651640822217</v>
      </c>
      <c r="M25" s="328">
        <f t="shared" si="12"/>
        <v>-16.988836406312128</v>
      </c>
      <c r="N25" s="328">
        <f t="shared" si="12"/>
        <v>-20.836109692884158</v>
      </c>
      <c r="S25" s="266"/>
    </row>
    <row r="26" spans="1:19" x14ac:dyDescent="0.35">
      <c r="A26" s="178"/>
      <c r="B26" s="186" t="s">
        <v>11</v>
      </c>
      <c r="C26" s="24">
        <f t="shared" si="10"/>
        <v>255.95299999999997</v>
      </c>
      <c r="D26" s="24">
        <v>93.242999999999995</v>
      </c>
      <c r="E26" s="24">
        <v>78.491</v>
      </c>
      <c r="F26" s="339">
        <v>84.218999999999994</v>
      </c>
      <c r="G26" s="363">
        <f t="shared" si="11"/>
        <v>317.589</v>
      </c>
      <c r="H26" s="24">
        <v>109.521</v>
      </c>
      <c r="I26" s="24">
        <v>91.995999999999995</v>
      </c>
      <c r="J26" s="339">
        <v>116.072</v>
      </c>
      <c r="K26" s="401">
        <f t="shared" si="12"/>
        <v>-19.407473180746194</v>
      </c>
      <c r="L26" s="328">
        <f t="shared" si="12"/>
        <v>-14.862903004903174</v>
      </c>
      <c r="M26" s="328">
        <f t="shared" si="12"/>
        <v>-14.679986086351576</v>
      </c>
      <c r="N26" s="328">
        <f t="shared" si="12"/>
        <v>-27.442449514094708</v>
      </c>
      <c r="S26" s="266"/>
    </row>
    <row r="27" spans="1:19" x14ac:dyDescent="0.35">
      <c r="A27" s="178"/>
      <c r="B27" s="186" t="s">
        <v>6</v>
      </c>
      <c r="C27" s="24">
        <f t="shared" si="10"/>
        <v>1119.1319999999998</v>
      </c>
      <c r="D27" s="24">
        <v>342.38499999999999</v>
      </c>
      <c r="E27" s="24">
        <v>435.35899999999998</v>
      </c>
      <c r="F27" s="339">
        <v>341.38799999999998</v>
      </c>
      <c r="G27" s="363">
        <f t="shared" si="11"/>
        <v>905.03000000000009</v>
      </c>
      <c r="H27" s="24">
        <v>335.51900000000001</v>
      </c>
      <c r="I27" s="24">
        <v>278.77600000000001</v>
      </c>
      <c r="J27" s="339">
        <v>290.73500000000001</v>
      </c>
      <c r="K27" s="401">
        <f t="shared" si="12"/>
        <v>23.65689535153528</v>
      </c>
      <c r="L27" s="328">
        <f t="shared" si="12"/>
        <v>2.0463818740518378</v>
      </c>
      <c r="M27" s="328">
        <f t="shared" si="12"/>
        <v>56.16803455103738</v>
      </c>
      <c r="N27" s="328">
        <f t="shared" si="12"/>
        <v>17.422394964486546</v>
      </c>
      <c r="S27" s="266"/>
    </row>
    <row r="28" spans="1:19" x14ac:dyDescent="0.35">
      <c r="A28" s="178"/>
      <c r="B28" s="186" t="s">
        <v>130</v>
      </c>
      <c r="C28" s="24">
        <f t="shared" si="10"/>
        <v>721.50599999999997</v>
      </c>
      <c r="D28" s="24">
        <v>249.47</v>
      </c>
      <c r="E28" s="24">
        <v>231.45599999999999</v>
      </c>
      <c r="F28" s="339">
        <v>240.58</v>
      </c>
      <c r="G28" s="363">
        <f t="shared" si="11"/>
        <v>751.70800000000008</v>
      </c>
      <c r="H28" s="24">
        <v>243.83</v>
      </c>
      <c r="I28" s="24">
        <v>249.58799999999999</v>
      </c>
      <c r="J28" s="339">
        <v>258.29000000000002</v>
      </c>
      <c r="K28" s="401">
        <f t="shared" si="12"/>
        <v>-4.017783501040312</v>
      </c>
      <c r="L28" s="328">
        <f t="shared" si="12"/>
        <v>2.3130869868350845</v>
      </c>
      <c r="M28" s="328">
        <f t="shared" si="12"/>
        <v>-7.2647723448242729</v>
      </c>
      <c r="N28" s="328">
        <f t="shared" si="12"/>
        <v>-6.8566340160284982</v>
      </c>
      <c r="S28" s="266"/>
    </row>
    <row r="29" spans="1:19" x14ac:dyDescent="0.35">
      <c r="A29" s="178"/>
      <c r="B29" s="186" t="s">
        <v>12</v>
      </c>
      <c r="C29" s="24">
        <f t="shared" si="10"/>
        <v>4374.68</v>
      </c>
      <c r="D29" s="24">
        <v>1523.2470000000001</v>
      </c>
      <c r="E29" s="24">
        <v>1527.9090000000001</v>
      </c>
      <c r="F29" s="339">
        <v>1323.5239999999999</v>
      </c>
      <c r="G29" s="363">
        <f t="shared" si="11"/>
        <v>4251.1059999999998</v>
      </c>
      <c r="H29" s="24">
        <v>1406.3989999999999</v>
      </c>
      <c r="I29" s="24">
        <v>1636.4490000000001</v>
      </c>
      <c r="J29" s="339">
        <v>1208.258</v>
      </c>
      <c r="K29" s="401">
        <f t="shared" si="12"/>
        <v>2.9068670600074555</v>
      </c>
      <c r="L29" s="328">
        <f t="shared" si="12"/>
        <v>8.3083107994246443</v>
      </c>
      <c r="M29" s="328">
        <f t="shared" si="12"/>
        <v>-6.6326539965498439</v>
      </c>
      <c r="N29" s="328">
        <f t="shared" si="12"/>
        <v>9.5398499327130342</v>
      </c>
      <c r="S29" s="266"/>
    </row>
    <row r="30" spans="1:19" x14ac:dyDescent="0.35">
      <c r="A30" s="178"/>
      <c r="B30" s="186" t="s">
        <v>14</v>
      </c>
      <c r="C30" s="24">
        <f t="shared" si="10"/>
        <v>128.66899999999998</v>
      </c>
      <c r="D30" s="24">
        <v>45.173000000000002</v>
      </c>
      <c r="E30" s="24">
        <v>42.552999999999997</v>
      </c>
      <c r="F30" s="339">
        <v>40.942999999999998</v>
      </c>
      <c r="G30" s="363">
        <f t="shared" si="11"/>
        <v>118.877</v>
      </c>
      <c r="H30" s="24">
        <v>43.768000000000001</v>
      </c>
      <c r="I30" s="24">
        <v>36.909999999999997</v>
      </c>
      <c r="J30" s="339">
        <v>38.198999999999998</v>
      </c>
      <c r="K30" s="401">
        <f t="shared" si="12"/>
        <v>8.2370853907820596</v>
      </c>
      <c r="L30" s="328">
        <f t="shared" si="12"/>
        <v>3.2101078413452777</v>
      </c>
      <c r="M30" s="328">
        <f t="shared" si="12"/>
        <v>15.288539691140615</v>
      </c>
      <c r="N30" s="328">
        <f t="shared" si="12"/>
        <v>7.1834341213120751</v>
      </c>
      <c r="S30" s="266"/>
    </row>
    <row r="31" spans="1:19" x14ac:dyDescent="0.35">
      <c r="A31" s="178"/>
      <c r="B31" s="186" t="s">
        <v>65</v>
      </c>
      <c r="C31" s="24">
        <f t="shared" si="10"/>
        <v>32.192</v>
      </c>
      <c r="D31" s="24">
        <v>12.358000000000001</v>
      </c>
      <c r="E31" s="24">
        <v>9.8580000000000005</v>
      </c>
      <c r="F31" s="339">
        <v>9.9760000000000009</v>
      </c>
      <c r="G31" s="363">
        <f t="shared" si="11"/>
        <v>35.103999999999999</v>
      </c>
      <c r="H31" s="24">
        <v>11.532999999999999</v>
      </c>
      <c r="I31" s="24">
        <v>12.743</v>
      </c>
      <c r="J31" s="339">
        <v>10.827999999999999</v>
      </c>
      <c r="K31" s="401">
        <f t="shared" si="12"/>
        <v>-8.2953509571558772</v>
      </c>
      <c r="L31" s="328">
        <f t="shared" si="12"/>
        <v>7.1533859360097205</v>
      </c>
      <c r="M31" s="328">
        <f t="shared" si="12"/>
        <v>-22.639880718826021</v>
      </c>
      <c r="N31" s="328">
        <f t="shared" si="12"/>
        <v>-7.8684891023272865</v>
      </c>
      <c r="S31" s="266"/>
    </row>
    <row r="32" spans="1:19" x14ac:dyDescent="0.35">
      <c r="A32" s="178"/>
      <c r="B32" s="186" t="s">
        <v>13</v>
      </c>
      <c r="C32" s="24">
        <f t="shared" si="10"/>
        <v>38.622</v>
      </c>
      <c r="D32" s="24">
        <v>13.746</v>
      </c>
      <c r="E32" s="24">
        <v>11.788</v>
      </c>
      <c r="F32" s="339">
        <v>13.087999999999999</v>
      </c>
      <c r="G32" s="363">
        <f t="shared" si="11"/>
        <v>42.579000000000001</v>
      </c>
      <c r="H32" s="24">
        <v>13.055999999999999</v>
      </c>
      <c r="I32" s="24">
        <v>14.545</v>
      </c>
      <c r="J32" s="339">
        <v>14.978</v>
      </c>
      <c r="K32" s="401">
        <f t="shared" si="12"/>
        <v>-9.2933136052983887</v>
      </c>
      <c r="L32" s="328">
        <f t="shared" si="12"/>
        <v>5.2849264705882453</v>
      </c>
      <c r="M32" s="328">
        <f t="shared" si="12"/>
        <v>-18.954967342729461</v>
      </c>
      <c r="N32" s="328">
        <f t="shared" si="12"/>
        <v>-12.618507143810925</v>
      </c>
      <c r="S32" s="266"/>
    </row>
    <row r="33" spans="1:14" x14ac:dyDescent="0.35">
      <c r="A33" s="178"/>
      <c r="B33" s="186" t="s">
        <v>47</v>
      </c>
      <c r="C33" s="24">
        <f t="shared" si="10"/>
        <v>1.0230000000000001</v>
      </c>
      <c r="D33" s="24">
        <v>0.33300000000000002</v>
      </c>
      <c r="E33" s="24">
        <v>0.36</v>
      </c>
      <c r="F33" s="339">
        <v>0.33</v>
      </c>
      <c r="G33" s="363">
        <f t="shared" si="11"/>
        <v>0.76200000000000001</v>
      </c>
      <c r="H33" s="24">
        <v>0.26900000000000002</v>
      </c>
      <c r="I33" s="24">
        <v>0.20799999999999999</v>
      </c>
      <c r="J33" s="339">
        <v>0.28499999999999998</v>
      </c>
      <c r="K33" s="401">
        <f t="shared" si="12"/>
        <v>34.251968503937022</v>
      </c>
      <c r="L33" s="328">
        <f t="shared" si="12"/>
        <v>23.791821561338288</v>
      </c>
      <c r="M33" s="328">
        <f t="shared" si="12"/>
        <v>73.07692307692308</v>
      </c>
      <c r="N33" s="328">
        <f t="shared" si="12"/>
        <v>15.789473684210542</v>
      </c>
    </row>
    <row r="34" spans="1:14" x14ac:dyDescent="0.35">
      <c r="A34" s="178"/>
      <c r="B34" s="186" t="s">
        <v>15</v>
      </c>
      <c r="C34" s="24">
        <f t="shared" si="10"/>
        <v>70.991</v>
      </c>
      <c r="D34" s="24">
        <v>21.594999999999999</v>
      </c>
      <c r="E34" s="24">
        <v>26.904</v>
      </c>
      <c r="F34" s="339">
        <v>22.492000000000001</v>
      </c>
      <c r="G34" s="363">
        <f t="shared" si="11"/>
        <v>85.394999999999996</v>
      </c>
      <c r="H34" s="24">
        <v>30.017999999999997</v>
      </c>
      <c r="I34" s="24">
        <v>36.954000000000001</v>
      </c>
      <c r="J34" s="339">
        <v>18.423000000000002</v>
      </c>
      <c r="K34" s="401">
        <f t="shared" si="12"/>
        <v>-16.867498097078279</v>
      </c>
      <c r="L34" s="328">
        <f t="shared" si="12"/>
        <v>-28.059830768205739</v>
      </c>
      <c r="M34" s="328">
        <f t="shared" si="12"/>
        <v>-27.195973372300696</v>
      </c>
      <c r="N34" s="328">
        <f t="shared" si="12"/>
        <v>22.086522281930186</v>
      </c>
    </row>
    <row r="35" spans="1:14" ht="7.4" customHeight="1" x14ac:dyDescent="0.35">
      <c r="A35" s="178"/>
      <c r="B35" s="187"/>
      <c r="C35" s="317"/>
      <c r="D35" s="317"/>
      <c r="E35" s="317"/>
      <c r="F35" s="317"/>
      <c r="G35" s="318"/>
      <c r="H35" s="317"/>
      <c r="I35" s="317"/>
      <c r="J35" s="317"/>
      <c r="K35" s="294"/>
      <c r="L35" s="328"/>
      <c r="M35" s="328"/>
      <c r="N35" s="328"/>
    </row>
    <row r="36" spans="1:14" x14ac:dyDescent="0.35">
      <c r="A36" s="178"/>
      <c r="B36" s="197" t="s">
        <v>86</v>
      </c>
      <c r="C36" s="357">
        <f t="shared" ref="C36:J36" si="13">SUM(C38:C48)</f>
        <v>13079.548999999999</v>
      </c>
      <c r="D36" s="357">
        <f t="shared" si="13"/>
        <v>4551.688000000001</v>
      </c>
      <c r="E36" s="357">
        <f t="shared" si="13"/>
        <v>4319.7789999999986</v>
      </c>
      <c r="F36" s="357">
        <f t="shared" si="13"/>
        <v>4208.0820000000003</v>
      </c>
      <c r="G36" s="358">
        <f t="shared" si="13"/>
        <v>12771.281000000001</v>
      </c>
      <c r="H36" s="357">
        <f t="shared" si="13"/>
        <v>4471.3420000000006</v>
      </c>
      <c r="I36" s="357">
        <f t="shared" si="13"/>
        <v>4380.9439999999995</v>
      </c>
      <c r="J36" s="357">
        <f t="shared" si="13"/>
        <v>3918.9949999999999</v>
      </c>
      <c r="K36" s="399">
        <f>IF(AND(C36=0,G36=0),"-",IF(G36=0,-100,(C36-G36)/G36*100))</f>
        <v>2.4137594341554163</v>
      </c>
      <c r="L36" s="330">
        <f t="shared" ref="L36:N36" si="14">IF(AND(D36=0,H36=0),"-",IF(H36=0,-100,(D36-H36)/H36*100))</f>
        <v>1.7969101893793953</v>
      </c>
      <c r="M36" s="330">
        <f t="shared" si="14"/>
        <v>-1.3961602796109898</v>
      </c>
      <c r="N36" s="330">
        <f t="shared" si="14"/>
        <v>7.3765595516197502</v>
      </c>
    </row>
    <row r="37" spans="1:14" ht="7.4" customHeight="1" x14ac:dyDescent="0.35">
      <c r="A37" s="178"/>
      <c r="B37" s="187"/>
      <c r="C37" s="377"/>
      <c r="D37" s="142"/>
      <c r="E37" s="360"/>
      <c r="F37" s="360"/>
      <c r="G37" s="361"/>
      <c r="H37" s="360"/>
      <c r="I37" s="360"/>
      <c r="J37" s="360"/>
      <c r="K37" s="400"/>
      <c r="L37" s="328"/>
      <c r="M37" s="328"/>
      <c r="N37" s="328"/>
    </row>
    <row r="38" spans="1:14" x14ac:dyDescent="0.35">
      <c r="A38" s="178"/>
      <c r="B38" s="186" t="s">
        <v>9</v>
      </c>
      <c r="C38" s="24">
        <f t="shared" ref="C38:C48" si="15">SUM(D38:F38)</f>
        <v>2027.21</v>
      </c>
      <c r="D38" s="24">
        <v>746.92200000000003</v>
      </c>
      <c r="E38" s="24">
        <v>627.96400000000006</v>
      </c>
      <c r="F38" s="339">
        <v>652.32399999999996</v>
      </c>
      <c r="G38" s="363">
        <f t="shared" ref="G38:G48" si="16">SUM(H38:J38)</f>
        <v>2213.2170000000001</v>
      </c>
      <c r="H38" s="24">
        <v>765.02599999999995</v>
      </c>
      <c r="I38" s="24">
        <v>767.49199999999996</v>
      </c>
      <c r="J38" s="339">
        <v>680.69899999999996</v>
      </c>
      <c r="K38" s="401">
        <f t="shared" ref="K38:N48" si="17">IF(AND(C38=0,G38=0),"-",IF(G38=0,-100,(C38-G38)/G38*100))</f>
        <v>-8.4043724587331496</v>
      </c>
      <c r="L38" s="328">
        <f t="shared" si="17"/>
        <v>-2.3664555191588166</v>
      </c>
      <c r="M38" s="328">
        <f t="shared" si="17"/>
        <v>-18.179733469534526</v>
      </c>
      <c r="N38" s="328">
        <f t="shared" si="17"/>
        <v>-4.1685091354622239</v>
      </c>
    </row>
    <row r="39" spans="1:14" x14ac:dyDescent="0.35">
      <c r="A39" s="178"/>
      <c r="B39" s="186" t="s">
        <v>10</v>
      </c>
      <c r="C39" s="24">
        <f t="shared" si="15"/>
        <v>1064.1559999999999</v>
      </c>
      <c r="D39" s="24">
        <v>333.03399999999999</v>
      </c>
      <c r="E39" s="24">
        <v>312.31799999999998</v>
      </c>
      <c r="F39" s="339">
        <v>418.80399999999997</v>
      </c>
      <c r="G39" s="363">
        <f t="shared" si="16"/>
        <v>955.59099999999989</v>
      </c>
      <c r="H39" s="24">
        <v>302.863</v>
      </c>
      <c r="I39" s="24">
        <v>301.28399999999999</v>
      </c>
      <c r="J39" s="339">
        <v>351.44400000000002</v>
      </c>
      <c r="K39" s="401">
        <f t="shared" si="17"/>
        <v>11.361032073345195</v>
      </c>
      <c r="L39" s="328">
        <f t="shared" si="17"/>
        <v>9.9619299815428075</v>
      </c>
      <c r="M39" s="328">
        <f t="shared" si="17"/>
        <v>3.6623252479388189</v>
      </c>
      <c r="N39" s="328">
        <f t="shared" si="17"/>
        <v>19.166638212631302</v>
      </c>
    </row>
    <row r="40" spans="1:14" x14ac:dyDescent="0.35">
      <c r="A40" s="178"/>
      <c r="B40" s="186" t="s">
        <v>11</v>
      </c>
      <c r="C40" s="24">
        <f t="shared" si="15"/>
        <v>196.86599999999999</v>
      </c>
      <c r="D40" s="24">
        <v>83.076999999999998</v>
      </c>
      <c r="E40" s="24">
        <v>77.006</v>
      </c>
      <c r="F40" s="339">
        <v>36.783000000000001</v>
      </c>
      <c r="G40" s="363">
        <f t="shared" si="16"/>
        <v>148.61999999999998</v>
      </c>
      <c r="H40" s="24">
        <v>63.107999999999997</v>
      </c>
      <c r="I40" s="24">
        <v>42.162999999999997</v>
      </c>
      <c r="J40" s="339">
        <v>43.348999999999997</v>
      </c>
      <c r="K40" s="401">
        <f t="shared" si="17"/>
        <v>32.46265643924103</v>
      </c>
      <c r="L40" s="328">
        <f t="shared" si="17"/>
        <v>31.642580972301452</v>
      </c>
      <c r="M40" s="328">
        <f t="shared" si="17"/>
        <v>82.638806536536791</v>
      </c>
      <c r="N40" s="328">
        <f t="shared" si="17"/>
        <v>-15.146831530139092</v>
      </c>
    </row>
    <row r="41" spans="1:14" x14ac:dyDescent="0.35">
      <c r="A41" s="178"/>
      <c r="B41" s="186" t="s">
        <v>6</v>
      </c>
      <c r="C41" s="24">
        <f t="shared" si="15"/>
        <v>1430.979</v>
      </c>
      <c r="D41" s="24">
        <v>535.947</v>
      </c>
      <c r="E41" s="24">
        <v>429.858</v>
      </c>
      <c r="F41" s="339">
        <v>465.17399999999998</v>
      </c>
      <c r="G41" s="363">
        <f t="shared" si="16"/>
        <v>1507.443</v>
      </c>
      <c r="H41" s="24">
        <v>525.15200000000004</v>
      </c>
      <c r="I41" s="24">
        <v>594.64400000000001</v>
      </c>
      <c r="J41" s="339">
        <v>387.64699999999999</v>
      </c>
      <c r="K41" s="401">
        <f t="shared" si="17"/>
        <v>-5.0724305993659424</v>
      </c>
      <c r="L41" s="328">
        <f t="shared" si="17"/>
        <v>2.0555953323989926</v>
      </c>
      <c r="M41" s="328">
        <f t="shared" si="17"/>
        <v>-27.711706500023542</v>
      </c>
      <c r="N41" s="328">
        <f t="shared" si="17"/>
        <v>19.999380880027445</v>
      </c>
    </row>
    <row r="42" spans="1:14" x14ac:dyDescent="0.35">
      <c r="A42" s="178"/>
      <c r="B42" s="186" t="s">
        <v>130</v>
      </c>
      <c r="C42" s="24">
        <f t="shared" si="15"/>
        <v>784.56299999999999</v>
      </c>
      <c r="D42" s="24">
        <v>215.43</v>
      </c>
      <c r="E42" s="24">
        <v>278.89999999999998</v>
      </c>
      <c r="F42" s="339">
        <v>290.233</v>
      </c>
      <c r="G42" s="363">
        <f t="shared" si="16"/>
        <v>678.87700000000007</v>
      </c>
      <c r="H42" s="24">
        <v>261.78800000000001</v>
      </c>
      <c r="I42" s="24">
        <v>236.52799999999999</v>
      </c>
      <c r="J42" s="339">
        <v>180.56100000000001</v>
      </c>
      <c r="K42" s="401">
        <f t="shared" si="17"/>
        <v>15.56776853539005</v>
      </c>
      <c r="L42" s="328">
        <f t="shared" si="17"/>
        <v>-17.708221920026894</v>
      </c>
      <c r="M42" s="328">
        <f t="shared" si="17"/>
        <v>17.914158154637079</v>
      </c>
      <c r="N42" s="328">
        <f t="shared" si="17"/>
        <v>60.739583852548442</v>
      </c>
    </row>
    <row r="43" spans="1:14" x14ac:dyDescent="0.35">
      <c r="A43" s="178"/>
      <c r="B43" s="186" t="s">
        <v>12</v>
      </c>
      <c r="C43" s="24">
        <f t="shared" si="15"/>
        <v>6607.0630000000001</v>
      </c>
      <c r="D43" s="24">
        <v>2293.9349999999999</v>
      </c>
      <c r="E43" s="24">
        <v>2272.0920000000001</v>
      </c>
      <c r="F43" s="339">
        <v>2041.0360000000001</v>
      </c>
      <c r="G43" s="363">
        <f t="shared" si="16"/>
        <v>6442.8029999999999</v>
      </c>
      <c r="H43" s="24">
        <v>2243.0320000000002</v>
      </c>
      <c r="I43" s="24">
        <v>2191.7260000000001</v>
      </c>
      <c r="J43" s="339">
        <v>2008.0450000000001</v>
      </c>
      <c r="K43" s="401">
        <f t="shared" si="17"/>
        <v>2.5495114471139382</v>
      </c>
      <c r="L43" s="328">
        <f t="shared" si="17"/>
        <v>2.2693835843625854</v>
      </c>
      <c r="M43" s="328">
        <f t="shared" si="17"/>
        <v>3.6667904655965202</v>
      </c>
      <c r="N43" s="328">
        <f t="shared" si="17"/>
        <v>1.6429412687464666</v>
      </c>
    </row>
    <row r="44" spans="1:14" x14ac:dyDescent="0.35">
      <c r="A44" s="178"/>
      <c r="B44" s="186" t="s">
        <v>14</v>
      </c>
      <c r="C44" s="24">
        <f t="shared" si="15"/>
        <v>345.10500000000002</v>
      </c>
      <c r="D44" s="24">
        <v>108.703</v>
      </c>
      <c r="E44" s="24">
        <v>119.77500000000001</v>
      </c>
      <c r="F44" s="339">
        <v>116.627</v>
      </c>
      <c r="G44" s="363">
        <f t="shared" si="16"/>
        <v>278.77499999999998</v>
      </c>
      <c r="H44" s="24">
        <v>105.108</v>
      </c>
      <c r="I44" s="24">
        <v>77.620999999999995</v>
      </c>
      <c r="J44" s="339">
        <v>96.046000000000006</v>
      </c>
      <c r="K44" s="401">
        <f t="shared" si="17"/>
        <v>23.79338175948347</v>
      </c>
      <c r="L44" s="328">
        <f t="shared" si="17"/>
        <v>3.4202915096852751</v>
      </c>
      <c r="M44" s="328">
        <f t="shared" si="17"/>
        <v>54.307468339753441</v>
      </c>
      <c r="N44" s="328">
        <f t="shared" si="17"/>
        <v>21.428273952064622</v>
      </c>
    </row>
    <row r="45" spans="1:14" x14ac:dyDescent="0.35">
      <c r="A45" s="178"/>
      <c r="B45" s="186" t="s">
        <v>65</v>
      </c>
      <c r="C45" s="24">
        <f t="shared" si="15"/>
        <v>122.44800000000001</v>
      </c>
      <c r="D45" s="24">
        <v>45.375999999999998</v>
      </c>
      <c r="E45" s="24">
        <v>43.811</v>
      </c>
      <c r="F45" s="339">
        <v>33.261000000000003</v>
      </c>
      <c r="G45" s="363">
        <f t="shared" si="16"/>
        <v>96.814000000000007</v>
      </c>
      <c r="H45" s="24">
        <v>42.752000000000002</v>
      </c>
      <c r="I45" s="24">
        <v>27.637</v>
      </c>
      <c r="J45" s="339">
        <v>26.425000000000001</v>
      </c>
      <c r="K45" s="401">
        <f t="shared" si="17"/>
        <v>26.477575557254113</v>
      </c>
      <c r="L45" s="328">
        <f t="shared" si="17"/>
        <v>6.1377245508981924</v>
      </c>
      <c r="M45" s="328">
        <f t="shared" si="17"/>
        <v>58.522994536310016</v>
      </c>
      <c r="N45" s="328">
        <f t="shared" si="17"/>
        <v>25.869441816461691</v>
      </c>
    </row>
    <row r="46" spans="1:14" x14ac:dyDescent="0.35">
      <c r="A46" s="178"/>
      <c r="B46" s="186" t="s">
        <v>13</v>
      </c>
      <c r="C46" s="24">
        <f t="shared" si="15"/>
        <v>329.63799999999998</v>
      </c>
      <c r="D46" s="24">
        <v>122.91500000000001</v>
      </c>
      <c r="E46" s="24">
        <v>101.982</v>
      </c>
      <c r="F46" s="339">
        <v>104.741</v>
      </c>
      <c r="G46" s="363">
        <f t="shared" si="16"/>
        <v>295.73199999999997</v>
      </c>
      <c r="H46" s="24">
        <v>97.679000000000002</v>
      </c>
      <c r="I46" s="24">
        <v>102.017</v>
      </c>
      <c r="J46" s="339">
        <v>96.036000000000001</v>
      </c>
      <c r="K46" s="401">
        <f t="shared" si="17"/>
        <v>11.465110302571251</v>
      </c>
      <c r="L46" s="328">
        <f t="shared" si="17"/>
        <v>25.835645328064377</v>
      </c>
      <c r="M46" s="328">
        <f t="shared" si="17"/>
        <v>-3.4308007488944581E-2</v>
      </c>
      <c r="N46" s="328">
        <f t="shared" si="17"/>
        <v>9.0643092173768149</v>
      </c>
    </row>
    <row r="47" spans="1:14" x14ac:dyDescent="0.35">
      <c r="A47" s="178"/>
      <c r="B47" s="186" t="s">
        <v>47</v>
      </c>
      <c r="C47" s="24">
        <f t="shared" si="15"/>
        <v>31.344000000000001</v>
      </c>
      <c r="D47" s="24">
        <v>17.29</v>
      </c>
      <c r="E47" s="24">
        <v>9.0609999999999999</v>
      </c>
      <c r="F47" s="339">
        <v>4.9930000000000003</v>
      </c>
      <c r="G47" s="363">
        <f t="shared" si="16"/>
        <v>22.04</v>
      </c>
      <c r="H47" s="24">
        <v>16.245000000000001</v>
      </c>
      <c r="I47" s="24">
        <v>1.0999999999999999E-2</v>
      </c>
      <c r="J47" s="339">
        <v>5.7839999999999998</v>
      </c>
      <c r="K47" s="401">
        <f t="shared" si="17"/>
        <v>42.214156079854817</v>
      </c>
      <c r="L47" s="328">
        <f t="shared" si="17"/>
        <v>6.4327485380116842</v>
      </c>
      <c r="M47" s="412">
        <f t="shared" si="17"/>
        <v>82272.727272727279</v>
      </c>
      <c r="N47" s="328">
        <f t="shared" si="17"/>
        <v>-13.675656984785606</v>
      </c>
    </row>
    <row r="48" spans="1:14" x14ac:dyDescent="0.35">
      <c r="A48" s="178"/>
      <c r="B48" s="186" t="s">
        <v>15</v>
      </c>
      <c r="C48" s="24">
        <f t="shared" si="15"/>
        <v>140.17699999999999</v>
      </c>
      <c r="D48" s="24">
        <v>49.059000000000005</v>
      </c>
      <c r="E48" s="24">
        <v>47.012</v>
      </c>
      <c r="F48" s="339">
        <v>44.106000000000002</v>
      </c>
      <c r="G48" s="363">
        <f t="shared" si="16"/>
        <v>131.369</v>
      </c>
      <c r="H48" s="24">
        <v>48.588999999999999</v>
      </c>
      <c r="I48" s="24">
        <v>39.821000000000005</v>
      </c>
      <c r="J48" s="339">
        <v>42.959000000000003</v>
      </c>
      <c r="K48" s="401">
        <f t="shared" si="17"/>
        <v>6.7047781440065704</v>
      </c>
      <c r="L48" s="328">
        <f t="shared" si="17"/>
        <v>0.96729712486366448</v>
      </c>
      <c r="M48" s="328">
        <f t="shared" si="17"/>
        <v>18.058310941463031</v>
      </c>
      <c r="N48" s="328">
        <f t="shared" si="17"/>
        <v>2.6699876626550862</v>
      </c>
    </row>
    <row r="49" spans="1:14" ht="7.4" customHeight="1" thickBot="1" x14ac:dyDescent="0.4">
      <c r="A49" s="178"/>
      <c r="B49" s="338"/>
      <c r="C49" s="338"/>
      <c r="D49" s="190"/>
      <c r="E49" s="190"/>
      <c r="F49" s="190"/>
      <c r="G49" s="190"/>
      <c r="H49" s="190"/>
      <c r="I49" s="190"/>
      <c r="J49" s="190"/>
      <c r="K49" s="190"/>
      <c r="L49" s="190"/>
      <c r="M49" s="190"/>
      <c r="N49" s="190"/>
    </row>
    <row r="50" spans="1:14" ht="15" thickTop="1" x14ac:dyDescent="0.35">
      <c r="A50" s="178"/>
      <c r="B50" s="288" t="s">
        <v>177</v>
      </c>
      <c r="C50" s="178"/>
      <c r="D50" s="179"/>
      <c r="E50" s="179"/>
      <c r="F50" s="179"/>
      <c r="G50" s="179"/>
      <c r="H50" s="179"/>
      <c r="I50" s="179"/>
      <c r="J50" s="179"/>
      <c r="K50" s="191"/>
      <c r="L50" s="179"/>
      <c r="M50" s="179"/>
      <c r="N50" s="289" t="s">
        <v>118</v>
      </c>
    </row>
    <row r="51" spans="1:14" x14ac:dyDescent="0.35">
      <c r="C51" s="2"/>
      <c r="D51" s="2"/>
      <c r="E51" s="2"/>
      <c r="F51" s="6"/>
      <c r="G51" s="1"/>
      <c r="H51" s="1"/>
      <c r="I51" s="1"/>
      <c r="J51" s="1"/>
      <c r="K51" s="1"/>
      <c r="L51" s="1"/>
      <c r="M51" s="1"/>
      <c r="N51" s="1"/>
    </row>
    <row r="52" spans="1:14" x14ac:dyDescent="0.35">
      <c r="B52" s="22"/>
      <c r="C52" s="2"/>
      <c r="D52" s="2"/>
      <c r="E52" s="2"/>
      <c r="F52" s="6"/>
      <c r="G52" s="1"/>
      <c r="H52" s="24"/>
      <c r="I52" s="1"/>
      <c r="J52" s="1"/>
      <c r="K52" s="1"/>
      <c r="L52" s="1"/>
      <c r="M52" s="1"/>
      <c r="N52" s="1"/>
    </row>
    <row r="53" spans="1:14" x14ac:dyDescent="0.35">
      <c r="B53" s="22"/>
      <c r="C53" s="2"/>
      <c r="D53" s="2"/>
      <c r="E53" s="2"/>
      <c r="F53" s="6"/>
      <c r="G53" s="37"/>
      <c r="H53" s="1"/>
      <c r="I53" s="1"/>
      <c r="J53" s="1"/>
      <c r="K53" s="1"/>
      <c r="L53" s="1"/>
      <c r="M53" s="1"/>
      <c r="N53" s="1"/>
    </row>
    <row r="54" spans="1:14" x14ac:dyDescent="0.35">
      <c r="H54" s="38"/>
      <c r="I54" s="38"/>
      <c r="J54" s="38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7" orientation="portrait" r:id="rId1"/>
  <headerFooter>
    <oddFooter>&amp;L_x000D_&amp;1#&amp;"Calibri"&amp;10&amp;K008000 PUBLICA - PUBLIC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32"/>
  <sheetViews>
    <sheetView showGridLines="0" zoomScaleNormal="100" workbookViewId="0">
      <selection activeCell="H16" sqref="H16"/>
    </sheetView>
  </sheetViews>
  <sheetFormatPr defaultRowHeight="14.5" x14ac:dyDescent="0.35"/>
  <cols>
    <col min="1" max="1" width="3" style="34" customWidth="1"/>
    <col min="2" max="2" width="24.36328125" style="34" customWidth="1"/>
    <col min="3" max="3" width="12.36328125" style="35" bestFit="1" customWidth="1"/>
    <col min="4" max="6" width="10.36328125" style="35" customWidth="1"/>
    <col min="7" max="7" width="10.6328125" style="35" bestFit="1" customWidth="1"/>
    <col min="8" max="13" width="10.36328125" style="35" customWidth="1"/>
    <col min="14" max="14" width="10.453125" style="35" customWidth="1"/>
  </cols>
  <sheetData>
    <row r="1" spans="1:14" ht="18.75" customHeight="1" x14ac:dyDescent="0.35">
      <c r="A1" s="178"/>
      <c r="B1" s="178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4" x14ac:dyDescent="0.35">
      <c r="A2" s="178"/>
      <c r="B2" s="180" t="s">
        <v>106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</row>
    <row r="3" spans="1:14" ht="7.4" customHeight="1" x14ac:dyDescent="0.35">
      <c r="A3" s="178"/>
      <c r="B3" s="178"/>
      <c r="C3" s="179"/>
      <c r="D3" s="179"/>
      <c r="E3" s="179"/>
      <c r="F3" s="179"/>
      <c r="G3" s="198"/>
      <c r="H3" s="179"/>
      <c r="I3" s="179"/>
      <c r="J3" s="179"/>
      <c r="K3" s="179"/>
      <c r="L3" s="178"/>
      <c r="M3" s="178"/>
      <c r="N3" s="179"/>
    </row>
    <row r="4" spans="1:14" ht="15" thickBot="1" x14ac:dyDescent="0.4">
      <c r="A4" s="178"/>
      <c r="B4" s="178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94" t="s">
        <v>170</v>
      </c>
    </row>
    <row r="5" spans="1:14" ht="22.5" customHeight="1" thickBot="1" x14ac:dyDescent="0.4">
      <c r="A5" s="178"/>
      <c r="B5" s="425"/>
      <c r="C5" s="419" t="s">
        <v>189</v>
      </c>
      <c r="D5" s="420"/>
      <c r="E5" s="420"/>
      <c r="F5" s="421"/>
      <c r="G5" s="419" t="s">
        <v>190</v>
      </c>
      <c r="H5" s="420"/>
      <c r="I5" s="420"/>
      <c r="J5" s="421"/>
      <c r="K5" s="419" t="s">
        <v>49</v>
      </c>
      <c r="L5" s="420"/>
      <c r="M5" s="420"/>
      <c r="N5" s="421"/>
    </row>
    <row r="6" spans="1:14" ht="22.5" customHeight="1" thickBot="1" x14ac:dyDescent="0.4">
      <c r="A6" s="178"/>
      <c r="B6" s="426"/>
      <c r="C6" s="123" t="s">
        <v>0</v>
      </c>
      <c r="D6" s="143" t="s">
        <v>199</v>
      </c>
      <c r="E6" s="143" t="s">
        <v>200</v>
      </c>
      <c r="F6" s="143" t="s">
        <v>201</v>
      </c>
      <c r="G6" s="123" t="s">
        <v>0</v>
      </c>
      <c r="H6" s="143" t="s">
        <v>202</v>
      </c>
      <c r="I6" s="143" t="s">
        <v>203</v>
      </c>
      <c r="J6" s="143" t="s">
        <v>204</v>
      </c>
      <c r="K6" s="123" t="str">
        <f>C6</f>
        <v>Total</v>
      </c>
      <c r="L6" s="143" t="str">
        <f>D6</f>
        <v>jul.24</v>
      </c>
      <c r="M6" s="143" t="str">
        <f t="shared" ref="M6:N6" si="0">E6</f>
        <v>ago.24</v>
      </c>
      <c r="N6" s="143" t="str">
        <f t="shared" si="0"/>
        <v>set.24</v>
      </c>
    </row>
    <row r="7" spans="1:14" ht="7.4" customHeight="1" x14ac:dyDescent="0.35">
      <c r="A7" s="178"/>
      <c r="B7" s="344"/>
      <c r="C7" s="354"/>
      <c r="D7" s="355"/>
      <c r="E7" s="355"/>
      <c r="F7" s="355"/>
      <c r="G7" s="354"/>
      <c r="H7" s="355"/>
      <c r="I7" s="355"/>
      <c r="J7" s="355"/>
      <c r="K7" s="354"/>
      <c r="L7" s="354"/>
      <c r="M7" s="355"/>
      <c r="N7" s="356"/>
    </row>
    <row r="8" spans="1:14" x14ac:dyDescent="0.35">
      <c r="A8" s="178"/>
      <c r="B8" s="180" t="s">
        <v>0</v>
      </c>
      <c r="C8" s="358">
        <f>SUM(D8:F8)</f>
        <v>21182.774000000001</v>
      </c>
      <c r="D8" s="357">
        <f>'Q03'!D8</f>
        <v>7356.6949999999997</v>
      </c>
      <c r="E8" s="357">
        <f>'Q03'!E8</f>
        <v>7115.8090000000011</v>
      </c>
      <c r="F8" s="359">
        <f>'Q03'!F8</f>
        <v>6710.2699999999995</v>
      </c>
      <c r="G8" s="357">
        <f>SUM(H8:J8)</f>
        <v>20738.472000000002</v>
      </c>
      <c r="H8" s="357">
        <f>'Q03'!H8</f>
        <v>7161.6939999999995</v>
      </c>
      <c r="I8" s="357">
        <f>'Q03'!I8</f>
        <v>7229.1609999999991</v>
      </c>
      <c r="J8" s="357">
        <f>'Q03'!J8</f>
        <v>6347.6170000000002</v>
      </c>
      <c r="K8" s="329">
        <f t="shared" ref="K8:N8" si="1">IF(AND(C8=0,G8=0),"-",IF(G8=0,-100,(C8-G8)/G8*100))</f>
        <v>2.1424047056118676</v>
      </c>
      <c r="L8" s="330">
        <f t="shared" si="1"/>
        <v>2.7228334525323228</v>
      </c>
      <c r="M8" s="330">
        <f t="shared" si="1"/>
        <v>-1.5679827852775454</v>
      </c>
      <c r="N8" s="330">
        <f t="shared" si="1"/>
        <v>5.7132148962358524</v>
      </c>
    </row>
    <row r="9" spans="1:14" ht="7.4" customHeight="1" x14ac:dyDescent="0.35">
      <c r="A9" s="178"/>
      <c r="B9" s="345"/>
      <c r="C9" s="361"/>
      <c r="D9" s="360"/>
      <c r="E9" s="360"/>
      <c r="F9" s="362"/>
      <c r="G9" s="360"/>
      <c r="H9" s="360"/>
      <c r="I9" s="360"/>
      <c r="J9" s="360"/>
      <c r="K9" s="331"/>
      <c r="L9" s="332"/>
      <c r="M9" s="332"/>
      <c r="N9" s="332"/>
    </row>
    <row r="10" spans="1:14" x14ac:dyDescent="0.35">
      <c r="A10" s="178"/>
      <c r="B10" s="365" t="s">
        <v>95</v>
      </c>
      <c r="C10" s="318"/>
      <c r="D10" s="317"/>
      <c r="E10" s="317"/>
      <c r="F10" s="364"/>
      <c r="G10" s="317"/>
      <c r="H10" s="317"/>
      <c r="I10" s="317"/>
      <c r="J10" s="317"/>
      <c r="K10" s="333"/>
      <c r="L10" s="332"/>
      <c r="M10" s="332"/>
      <c r="N10" s="332"/>
    </row>
    <row r="11" spans="1:14" ht="7.4" customHeight="1" x14ac:dyDescent="0.35">
      <c r="A11" s="178"/>
      <c r="B11" s="345"/>
      <c r="C11" s="318"/>
      <c r="D11" s="317"/>
      <c r="E11" s="317"/>
      <c r="F11" s="364"/>
      <c r="G11" s="317"/>
      <c r="H11" s="317"/>
      <c r="I11" s="317"/>
      <c r="J11" s="317"/>
      <c r="K11" s="331"/>
      <c r="L11" s="332"/>
      <c r="M11" s="332"/>
      <c r="N11" s="332"/>
    </row>
    <row r="12" spans="1:14" x14ac:dyDescent="0.35">
      <c r="A12" s="178"/>
      <c r="B12" s="366" t="s">
        <v>94</v>
      </c>
      <c r="C12" s="146">
        <f>SUM(D12:F12)</f>
        <v>3101.8199999999997</v>
      </c>
      <c r="D12" s="285">
        <f>SUM(D13:D16)</f>
        <v>1141.5999999999999</v>
      </c>
      <c r="E12" s="285">
        <f>SUM(E13:E16)</f>
        <v>973.72899999999993</v>
      </c>
      <c r="F12" s="359">
        <f>SUM(F13:F16)</f>
        <v>986.49099999999999</v>
      </c>
      <c r="G12" s="357">
        <f>SUM(H12:J12)</f>
        <v>3367.6329999999998</v>
      </c>
      <c r="H12" s="285">
        <f>SUM(H13:H16)</f>
        <v>1175.502</v>
      </c>
      <c r="I12" s="285">
        <f>SUM(I13:I16)</f>
        <v>1154.4369999999999</v>
      </c>
      <c r="J12" s="285">
        <f>SUM(J13:J16)</f>
        <v>1037.694</v>
      </c>
      <c r="K12" s="329">
        <f t="shared" ref="K12:N16" si="2">IF(AND(C12=0,G12=0),"-",IF(G12=0,-100,(C12-G12)/G12*100))</f>
        <v>-7.8931700693038733</v>
      </c>
      <c r="L12" s="330">
        <f t="shared" si="2"/>
        <v>-2.884044433782337</v>
      </c>
      <c r="M12" s="330">
        <f t="shared" si="2"/>
        <v>-15.653344444088329</v>
      </c>
      <c r="N12" s="330">
        <f t="shared" si="2"/>
        <v>-4.9343062598415308</v>
      </c>
    </row>
    <row r="13" spans="1:14" x14ac:dyDescent="0.35">
      <c r="A13" s="178"/>
      <c r="B13" s="350" t="s">
        <v>92</v>
      </c>
      <c r="C13" s="363">
        <f>SUM(D13:F13)</f>
        <v>613.58500000000004</v>
      </c>
      <c r="D13" s="24">
        <v>218.43899999999999</v>
      </c>
      <c r="E13" s="24">
        <v>193.56899999999999</v>
      </c>
      <c r="F13" s="159">
        <v>201.577</v>
      </c>
      <c r="G13" s="286">
        <f t="shared" ref="G13:G16" si="3">SUM(H13:J13)</f>
        <v>630.48400000000004</v>
      </c>
      <c r="H13" s="24">
        <v>202.49799999999999</v>
      </c>
      <c r="I13" s="24">
        <v>238.71100000000001</v>
      </c>
      <c r="J13" s="150">
        <v>189.27500000000001</v>
      </c>
      <c r="K13" s="329">
        <f t="shared" si="2"/>
        <v>-2.6803217845337866</v>
      </c>
      <c r="L13" s="328">
        <f t="shared" si="2"/>
        <v>7.8721765153236101</v>
      </c>
      <c r="M13" s="328">
        <f t="shared" si="2"/>
        <v>-18.910733062154662</v>
      </c>
      <c r="N13" s="328">
        <f t="shared" si="2"/>
        <v>6.4995377096816753</v>
      </c>
    </row>
    <row r="14" spans="1:14" x14ac:dyDescent="0.35">
      <c r="A14" s="178"/>
      <c r="B14" s="350" t="s">
        <v>91</v>
      </c>
      <c r="C14" s="363">
        <f>SUM(D14:F14)</f>
        <v>407.64099999999996</v>
      </c>
      <c r="D14" s="24">
        <v>176.15199999999999</v>
      </c>
      <c r="E14" s="24">
        <v>137.11099999999999</v>
      </c>
      <c r="F14" s="159">
        <v>94.378</v>
      </c>
      <c r="G14" s="286">
        <f t="shared" si="3"/>
        <v>592.61300000000006</v>
      </c>
      <c r="H14" s="24">
        <v>186.84</v>
      </c>
      <c r="I14" s="24">
        <v>250.893</v>
      </c>
      <c r="J14" s="150">
        <v>154.88</v>
      </c>
      <c r="K14" s="329">
        <f t="shared" si="2"/>
        <v>-31.212950104030806</v>
      </c>
      <c r="L14" s="328">
        <f t="shared" si="2"/>
        <v>-5.7204024834082725</v>
      </c>
      <c r="M14" s="328">
        <f t="shared" si="2"/>
        <v>-45.350806917690015</v>
      </c>
      <c r="N14" s="328">
        <f t="shared" si="2"/>
        <v>-39.063791322314046</v>
      </c>
    </row>
    <row r="15" spans="1:14" x14ac:dyDescent="0.35">
      <c r="A15" s="178"/>
      <c r="B15" s="350" t="s">
        <v>90</v>
      </c>
      <c r="C15" s="363">
        <f>SUM(D15:F15)</f>
        <v>1473.9670000000001</v>
      </c>
      <c r="D15" s="24">
        <v>513.553</v>
      </c>
      <c r="E15" s="24">
        <v>480.96600000000001</v>
      </c>
      <c r="F15" s="159">
        <v>479.44799999999998</v>
      </c>
      <c r="G15" s="286">
        <f t="shared" si="3"/>
        <v>1475.4720000000002</v>
      </c>
      <c r="H15" s="24">
        <v>547.36800000000005</v>
      </c>
      <c r="I15" s="24">
        <v>469.00299999999999</v>
      </c>
      <c r="J15" s="150">
        <v>459.101</v>
      </c>
      <c r="K15" s="329">
        <f t="shared" si="2"/>
        <v>-0.1020012579025633</v>
      </c>
      <c r="L15" s="328">
        <f t="shared" si="2"/>
        <v>-6.1777451367270375</v>
      </c>
      <c r="M15" s="328">
        <f t="shared" si="2"/>
        <v>2.5507299526868747</v>
      </c>
      <c r="N15" s="328">
        <f t="shared" si="2"/>
        <v>4.431922387448509</v>
      </c>
    </row>
    <row r="16" spans="1:14" x14ac:dyDescent="0.35">
      <c r="A16" s="178"/>
      <c r="B16" s="350" t="s">
        <v>89</v>
      </c>
      <c r="C16" s="363">
        <f>SUM(D16:F16)</f>
        <v>606.62699999999995</v>
      </c>
      <c r="D16" s="24">
        <v>233.45599999999999</v>
      </c>
      <c r="E16" s="24">
        <v>162.083</v>
      </c>
      <c r="F16" s="159">
        <v>211.08799999999999</v>
      </c>
      <c r="G16" s="286">
        <f t="shared" si="3"/>
        <v>669.06399999999996</v>
      </c>
      <c r="H16" s="24">
        <v>238.79599999999999</v>
      </c>
      <c r="I16" s="24">
        <v>195.83</v>
      </c>
      <c r="J16" s="150">
        <v>234.43799999999999</v>
      </c>
      <c r="K16" s="329">
        <f t="shared" si="2"/>
        <v>-9.3319921562062849</v>
      </c>
      <c r="L16" s="328">
        <f t="shared" si="2"/>
        <v>-2.2362183621166198</v>
      </c>
      <c r="M16" s="328">
        <f t="shared" si="2"/>
        <v>-17.232803962620647</v>
      </c>
      <c r="N16" s="328">
        <f t="shared" si="2"/>
        <v>-9.9599894215101621</v>
      </c>
    </row>
    <row r="17" spans="1:14" ht="7.4" customHeight="1" x14ac:dyDescent="0.35">
      <c r="A17" s="178"/>
      <c r="B17" s="350"/>
      <c r="C17" s="318"/>
      <c r="D17" s="317"/>
      <c r="E17" s="317"/>
      <c r="F17" s="359"/>
      <c r="G17" s="357"/>
      <c r="H17" s="317"/>
      <c r="I17" s="317"/>
      <c r="J17" s="150"/>
      <c r="K17" s="329"/>
      <c r="L17" s="332"/>
      <c r="M17" s="332"/>
      <c r="N17" s="332"/>
    </row>
    <row r="18" spans="1:14" x14ac:dyDescent="0.35">
      <c r="A18" s="178"/>
      <c r="B18" s="366" t="s">
        <v>124</v>
      </c>
      <c r="C18" s="146">
        <f>SUM(D18:F18)</f>
        <v>2550.1109999999999</v>
      </c>
      <c r="D18" s="285">
        <f>SUM(D19:D22)</f>
        <v>878.33199999999999</v>
      </c>
      <c r="E18" s="285">
        <f>SUM(E19:E22)</f>
        <v>865.21699999999998</v>
      </c>
      <c r="F18" s="359">
        <f>SUM(F19:F22)</f>
        <v>806.56200000000001</v>
      </c>
      <c r="G18" s="357">
        <f>SUM(H18:J18)</f>
        <v>2412.473</v>
      </c>
      <c r="H18" s="285">
        <f>SUM(H19:H22)</f>
        <v>860.67100000000005</v>
      </c>
      <c r="I18" s="285">
        <f>SUM(I19:I22)</f>
        <v>873.41999999999985</v>
      </c>
      <c r="J18" s="285">
        <f>SUM(J19:J22)</f>
        <v>678.38199999999995</v>
      </c>
      <c r="K18" s="329">
        <f t="shared" ref="K18:N22" si="4">IF(AND(C18=0,G18=0),"-",IF(G18=0,-100,(C18-G18)/G18*100))</f>
        <v>5.7052659242196668</v>
      </c>
      <c r="L18" s="330">
        <f t="shared" si="4"/>
        <v>2.0520036111359561</v>
      </c>
      <c r="M18" s="330">
        <f t="shared" si="4"/>
        <v>-0.93918160793202143</v>
      </c>
      <c r="N18" s="330">
        <f t="shared" si="4"/>
        <v>18.894958887470491</v>
      </c>
    </row>
    <row r="19" spans="1:14" x14ac:dyDescent="0.35">
      <c r="A19" s="178"/>
      <c r="B19" s="350" t="s">
        <v>92</v>
      </c>
      <c r="C19" s="363">
        <f>SUM(D19:F19)</f>
        <v>336.61199999999997</v>
      </c>
      <c r="D19" s="24">
        <v>105.137</v>
      </c>
      <c r="E19" s="24">
        <v>146.29499999999999</v>
      </c>
      <c r="F19" s="159">
        <v>85.18</v>
      </c>
      <c r="G19" s="286">
        <f t="shared" ref="G19:G22" si="5">SUM(H19:J19)</f>
        <v>381.27200000000005</v>
      </c>
      <c r="H19" s="24">
        <v>140.536</v>
      </c>
      <c r="I19" s="24">
        <v>156.977</v>
      </c>
      <c r="J19" s="150">
        <v>83.759</v>
      </c>
      <c r="K19" s="329">
        <f t="shared" si="4"/>
        <v>-11.713422438574057</v>
      </c>
      <c r="L19" s="328">
        <f t="shared" si="4"/>
        <v>-25.188563784368416</v>
      </c>
      <c r="M19" s="328">
        <f t="shared" si="4"/>
        <v>-6.804818540295722</v>
      </c>
      <c r="N19" s="328">
        <f t="shared" si="4"/>
        <v>1.6965341037978083</v>
      </c>
    </row>
    <row r="20" spans="1:14" x14ac:dyDescent="0.35">
      <c r="A20" s="178"/>
      <c r="B20" s="350" t="s">
        <v>91</v>
      </c>
      <c r="C20" s="363">
        <f>SUM(D20:F20)</f>
        <v>1091.232</v>
      </c>
      <c r="D20" s="24">
        <v>424.68799999999999</v>
      </c>
      <c r="E20" s="24">
        <v>276.97699999999998</v>
      </c>
      <c r="F20" s="159">
        <v>389.56700000000001</v>
      </c>
      <c r="G20" s="286">
        <f t="shared" si="5"/>
        <v>1045.5119999999999</v>
      </c>
      <c r="H20" s="24">
        <v>356.36500000000001</v>
      </c>
      <c r="I20" s="24">
        <v>430.24099999999999</v>
      </c>
      <c r="J20" s="150">
        <v>258.90600000000001</v>
      </c>
      <c r="K20" s="329">
        <f t="shared" si="4"/>
        <v>4.3729770676950652</v>
      </c>
      <c r="L20" s="328">
        <f t="shared" si="4"/>
        <v>19.17219704516436</v>
      </c>
      <c r="M20" s="328">
        <f t="shared" si="4"/>
        <v>-35.622825346724277</v>
      </c>
      <c r="N20" s="328">
        <f t="shared" si="4"/>
        <v>50.466578603817602</v>
      </c>
    </row>
    <row r="21" spans="1:14" x14ac:dyDescent="0.35">
      <c r="A21" s="178"/>
      <c r="B21" s="350" t="s">
        <v>90</v>
      </c>
      <c r="C21" s="363">
        <f>SUM(D21:F21)</f>
        <v>1040.923</v>
      </c>
      <c r="D21" s="24">
        <v>325.94400000000002</v>
      </c>
      <c r="E21" s="24">
        <v>410.32400000000001</v>
      </c>
      <c r="F21" s="159">
        <v>304.65499999999997</v>
      </c>
      <c r="G21" s="286">
        <f t="shared" si="5"/>
        <v>911.33799999999997</v>
      </c>
      <c r="H21" s="24">
        <v>335.78199999999998</v>
      </c>
      <c r="I21" s="24">
        <v>267.35399999999998</v>
      </c>
      <c r="J21" s="150">
        <v>308.202</v>
      </c>
      <c r="K21" s="329">
        <f t="shared" si="4"/>
        <v>14.219202974088653</v>
      </c>
      <c r="L21" s="328">
        <f t="shared" si="4"/>
        <v>-2.929877122656952</v>
      </c>
      <c r="M21" s="328">
        <f t="shared" si="4"/>
        <v>53.475915826956033</v>
      </c>
      <c r="N21" s="328">
        <f t="shared" si="4"/>
        <v>-1.1508685861869896</v>
      </c>
    </row>
    <row r="22" spans="1:14" x14ac:dyDescent="0.35">
      <c r="A22" s="178"/>
      <c r="B22" s="350" t="s">
        <v>89</v>
      </c>
      <c r="C22" s="363">
        <f>SUM(D22:F22)</f>
        <v>81.343999999999994</v>
      </c>
      <c r="D22" s="24">
        <v>22.562999999999999</v>
      </c>
      <c r="E22" s="24">
        <v>31.620999999999999</v>
      </c>
      <c r="F22" s="159">
        <v>27.16</v>
      </c>
      <c r="G22" s="286">
        <f t="shared" si="5"/>
        <v>74.350999999999999</v>
      </c>
      <c r="H22" s="24">
        <v>27.988</v>
      </c>
      <c r="I22" s="24">
        <v>18.847999999999999</v>
      </c>
      <c r="J22" s="150">
        <v>27.515000000000001</v>
      </c>
      <c r="K22" s="329">
        <f t="shared" si="4"/>
        <v>9.4053879571222918</v>
      </c>
      <c r="L22" s="328">
        <f t="shared" si="4"/>
        <v>-19.383307131627845</v>
      </c>
      <c r="M22" s="381">
        <f t="shared" si="4"/>
        <v>67.768463497453311</v>
      </c>
      <c r="N22" s="328">
        <f t="shared" si="4"/>
        <v>-1.2902053425404341</v>
      </c>
    </row>
    <row r="23" spans="1:14" ht="7.4" customHeight="1" x14ac:dyDescent="0.35">
      <c r="A23" s="178"/>
      <c r="B23" s="350"/>
      <c r="C23" s="318"/>
      <c r="D23" s="317"/>
      <c r="E23" s="317"/>
      <c r="F23" s="359"/>
      <c r="G23" s="357"/>
      <c r="H23" s="317"/>
      <c r="I23" s="317"/>
      <c r="J23" s="150"/>
      <c r="K23" s="329"/>
      <c r="L23" s="332"/>
      <c r="M23" s="332"/>
      <c r="N23" s="332"/>
    </row>
    <row r="24" spans="1:14" x14ac:dyDescent="0.35">
      <c r="A24" s="178"/>
      <c r="B24" s="366" t="s">
        <v>93</v>
      </c>
      <c r="C24" s="146">
        <f>SUM(D24:F24)</f>
        <v>10981.743</v>
      </c>
      <c r="D24" s="285">
        <f>SUM(D25:D28)</f>
        <v>3817.1820000000002</v>
      </c>
      <c r="E24" s="285">
        <f>SUM(E25:E28)</f>
        <v>3800.0010000000007</v>
      </c>
      <c r="F24" s="359">
        <f>SUM(F25:F28)</f>
        <v>3364.56</v>
      </c>
      <c r="G24" s="357">
        <f>SUM(H24:J24)</f>
        <v>10693.909</v>
      </c>
      <c r="H24" s="285">
        <f>SUM(H25:H28)</f>
        <v>3649.4310000000005</v>
      </c>
      <c r="I24" s="285">
        <f>SUM(I25:I28)</f>
        <v>3828.1750000000002</v>
      </c>
      <c r="J24" s="285">
        <f>SUM(J25:J28)</f>
        <v>3216.3029999999999</v>
      </c>
      <c r="K24" s="329">
        <f t="shared" ref="K24:K28" si="6">IF(AND(C24=0,G24=0),"-",IF(G24=0,-100,(C24-G24)/G24*100))</f>
        <v>2.6915695654414185</v>
      </c>
      <c r="L24" s="330">
        <f t="shared" ref="L24:L28" si="7">IF(AND(D24=0,H24=0),"-",IF(H24=0,-100,(D24-H24)/H24*100))</f>
        <v>4.5966343794416096</v>
      </c>
      <c r="M24" s="330">
        <f t="shared" ref="M24:M28" si="8">IF(AND(E24=0,I24=0),"-",IF(I24=0,-100,(E24-I24)/I24*100))</f>
        <v>-0.73596426495652678</v>
      </c>
      <c r="N24" s="330">
        <f t="shared" ref="N24:N28" si="9">IF(AND(F24=0,J24=0),"-",IF(J24=0,-100,(F24-J24)/J24*100))</f>
        <v>4.6095470482725061</v>
      </c>
    </row>
    <row r="25" spans="1:14" x14ac:dyDescent="0.35">
      <c r="A25" s="178"/>
      <c r="B25" s="350" t="s">
        <v>92</v>
      </c>
      <c r="C25" s="363">
        <f>SUM(D25:F25)</f>
        <v>6369.5529999999999</v>
      </c>
      <c r="D25" s="24">
        <v>2202.2170000000001</v>
      </c>
      <c r="E25" s="24">
        <v>2200.1060000000002</v>
      </c>
      <c r="F25" s="159">
        <v>1967.23</v>
      </c>
      <c r="G25" s="286">
        <f t="shared" ref="G25:G28" si="10">SUM(H25:J25)</f>
        <v>5932.86</v>
      </c>
      <c r="H25" s="24">
        <v>2099.1370000000002</v>
      </c>
      <c r="I25" s="24">
        <v>2193.5770000000002</v>
      </c>
      <c r="J25" s="150">
        <v>1640.146</v>
      </c>
      <c r="K25" s="329">
        <f t="shared" si="6"/>
        <v>7.3605815744851606</v>
      </c>
      <c r="L25" s="328">
        <f t="shared" si="7"/>
        <v>4.9105894469965472</v>
      </c>
      <c r="M25" s="328">
        <f t="shared" si="8"/>
        <v>0.29764170576186727</v>
      </c>
      <c r="N25" s="328">
        <f t="shared" si="9"/>
        <v>19.942370984046544</v>
      </c>
    </row>
    <row r="26" spans="1:14" x14ac:dyDescent="0.35">
      <c r="A26" s="178"/>
      <c r="B26" s="350" t="s">
        <v>91</v>
      </c>
      <c r="C26" s="363">
        <f>SUM(D26:F26)</f>
        <v>43.994</v>
      </c>
      <c r="D26" s="24">
        <v>12.936</v>
      </c>
      <c r="E26" s="24">
        <v>11.268000000000001</v>
      </c>
      <c r="F26" s="159">
        <v>19.79</v>
      </c>
      <c r="G26" s="286">
        <f t="shared" si="10"/>
        <v>89.488</v>
      </c>
      <c r="H26" s="24">
        <v>44.140999999999998</v>
      </c>
      <c r="I26" s="24">
        <v>7.2110000000000003</v>
      </c>
      <c r="J26" s="150">
        <v>38.136000000000003</v>
      </c>
      <c r="K26" s="329">
        <f t="shared" si="6"/>
        <v>-50.83810119792598</v>
      </c>
      <c r="L26" s="376">
        <f t="shared" si="7"/>
        <v>-70.693912688883358</v>
      </c>
      <c r="M26" s="328">
        <f t="shared" si="8"/>
        <v>56.261267507973933</v>
      </c>
      <c r="N26" s="328">
        <f t="shared" si="9"/>
        <v>-48.106775749947559</v>
      </c>
    </row>
    <row r="27" spans="1:14" x14ac:dyDescent="0.35">
      <c r="A27" s="178"/>
      <c r="B27" s="350" t="s">
        <v>90</v>
      </c>
      <c r="C27" s="363">
        <f>SUM(D27:F27)</f>
        <v>4556.2460000000001</v>
      </c>
      <c r="D27" s="24">
        <v>1599.7719999999999</v>
      </c>
      <c r="E27" s="24">
        <v>1583.8030000000001</v>
      </c>
      <c r="F27" s="159">
        <v>1372.671</v>
      </c>
      <c r="G27" s="286">
        <f t="shared" si="10"/>
        <v>4662.4570000000003</v>
      </c>
      <c r="H27" s="24">
        <v>1503.479</v>
      </c>
      <c r="I27" s="24">
        <v>1622.4680000000001</v>
      </c>
      <c r="J27" s="150">
        <v>1536.51</v>
      </c>
      <c r="K27" s="329">
        <f t="shared" si="6"/>
        <v>-2.2780049231553283</v>
      </c>
      <c r="L27" s="328">
        <f t="shared" si="7"/>
        <v>6.4046787484228176</v>
      </c>
      <c r="M27" s="328">
        <f t="shared" si="8"/>
        <v>-2.3830978484629566</v>
      </c>
      <c r="N27" s="328">
        <f t="shared" si="9"/>
        <v>-10.663061092996461</v>
      </c>
    </row>
    <row r="28" spans="1:14" x14ac:dyDescent="0.35">
      <c r="A28" s="178"/>
      <c r="B28" s="350" t="s">
        <v>89</v>
      </c>
      <c r="C28" s="363">
        <f>SUM(D28:F28)</f>
        <v>11.95</v>
      </c>
      <c r="D28" s="24">
        <v>2.2570000000000001</v>
      </c>
      <c r="E28" s="24">
        <v>4.8239999999999998</v>
      </c>
      <c r="F28" s="159">
        <v>4.8689999999999998</v>
      </c>
      <c r="G28" s="286">
        <f t="shared" si="10"/>
        <v>9.1039999999999992</v>
      </c>
      <c r="H28" s="24">
        <v>2.6739999999999999</v>
      </c>
      <c r="I28" s="380">
        <v>4.9189999999999996</v>
      </c>
      <c r="J28" s="150">
        <v>1.5109999999999999</v>
      </c>
      <c r="K28" s="329">
        <f t="shared" si="6"/>
        <v>31.260984182776809</v>
      </c>
      <c r="L28" s="328">
        <f t="shared" si="7"/>
        <v>-15.594614809274487</v>
      </c>
      <c r="M28" s="328">
        <f t="shared" si="8"/>
        <v>-1.9312868469201008</v>
      </c>
      <c r="N28" s="328">
        <f t="shared" si="9"/>
        <v>222.23692918596956</v>
      </c>
    </row>
    <row r="29" spans="1:14" ht="7.4" customHeight="1" thickBot="1" x14ac:dyDescent="0.4">
      <c r="A29" s="178"/>
      <c r="B29" s="338"/>
      <c r="C29" s="338"/>
      <c r="D29" s="190"/>
      <c r="E29" s="190"/>
      <c r="F29" s="190"/>
      <c r="G29" s="190"/>
      <c r="H29" s="190"/>
      <c r="I29" s="190"/>
      <c r="J29" s="190"/>
      <c r="K29" s="190"/>
      <c r="L29" s="190"/>
      <c r="M29" s="190"/>
      <c r="N29" s="190"/>
    </row>
    <row r="30" spans="1:14" ht="15" thickTop="1" x14ac:dyDescent="0.35">
      <c r="A30" s="178"/>
      <c r="B30" s="288" t="s">
        <v>177</v>
      </c>
      <c r="C30" s="178"/>
      <c r="D30" s="179"/>
      <c r="E30" s="179"/>
      <c r="F30" s="179"/>
      <c r="G30" s="179"/>
      <c r="H30" s="179"/>
      <c r="I30" s="179"/>
      <c r="J30" s="179"/>
      <c r="K30" s="191"/>
      <c r="L30" s="179"/>
      <c r="M30" s="179"/>
      <c r="N30" s="289" t="s">
        <v>118</v>
      </c>
    </row>
    <row r="31" spans="1:14" x14ac:dyDescent="0.35">
      <c r="A31" s="36"/>
      <c r="B31" s="22"/>
      <c r="C31" s="2"/>
      <c r="D31" s="2"/>
      <c r="E31" s="2"/>
      <c r="F31" s="6"/>
      <c r="G31" s="1"/>
      <c r="H31" s="1"/>
      <c r="I31" s="1"/>
      <c r="J31" s="1"/>
      <c r="K31" s="1"/>
      <c r="L31" s="1"/>
      <c r="M31" s="1"/>
      <c r="N31" s="1"/>
    </row>
    <row r="32" spans="1:14" x14ac:dyDescent="0.35">
      <c r="A32" s="36"/>
      <c r="B32" s="22"/>
      <c r="C32" s="2"/>
      <c r="D32" s="2"/>
      <c r="E32" s="2"/>
      <c r="F32" s="6"/>
      <c r="G32" s="37"/>
      <c r="H32" s="1"/>
      <c r="I32" s="1"/>
      <c r="J32" s="1"/>
      <c r="K32" s="1"/>
      <c r="L32" s="1"/>
      <c r="M32" s="1"/>
      <c r="N32" s="1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8" orientation="portrait" verticalDpi="90" r:id="rId1"/>
  <headerFooter>
    <oddFooter>&amp;L_x000D_&amp;1#&amp;"Calibri"&amp;10&amp;K008000 PUBLICA - PUBLIC</oddFooter>
  </headerFooter>
  <ignoredErrors>
    <ignoredError sqref="G12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23"/>
  <sheetViews>
    <sheetView showGridLines="0" zoomScale="85" zoomScaleNormal="85" workbookViewId="0">
      <selection activeCell="I17" sqref="I17"/>
    </sheetView>
  </sheetViews>
  <sheetFormatPr defaultRowHeight="14.5" x14ac:dyDescent="0.35"/>
  <cols>
    <col min="1" max="1" width="2.36328125" style="1" customWidth="1"/>
    <col min="2" max="2" width="26.54296875" style="1" customWidth="1"/>
    <col min="3" max="6" width="11.36328125" style="2" customWidth="1"/>
    <col min="7" max="10" width="9.6328125" style="2" customWidth="1"/>
    <col min="11" max="11" width="8" style="2" customWidth="1"/>
    <col min="12" max="12" width="9.6328125" style="2" customWidth="1"/>
    <col min="13" max="14" width="8" style="2" customWidth="1"/>
  </cols>
  <sheetData>
    <row r="1" spans="1:14" ht="7.4" customHeight="1" x14ac:dyDescent="0.35"/>
    <row r="2" spans="1:14" x14ac:dyDescent="0.35">
      <c r="B2" s="63" t="s">
        <v>96</v>
      </c>
      <c r="C2" s="142"/>
      <c r="D2" s="142"/>
      <c r="E2" s="142"/>
      <c r="F2" s="142"/>
      <c r="G2" s="142"/>
      <c r="H2" s="142"/>
      <c r="I2" s="142"/>
      <c r="J2" s="142"/>
      <c r="K2" s="51"/>
      <c r="L2" s="51"/>
      <c r="M2" s="142"/>
      <c r="N2" s="142"/>
    </row>
    <row r="3" spans="1:14" ht="7.4" customHeight="1" x14ac:dyDescent="0.35">
      <c r="B3" s="51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</row>
    <row r="4" spans="1:14" ht="15" thickBot="1" x14ac:dyDescent="0.4">
      <c r="B4" s="51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74" t="s">
        <v>53</v>
      </c>
    </row>
    <row r="5" spans="1:14" ht="22.5" customHeight="1" thickBot="1" x14ac:dyDescent="0.4">
      <c r="B5" s="428"/>
      <c r="C5" s="427" t="s">
        <v>196</v>
      </c>
      <c r="D5" s="427"/>
      <c r="E5" s="427"/>
      <c r="F5" s="427"/>
      <c r="G5" s="427" t="s">
        <v>197</v>
      </c>
      <c r="H5" s="427"/>
      <c r="I5" s="427"/>
      <c r="J5" s="419"/>
      <c r="K5" s="427" t="s">
        <v>49</v>
      </c>
      <c r="L5" s="427"/>
      <c r="M5" s="427"/>
      <c r="N5" s="427"/>
    </row>
    <row r="6" spans="1:14" ht="22.5" customHeight="1" x14ac:dyDescent="0.35">
      <c r="B6" s="429"/>
      <c r="C6" s="123" t="s">
        <v>0</v>
      </c>
      <c r="D6" s="143" t="str">
        <f>_xlfn.CONCAT(LEFT([1]Passageiros!A2,3),".24")</f>
        <v>Jul.24</v>
      </c>
      <c r="E6" s="143" t="str">
        <f>_xlfn.CONCAT(LEFT([1]Passageiros!A10,3),".24")</f>
        <v>Ago.24</v>
      </c>
      <c r="F6" s="143" t="str">
        <f>_xlfn.CONCAT(LEFT([1]Passageiros!A18,3),".24")</f>
        <v>Set.24</v>
      </c>
      <c r="G6" s="411" t="s">
        <v>0</v>
      </c>
      <c r="H6" s="143" t="str">
        <f>_xlfn.CONCAT(LEFT([1]Passageiros!A2,3),".23")</f>
        <v>Jul.23</v>
      </c>
      <c r="I6" s="143" t="str">
        <f>_xlfn.CONCAT(LEFT([1]Passageiros!A10,3),".23")</f>
        <v>Ago.23</v>
      </c>
      <c r="J6" s="143" t="str">
        <f>_xlfn.CONCAT(LEFT([1]Passageiros!A18,3),".23")</f>
        <v>Set.23</v>
      </c>
      <c r="K6" s="123" t="str">
        <f>C6</f>
        <v>Total</v>
      </c>
      <c r="L6" s="143" t="str">
        <f>D6</f>
        <v>Jul.24</v>
      </c>
      <c r="M6" s="143" t="str">
        <f>E6</f>
        <v>Ago.24</v>
      </c>
      <c r="N6" s="143" t="str">
        <f>F6</f>
        <v>Set.24</v>
      </c>
    </row>
    <row r="7" spans="1:14" ht="7.4" customHeight="1" x14ac:dyDescent="0.35">
      <c r="B7" s="65"/>
      <c r="C7" s="142"/>
      <c r="D7" s="142"/>
      <c r="E7" s="367"/>
      <c r="F7" s="367"/>
      <c r="G7" s="142"/>
      <c r="H7" s="142"/>
      <c r="I7" s="367"/>
      <c r="J7" s="367"/>
      <c r="K7" s="142"/>
      <c r="L7" s="367"/>
      <c r="M7" s="367"/>
      <c r="N7" s="367"/>
    </row>
    <row r="8" spans="1:14" x14ac:dyDescent="0.35">
      <c r="A8" s="3"/>
      <c r="B8" s="145" t="s">
        <v>54</v>
      </c>
      <c r="C8" s="146">
        <f t="shared" ref="C8:J8" si="0">SUM(C10)+SUM(C18)</f>
        <v>7839823</v>
      </c>
      <c r="D8" s="285">
        <f t="shared" si="0"/>
        <v>2690982</v>
      </c>
      <c r="E8" s="285">
        <f t="shared" si="0"/>
        <v>2869103</v>
      </c>
      <c r="F8" s="147">
        <f t="shared" si="0"/>
        <v>2279738</v>
      </c>
      <c r="G8" s="146">
        <f t="shared" si="0"/>
        <v>7437291</v>
      </c>
      <c r="H8" s="285">
        <f t="shared" si="0"/>
        <v>2511637</v>
      </c>
      <c r="I8" s="285">
        <f t="shared" si="0"/>
        <v>2843067</v>
      </c>
      <c r="J8" s="285">
        <f t="shared" si="0"/>
        <v>2082587</v>
      </c>
      <c r="K8" s="148">
        <f>(C8-G8)/G8*100</f>
        <v>5.4123470494834747</v>
      </c>
      <c r="L8" s="184">
        <f>(D8-H8)/H8*100</f>
        <v>7.140562111483467</v>
      </c>
      <c r="M8" s="184">
        <f>(E8-I8)/I8*100</f>
        <v>0.91577159454912604</v>
      </c>
      <c r="N8" s="184">
        <f>(F8-J8)/J8*100</f>
        <v>9.4666393288731765</v>
      </c>
    </row>
    <row r="9" spans="1:14" ht="7.4" customHeight="1" x14ac:dyDescent="0.35">
      <c r="B9" s="144"/>
      <c r="C9" s="149"/>
      <c r="D9" s="150"/>
      <c r="E9" s="150"/>
      <c r="F9" s="151"/>
      <c r="G9" s="149"/>
      <c r="H9" s="150"/>
      <c r="I9" s="150"/>
      <c r="J9" s="150"/>
      <c r="K9" s="148"/>
      <c r="L9" s="184"/>
      <c r="M9" s="184"/>
      <c r="N9" s="184"/>
    </row>
    <row r="10" spans="1:14" x14ac:dyDescent="0.35">
      <c r="A10" s="3"/>
      <c r="B10" s="152" t="s">
        <v>111</v>
      </c>
      <c r="C10" s="146">
        <f>SUM(C12:C16)</f>
        <v>7792292</v>
      </c>
      <c r="D10" s="285">
        <f t="shared" ref="D10:J10" si="1">SUM(D12:D16)</f>
        <v>2676531</v>
      </c>
      <c r="E10" s="285">
        <f t="shared" si="1"/>
        <v>2850080</v>
      </c>
      <c r="F10" s="147">
        <f t="shared" si="1"/>
        <v>2265681</v>
      </c>
      <c r="G10" s="146">
        <f>SUM(G12:G16)</f>
        <v>7392039</v>
      </c>
      <c r="H10" s="285">
        <f t="shared" si="1"/>
        <v>2498376</v>
      </c>
      <c r="I10" s="285">
        <f t="shared" si="1"/>
        <v>2823843</v>
      </c>
      <c r="J10" s="285">
        <f t="shared" si="1"/>
        <v>2069820</v>
      </c>
      <c r="K10" s="148">
        <f>(C10-G10)/G10*100</f>
        <v>5.414649462753105</v>
      </c>
      <c r="L10" s="184">
        <f>(D10-H10)/H10*100</f>
        <v>7.1308321885897072</v>
      </c>
      <c r="M10" s="184">
        <f>(E10-I10)/I10*100</f>
        <v>0.92912389251102123</v>
      </c>
      <c r="N10" s="184">
        <f>(F10-J10)/J10*100</f>
        <v>9.4627069020494528</v>
      </c>
    </row>
    <row r="11" spans="1:14" ht="7.4" customHeight="1" x14ac:dyDescent="0.35">
      <c r="B11" s="144"/>
      <c r="C11" s="149"/>
      <c r="D11" s="153"/>
      <c r="E11" s="153"/>
      <c r="F11" s="154"/>
      <c r="G11" s="149"/>
      <c r="H11" s="153"/>
      <c r="I11" s="153"/>
      <c r="J11" s="153"/>
      <c r="K11" s="148"/>
      <c r="L11" s="184"/>
      <c r="M11" s="184"/>
      <c r="N11" s="184"/>
    </row>
    <row r="12" spans="1:14" x14ac:dyDescent="0.35">
      <c r="B12" s="155" t="s">
        <v>117</v>
      </c>
      <c r="C12" s="149">
        <f>SUM(D12:F12)</f>
        <v>12628</v>
      </c>
      <c r="D12" s="156">
        <v>3751</v>
      </c>
      <c r="E12" s="156">
        <v>4218</v>
      </c>
      <c r="F12" s="157">
        <v>4659</v>
      </c>
      <c r="G12" s="149">
        <v>21617</v>
      </c>
      <c r="H12" s="156">
        <v>3504</v>
      </c>
      <c r="I12" s="156">
        <v>10119</v>
      </c>
      <c r="J12" s="157">
        <v>7994</v>
      </c>
      <c r="K12" s="292">
        <f t="shared" ref="K12:N16" si="2">(C12-G12)/G12*100</f>
        <v>-41.583013369107647</v>
      </c>
      <c r="L12" s="293">
        <f t="shared" si="2"/>
        <v>7.0490867579908674</v>
      </c>
      <c r="M12" s="293">
        <f t="shared" si="2"/>
        <v>-58.316039134301811</v>
      </c>
      <c r="N12" s="293">
        <f t="shared" si="2"/>
        <v>-41.718789091818863</v>
      </c>
    </row>
    <row r="13" spans="1:14" x14ac:dyDescent="0.35">
      <c r="B13" s="155" t="s">
        <v>84</v>
      </c>
      <c r="C13" s="149">
        <f>SUM(D13:F13)</f>
        <v>81700</v>
      </c>
      <c r="D13" s="156">
        <v>22097</v>
      </c>
      <c r="E13" s="156">
        <v>36329</v>
      </c>
      <c r="F13" s="157">
        <v>23274</v>
      </c>
      <c r="G13" s="149">
        <v>53923</v>
      </c>
      <c r="H13" s="156">
        <v>20912</v>
      </c>
      <c r="I13" s="156">
        <v>23028</v>
      </c>
      <c r="J13" s="157">
        <v>9983</v>
      </c>
      <c r="K13" s="294">
        <f t="shared" si="2"/>
        <v>51.5123416723847</v>
      </c>
      <c r="L13" s="158">
        <f t="shared" si="2"/>
        <v>5.6666029074215762</v>
      </c>
      <c r="M13" s="158">
        <f t="shared" si="2"/>
        <v>57.760118117074867</v>
      </c>
      <c r="N13" s="158">
        <f t="shared" si="2"/>
        <v>133.13633176399878</v>
      </c>
    </row>
    <row r="14" spans="1:14" x14ac:dyDescent="0.35">
      <c r="B14" s="155" t="s">
        <v>81</v>
      </c>
      <c r="C14" s="149">
        <f>SUM(D14:F14)</f>
        <v>5389556</v>
      </c>
      <c r="D14" s="286">
        <v>1849170</v>
      </c>
      <c r="E14" s="286">
        <v>1724440</v>
      </c>
      <c r="F14" s="159">
        <v>1815946</v>
      </c>
      <c r="G14" s="149">
        <v>5105692</v>
      </c>
      <c r="H14" s="286">
        <v>1687913</v>
      </c>
      <c r="I14" s="286">
        <v>1734701</v>
      </c>
      <c r="J14" s="159">
        <v>1683078</v>
      </c>
      <c r="K14" s="294">
        <f t="shared" si="2"/>
        <v>5.5597556609368528</v>
      </c>
      <c r="L14" s="158">
        <f t="shared" si="2"/>
        <v>9.5536322073471798</v>
      </c>
      <c r="M14" s="158">
        <f t="shared" si="2"/>
        <v>-0.59151404190116907</v>
      </c>
      <c r="N14" s="158">
        <f t="shared" si="2"/>
        <v>7.8943459542576155</v>
      </c>
    </row>
    <row r="15" spans="1:14" x14ac:dyDescent="0.35">
      <c r="B15" s="155" t="s">
        <v>131</v>
      </c>
      <c r="C15" s="149">
        <f>SUM(D15:F15)</f>
        <v>373217</v>
      </c>
      <c r="D15" s="156">
        <v>120142</v>
      </c>
      <c r="E15" s="156">
        <v>177437</v>
      </c>
      <c r="F15" s="157">
        <v>75638</v>
      </c>
      <c r="G15" s="149">
        <v>364192</v>
      </c>
      <c r="H15" s="156">
        <v>126587</v>
      </c>
      <c r="I15" s="156">
        <v>169880</v>
      </c>
      <c r="J15" s="157">
        <v>67725</v>
      </c>
      <c r="K15" s="294">
        <f t="shared" si="2"/>
        <v>2.4780884808013357</v>
      </c>
      <c r="L15" s="158">
        <f t="shared" si="2"/>
        <v>-5.091360092268558</v>
      </c>
      <c r="M15" s="158">
        <f t="shared" si="2"/>
        <v>4.4484341888391805</v>
      </c>
      <c r="N15" s="158">
        <f t="shared" si="2"/>
        <v>11.684016242155778</v>
      </c>
    </row>
    <row r="16" spans="1:14" x14ac:dyDescent="0.35">
      <c r="B16" s="155" t="s">
        <v>75</v>
      </c>
      <c r="C16" s="149">
        <f>SUM(D16:F16)</f>
        <v>1935191</v>
      </c>
      <c r="D16" s="156">
        <v>681371</v>
      </c>
      <c r="E16" s="156">
        <v>907656</v>
      </c>
      <c r="F16" s="157">
        <v>346164</v>
      </c>
      <c r="G16" s="149">
        <v>1846615</v>
      </c>
      <c r="H16" s="156">
        <v>659460</v>
      </c>
      <c r="I16" s="156">
        <v>886115</v>
      </c>
      <c r="J16" s="157">
        <v>301040</v>
      </c>
      <c r="K16" s="294">
        <f t="shared" si="2"/>
        <v>4.7966684988478923</v>
      </c>
      <c r="L16" s="158">
        <f t="shared" si="2"/>
        <v>3.3225669487156155</v>
      </c>
      <c r="M16" s="158">
        <f t="shared" si="2"/>
        <v>2.4309485789090579</v>
      </c>
      <c r="N16" s="158">
        <f t="shared" si="2"/>
        <v>14.989370183364336</v>
      </c>
    </row>
    <row r="17" spans="1:14" ht="7.4" customHeight="1" x14ac:dyDescent="0.35">
      <c r="B17" s="160"/>
      <c r="C17" s="149"/>
      <c r="D17" s="153"/>
      <c r="E17" s="153"/>
      <c r="F17" s="161"/>
      <c r="G17" s="149"/>
      <c r="H17" s="153"/>
      <c r="I17" s="153"/>
      <c r="J17" s="142"/>
      <c r="K17" s="294"/>
      <c r="L17" s="158"/>
      <c r="M17" s="158"/>
      <c r="N17" s="158"/>
    </row>
    <row r="18" spans="1:14" x14ac:dyDescent="0.35">
      <c r="A18" s="3"/>
      <c r="B18" s="152" t="s">
        <v>8</v>
      </c>
      <c r="C18" s="146">
        <f>SUM(C20:C21)</f>
        <v>47531</v>
      </c>
      <c r="D18" s="183">
        <f t="shared" ref="D18:J18" si="3">SUM(D20:D21)</f>
        <v>14451</v>
      </c>
      <c r="E18" s="183">
        <f t="shared" si="3"/>
        <v>19023</v>
      </c>
      <c r="F18" s="162">
        <f t="shared" si="3"/>
        <v>14057</v>
      </c>
      <c r="G18" s="146">
        <f>SUM(G20:G21)</f>
        <v>45252</v>
      </c>
      <c r="H18" s="183">
        <f t="shared" si="3"/>
        <v>13261</v>
      </c>
      <c r="I18" s="183">
        <f t="shared" si="3"/>
        <v>19224</v>
      </c>
      <c r="J18" s="183">
        <f t="shared" si="3"/>
        <v>12767</v>
      </c>
      <c r="K18" s="148">
        <f>(C18-G18)/G18*100</f>
        <v>5.0362414920887471</v>
      </c>
      <c r="L18" s="184">
        <f>(D18-H18)/H18*100</f>
        <v>8.9736822260764662</v>
      </c>
      <c r="M18" s="184">
        <f>(E18-I18)/I18*100</f>
        <v>-1.0455680399500624</v>
      </c>
      <c r="N18" s="184">
        <f>(F18-J18)/J18*100</f>
        <v>10.104174825722566</v>
      </c>
    </row>
    <row r="19" spans="1:14" ht="7.4" customHeight="1" x14ac:dyDescent="0.35">
      <c r="B19" s="163"/>
      <c r="C19" s="149"/>
      <c r="D19" s="153"/>
      <c r="E19" s="153"/>
      <c r="F19" s="161"/>
      <c r="G19" s="149"/>
      <c r="H19" s="153"/>
      <c r="I19" s="153"/>
      <c r="J19" s="142"/>
      <c r="K19" s="148"/>
      <c r="L19" s="184"/>
      <c r="M19" s="184"/>
      <c r="N19" s="184"/>
    </row>
    <row r="20" spans="1:14" x14ac:dyDescent="0.35">
      <c r="B20" s="155" t="s">
        <v>116</v>
      </c>
      <c r="C20" s="149">
        <f>SUM(D20:F20)</f>
        <v>0</v>
      </c>
      <c r="D20" s="156">
        <v>0</v>
      </c>
      <c r="E20" s="156">
        <v>0</v>
      </c>
      <c r="F20" s="157">
        <v>0</v>
      </c>
      <c r="G20" s="149">
        <f>SUM(H20:J20)</f>
        <v>0</v>
      </c>
      <c r="H20" s="156">
        <v>0</v>
      </c>
      <c r="I20" s="156">
        <v>0</v>
      </c>
      <c r="J20" s="157">
        <v>0</v>
      </c>
      <c r="K20" s="318" t="str">
        <f>IFERROR(C20/G20,"-")</f>
        <v>-</v>
      </c>
      <c r="L20" s="319" t="str">
        <f>IFERROR(D20/H20,"-")</f>
        <v>-</v>
      </c>
      <c r="M20" s="317" t="str">
        <f>IFERROR(E20/I20,"-")</f>
        <v>-</v>
      </c>
      <c r="N20" s="317" t="str">
        <f>IFERROR(F20/J20,"-")</f>
        <v>-</v>
      </c>
    </row>
    <row r="21" spans="1:14" ht="15" thickBot="1" x14ac:dyDescent="0.4">
      <c r="B21" s="164" t="s">
        <v>48</v>
      </c>
      <c r="C21" s="165">
        <f>SUM(D21:F21)</f>
        <v>47531</v>
      </c>
      <c r="D21" s="166">
        <v>14451</v>
      </c>
      <c r="E21" s="166">
        <v>19023</v>
      </c>
      <c r="F21" s="167">
        <v>14057</v>
      </c>
      <c r="G21" s="165">
        <f>SUM(H21:J21)</f>
        <v>45252</v>
      </c>
      <c r="H21" s="166">
        <v>13261</v>
      </c>
      <c r="I21" s="166">
        <v>19224</v>
      </c>
      <c r="J21" s="167">
        <v>12767</v>
      </c>
      <c r="K21" s="295">
        <f>(C21-G21)/G21*100</f>
        <v>5.0362414920887471</v>
      </c>
      <c r="L21" s="296">
        <f>(D21-H21)/H21*100</f>
        <v>8.9736822260764662</v>
      </c>
      <c r="M21" s="296">
        <f>(E21-I21)/I21*100</f>
        <v>-1.0455680399500624</v>
      </c>
      <c r="N21" s="296">
        <f>(F21-J21)/J21*100</f>
        <v>10.104174825722566</v>
      </c>
    </row>
    <row r="22" spans="1:14" ht="15" thickTop="1" x14ac:dyDescent="0.35">
      <c r="B22" s="57" t="s">
        <v>178</v>
      </c>
      <c r="C22" s="150"/>
      <c r="D22" s="156"/>
      <c r="E22" s="156"/>
      <c r="F22" s="156"/>
      <c r="G22" s="153"/>
      <c r="H22" s="156"/>
      <c r="I22" s="156"/>
      <c r="J22" s="156"/>
      <c r="K22" s="158"/>
      <c r="L22" s="158"/>
      <c r="M22" s="158"/>
      <c r="N22" s="289" t="s">
        <v>118</v>
      </c>
    </row>
    <row r="23" spans="1:14" x14ac:dyDescent="0.35">
      <c r="C23" s="46"/>
      <c r="D23" s="47"/>
      <c r="E23" s="26"/>
      <c r="F23" s="26"/>
      <c r="G23" s="4"/>
      <c r="H23" s="46"/>
      <c r="I23" s="4"/>
      <c r="J23" s="4"/>
      <c r="K23" s="4"/>
      <c r="L23" s="158"/>
      <c r="M23" s="4"/>
      <c r="N23" s="289" t="s">
        <v>183</v>
      </c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Footer>&amp;L_x000D_&amp;1#&amp;"Calibri"&amp;10&amp;K008000 PUBLICA - PUBLIC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71"/>
  <sheetViews>
    <sheetView showGridLines="0" topLeftCell="A18" zoomScaleNormal="100" workbookViewId="0">
      <selection activeCell="R19" sqref="R19"/>
    </sheetView>
  </sheetViews>
  <sheetFormatPr defaultRowHeight="14.5" x14ac:dyDescent="0.35"/>
  <cols>
    <col min="1" max="1" width="2.36328125" style="1" customWidth="1"/>
    <col min="2" max="2" width="27.6328125" style="1" customWidth="1"/>
    <col min="3" max="9" width="9" style="2" customWidth="1"/>
    <col min="10" max="10" width="10.453125" style="2" customWidth="1"/>
    <col min="11" max="14" width="9" style="2" customWidth="1"/>
    <col min="15" max="15" width="2" style="1" customWidth="1"/>
    <col min="19" max="19" width="11.6328125" customWidth="1"/>
  </cols>
  <sheetData>
    <row r="1" spans="2:15" ht="7.4" customHeight="1" x14ac:dyDescent="0.35"/>
    <row r="2" spans="2:15" x14ac:dyDescent="0.35">
      <c r="B2" s="63" t="s">
        <v>97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2:15" ht="7.4" customHeight="1" x14ac:dyDescent="0.35">
      <c r="B3" s="51"/>
      <c r="C3" s="142"/>
      <c r="D3" s="142"/>
      <c r="E3" s="142"/>
      <c r="F3" s="142"/>
      <c r="G3" s="142"/>
      <c r="H3" s="142"/>
      <c r="I3" s="142"/>
      <c r="J3" s="142"/>
      <c r="K3" s="142"/>
      <c r="L3" s="51"/>
      <c r="M3" s="51"/>
      <c r="N3" s="142"/>
      <c r="O3" s="2"/>
    </row>
    <row r="4" spans="2:15" ht="15" thickBot="1" x14ac:dyDescent="0.4">
      <c r="B4" s="51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74" t="s">
        <v>53</v>
      </c>
    </row>
    <row r="5" spans="2:15" ht="22.5" customHeight="1" thickBot="1" x14ac:dyDescent="0.4">
      <c r="B5" s="428"/>
      <c r="C5" s="427" t="s">
        <v>196</v>
      </c>
      <c r="D5" s="427"/>
      <c r="E5" s="427"/>
      <c r="F5" s="427"/>
      <c r="G5" s="427" t="s">
        <v>198</v>
      </c>
      <c r="H5" s="427"/>
      <c r="I5" s="427"/>
      <c r="J5" s="427"/>
      <c r="K5" s="427" t="s">
        <v>49</v>
      </c>
      <c r="L5" s="427"/>
      <c r="M5" s="427"/>
      <c r="N5" s="427"/>
    </row>
    <row r="6" spans="2:15" ht="22.5" customHeight="1" thickBot="1" x14ac:dyDescent="0.4">
      <c r="B6" s="430"/>
      <c r="C6" s="123" t="s">
        <v>0</v>
      </c>
      <c r="D6" s="143" t="s">
        <v>186</v>
      </c>
      <c r="E6" s="143" t="s">
        <v>187</v>
      </c>
      <c r="F6" s="143" t="s">
        <v>188</v>
      </c>
      <c r="G6" s="123" t="s">
        <v>0</v>
      </c>
      <c r="H6" s="143" t="s">
        <v>191</v>
      </c>
      <c r="I6" s="143" t="s">
        <v>192</v>
      </c>
      <c r="J6" s="143" t="s">
        <v>193</v>
      </c>
      <c r="K6" s="123" t="str">
        <f>C6</f>
        <v>Total</v>
      </c>
      <c r="L6" s="143" t="str">
        <f>D6</f>
        <v>Jul.24</v>
      </c>
      <c r="M6" s="143" t="str">
        <f>E6</f>
        <v>Ago.24</v>
      </c>
      <c r="N6" s="143" t="str">
        <f>F6</f>
        <v>Set.24</v>
      </c>
    </row>
    <row r="7" spans="2:15" ht="7.4" customHeight="1" x14ac:dyDescent="0.35">
      <c r="B7" s="368"/>
      <c r="C7" s="169"/>
      <c r="D7" s="168"/>
      <c r="E7" s="168"/>
      <c r="F7" s="168"/>
      <c r="G7" s="402"/>
      <c r="H7" s="168"/>
      <c r="I7" s="168"/>
      <c r="J7" s="403"/>
      <c r="K7" s="169"/>
      <c r="L7" s="169"/>
      <c r="M7" s="168"/>
      <c r="N7" s="168"/>
    </row>
    <row r="8" spans="2:15" x14ac:dyDescent="0.35">
      <c r="B8" s="145" t="s">
        <v>80</v>
      </c>
      <c r="C8" s="170">
        <f>SUM(F8)+SUM(E8)+SUM(D8)</f>
        <v>141040</v>
      </c>
      <c r="D8" s="183">
        <f>+SUM(D21)+SUM(D35)</f>
        <v>46970</v>
      </c>
      <c r="E8" s="183">
        <f>+SUM(E21)+SUM(E35)</f>
        <v>58610</v>
      </c>
      <c r="F8" s="162">
        <f>+SUM(F21)+SUM(F35)</f>
        <v>35460</v>
      </c>
      <c r="G8" s="170">
        <f>SUM(J8)+SUM(I8)+SUM(H8)</f>
        <v>141793</v>
      </c>
      <c r="H8" s="183">
        <f>+SUM(H21)+SUM(H35)</f>
        <v>47680</v>
      </c>
      <c r="I8" s="183">
        <f>+SUM(I21)+SUM(I35)</f>
        <v>60211</v>
      </c>
      <c r="J8" s="162">
        <f>+SUM(J21)+SUM(J35)</f>
        <v>33902</v>
      </c>
      <c r="K8" s="148">
        <f>(C8-G8)/G8*100</f>
        <v>-0.53105583491427644</v>
      </c>
      <c r="L8" s="184">
        <f>(D8-H8)/H8*100</f>
        <v>-1.4890939597315436</v>
      </c>
      <c r="M8" s="184">
        <f>(E8-I8)/I8*100</f>
        <v>-2.6589825779342644</v>
      </c>
      <c r="N8" s="184">
        <f>(F8-J8)/J8*100</f>
        <v>4.5955990797003121</v>
      </c>
    </row>
    <row r="9" spans="2:15" ht="7.4" customHeight="1" x14ac:dyDescent="0.35">
      <c r="B9" s="144"/>
      <c r="C9" s="171"/>
      <c r="D9" s="153"/>
      <c r="E9" s="153"/>
      <c r="F9" s="154"/>
      <c r="G9" s="171"/>
      <c r="H9" s="153"/>
      <c r="I9" s="153"/>
      <c r="J9" s="154"/>
      <c r="K9" s="294"/>
      <c r="L9" s="158"/>
      <c r="M9" s="158"/>
      <c r="N9" s="158"/>
    </row>
    <row r="10" spans="2:15" x14ac:dyDescent="0.35">
      <c r="B10" s="152" t="s">
        <v>7</v>
      </c>
      <c r="C10" s="170">
        <f>SUM(F10)+SUM(E10)+SUM(D10)</f>
        <v>139142</v>
      </c>
      <c r="D10" s="183">
        <f>+SUM(D23)+SUM(D37)</f>
        <v>46197</v>
      </c>
      <c r="E10" s="183">
        <f>+SUM(E23)+SUM(E37)</f>
        <v>58026</v>
      </c>
      <c r="F10" s="162">
        <f>+SUM(F23)+SUM(F37)</f>
        <v>34919</v>
      </c>
      <c r="G10" s="170">
        <f>SUM(J10)+SUM(I10)+SUM(H10)</f>
        <v>139954</v>
      </c>
      <c r="H10" s="183">
        <f>+SUM(H23)+SUM(H37)</f>
        <v>47251</v>
      </c>
      <c r="I10" s="183">
        <f>+SUM(I23)+SUM(I37)</f>
        <v>59459</v>
      </c>
      <c r="J10" s="162">
        <f>+SUM(J23)+SUM(J37)</f>
        <v>33244</v>
      </c>
      <c r="K10" s="148">
        <f>(C10-G10)/G10*100</f>
        <v>-0.58019063406547866</v>
      </c>
      <c r="L10" s="184">
        <f>(D10-H10)/H10*100</f>
        <v>-2.230640621362511</v>
      </c>
      <c r="M10" s="184">
        <f>(E10-I10)/I10*100</f>
        <v>-2.4100640777678737</v>
      </c>
      <c r="N10" s="184">
        <f>(F10-J10)/J10*100</f>
        <v>5.0385031885453015</v>
      </c>
    </row>
    <row r="11" spans="2:15" ht="7.4" customHeight="1" x14ac:dyDescent="0.35">
      <c r="B11" s="145"/>
      <c r="C11" s="171"/>
      <c r="D11" s="153"/>
      <c r="E11" s="153"/>
      <c r="F11" s="154"/>
      <c r="G11" s="171"/>
      <c r="H11" s="153"/>
      <c r="I11" s="153"/>
      <c r="J11" s="154"/>
      <c r="K11" s="294"/>
      <c r="L11" s="158"/>
      <c r="M11" s="158"/>
      <c r="N11" s="158"/>
    </row>
    <row r="12" spans="2:15" x14ac:dyDescent="0.35">
      <c r="B12" s="155" t="s">
        <v>84</v>
      </c>
      <c r="C12" s="171">
        <f>SUM(F12)+SUM(E12)+SUM(D12)</f>
        <v>16556</v>
      </c>
      <c r="D12" s="153">
        <f t="shared" ref="D12:F14" si="0">+SUM(D25)+SUM(D39)</f>
        <v>4858</v>
      </c>
      <c r="E12" s="153">
        <f t="shared" si="0"/>
        <v>6817</v>
      </c>
      <c r="F12" s="154">
        <f t="shared" si="0"/>
        <v>4881</v>
      </c>
      <c r="G12" s="171">
        <f>SUM(J12)+SUM(I12)+SUM(H12)</f>
        <v>13480</v>
      </c>
      <c r="H12" s="153">
        <v>4537</v>
      </c>
      <c r="I12" s="153">
        <v>5677</v>
      </c>
      <c r="J12" s="154">
        <v>3266</v>
      </c>
      <c r="K12" s="294">
        <f t="shared" ref="K12:N14" si="1">(C12-G12)/G12*100</f>
        <v>22.818991097922851</v>
      </c>
      <c r="L12" s="158">
        <f t="shared" si="1"/>
        <v>7.0751597972228337</v>
      </c>
      <c r="M12" s="158">
        <f t="shared" si="1"/>
        <v>20.081028712348072</v>
      </c>
      <c r="N12" s="158">
        <f t="shared" si="1"/>
        <v>49.448867115737904</v>
      </c>
    </row>
    <row r="13" spans="2:15" x14ac:dyDescent="0.35">
      <c r="B13" s="155" t="s">
        <v>81</v>
      </c>
      <c r="C13" s="171">
        <f>SUM(F13)+SUM(E13)+SUM(D13)</f>
        <v>17493</v>
      </c>
      <c r="D13" s="153">
        <f t="shared" si="0"/>
        <v>7926</v>
      </c>
      <c r="E13" s="153">
        <f t="shared" si="0"/>
        <v>5416</v>
      </c>
      <c r="F13" s="154">
        <f t="shared" si="0"/>
        <v>4151</v>
      </c>
      <c r="G13" s="171">
        <f>SUM(J13)+SUM(I13)+SUM(H13)</f>
        <v>17859</v>
      </c>
      <c r="H13" s="153">
        <v>7487</v>
      </c>
      <c r="I13" s="153">
        <v>6274</v>
      </c>
      <c r="J13" s="154">
        <v>4098</v>
      </c>
      <c r="K13" s="294">
        <f t="shared" si="1"/>
        <v>-2.0493868637661681</v>
      </c>
      <c r="L13" s="158">
        <f t="shared" si="1"/>
        <v>5.8634967276612802</v>
      </c>
      <c r="M13" s="158">
        <f t="shared" si="1"/>
        <v>-13.675486133248327</v>
      </c>
      <c r="N13" s="158">
        <f t="shared" si="1"/>
        <v>1.2933138116154221</v>
      </c>
    </row>
    <row r="14" spans="2:15" x14ac:dyDescent="0.35">
      <c r="B14" s="155" t="s">
        <v>131</v>
      </c>
      <c r="C14" s="171">
        <f>SUM(F14)+SUM(E14)+SUM(D14)</f>
        <v>105093</v>
      </c>
      <c r="D14" s="153">
        <f t="shared" si="0"/>
        <v>33413</v>
      </c>
      <c r="E14" s="153">
        <f t="shared" si="0"/>
        <v>45793</v>
      </c>
      <c r="F14" s="154">
        <f t="shared" si="0"/>
        <v>25887</v>
      </c>
      <c r="G14" s="171">
        <f>SUM(J14)+SUM(I14)+SUM(H14)</f>
        <v>108615</v>
      </c>
      <c r="H14" s="153">
        <v>35227</v>
      </c>
      <c r="I14" s="153">
        <v>47508</v>
      </c>
      <c r="J14" s="154">
        <v>25880</v>
      </c>
      <c r="K14" s="294">
        <f t="shared" si="1"/>
        <v>-3.2426460433641764</v>
      </c>
      <c r="L14" s="158">
        <f t="shared" si="1"/>
        <v>-5.1494592216197805</v>
      </c>
      <c r="M14" s="158">
        <f t="shared" si="1"/>
        <v>-3.6099183295444979</v>
      </c>
      <c r="N14" s="158">
        <f t="shared" si="1"/>
        <v>2.704791344667697E-2</v>
      </c>
    </row>
    <row r="15" spans="2:15" ht="7.4" customHeight="1" x14ac:dyDescent="0.35">
      <c r="B15" s="144"/>
      <c r="C15" s="171"/>
      <c r="D15" s="153"/>
      <c r="E15" s="153"/>
      <c r="F15" s="154"/>
      <c r="G15" s="171"/>
      <c r="H15" s="153"/>
      <c r="I15" s="153"/>
      <c r="J15" s="154"/>
      <c r="K15" s="294"/>
      <c r="L15" s="158"/>
      <c r="M15" s="158"/>
      <c r="N15" s="158"/>
    </row>
    <row r="16" spans="2:15" x14ac:dyDescent="0.35">
      <c r="B16" s="152" t="s">
        <v>8</v>
      </c>
      <c r="C16" s="170">
        <f>SUM(F16)+SUM(E16)+SUM(D16)</f>
        <v>1898</v>
      </c>
      <c r="D16" s="183">
        <f>+SUM(D29)+SUM(D43)</f>
        <v>773</v>
      </c>
      <c r="E16" s="183">
        <f>+SUM(E29)+SUM(E43)</f>
        <v>584</v>
      </c>
      <c r="F16" s="162">
        <f>+SUM(F29)+SUM(F43)</f>
        <v>541</v>
      </c>
      <c r="G16" s="170">
        <f>SUM(J16)+SUM(I16)+SUM(H16)</f>
        <v>1839</v>
      </c>
      <c r="H16" s="183">
        <f>+SUM(H29)+SUM(H43)</f>
        <v>429</v>
      </c>
      <c r="I16" s="183">
        <f>+SUM(I29)+SUM(I43)</f>
        <v>752</v>
      </c>
      <c r="J16" s="162">
        <f>+SUM(J29)+SUM(J43)</f>
        <v>658</v>
      </c>
      <c r="K16" s="148">
        <f>(C16-G16)/G16*100</f>
        <v>3.2082653616095707</v>
      </c>
      <c r="L16" s="184">
        <f>(D16-H16)/H16*100</f>
        <v>80.186480186480196</v>
      </c>
      <c r="M16" s="184">
        <f>(E16-I16)/I16*100</f>
        <v>-22.340425531914892</v>
      </c>
      <c r="N16" s="184">
        <f>(F16-J16)/J16*100</f>
        <v>-17.781155015197569</v>
      </c>
    </row>
    <row r="17" spans="1:15" ht="7.4" customHeight="1" x14ac:dyDescent="0.35">
      <c r="B17" s="144"/>
      <c r="C17" s="171"/>
      <c r="D17" s="153"/>
      <c r="E17" s="153"/>
      <c r="F17" s="154"/>
      <c r="G17" s="171"/>
      <c r="H17" s="153"/>
      <c r="I17" s="153"/>
      <c r="J17" s="154"/>
      <c r="K17" s="148"/>
      <c r="L17" s="158"/>
      <c r="M17" s="158"/>
      <c r="N17" s="158"/>
    </row>
    <row r="18" spans="1:15" x14ac:dyDescent="0.35">
      <c r="B18" s="155" t="s">
        <v>116</v>
      </c>
      <c r="C18" s="171">
        <f>SUM(F18)+SUM(E18)+SUM(D18)</f>
        <v>0</v>
      </c>
      <c r="D18" s="153">
        <f t="shared" ref="D18:F19" si="2">+SUM(D31)+SUM(D45)</f>
        <v>0</v>
      </c>
      <c r="E18" s="153">
        <f t="shared" si="2"/>
        <v>0</v>
      </c>
      <c r="F18" s="154">
        <f t="shared" si="2"/>
        <v>0</v>
      </c>
      <c r="G18" s="171">
        <f>SUM(J18)+SUM(I18)+SUM(H18)</f>
        <v>0</v>
      </c>
      <c r="H18" s="153">
        <v>0</v>
      </c>
      <c r="I18" s="153">
        <v>0</v>
      </c>
      <c r="J18" s="154">
        <v>0</v>
      </c>
      <c r="K18" s="318" t="str">
        <f>IFERROR(C18/G18,"-")</f>
        <v>-</v>
      </c>
      <c r="L18" s="317" t="str">
        <f t="shared" ref="L18:N18" si="3">IFERROR(D18/H18,"-")</f>
        <v>-</v>
      </c>
      <c r="M18" s="317" t="str">
        <f t="shared" si="3"/>
        <v>-</v>
      </c>
      <c r="N18" s="317" t="str">
        <f t="shared" si="3"/>
        <v>-</v>
      </c>
    </row>
    <row r="19" spans="1:15" x14ac:dyDescent="0.35">
      <c r="B19" s="155" t="s">
        <v>48</v>
      </c>
      <c r="C19" s="171">
        <f>SUM(F19)+SUM(E19)+SUM(D19)</f>
        <v>1898</v>
      </c>
      <c r="D19" s="297">
        <f t="shared" si="2"/>
        <v>773</v>
      </c>
      <c r="E19" s="153">
        <f t="shared" si="2"/>
        <v>584</v>
      </c>
      <c r="F19" s="172">
        <f t="shared" si="2"/>
        <v>541</v>
      </c>
      <c r="G19" s="171">
        <f>SUM(J19)+SUM(I19)+SUM(H19)</f>
        <v>1839</v>
      </c>
      <c r="H19" s="297">
        <v>429</v>
      </c>
      <c r="I19" s="153">
        <v>752</v>
      </c>
      <c r="J19" s="172">
        <v>658</v>
      </c>
      <c r="K19" s="294">
        <f t="shared" ref="K19:L19" si="4">(C19-G19)/G19*100</f>
        <v>3.2082653616095707</v>
      </c>
      <c r="L19" s="158">
        <f t="shared" si="4"/>
        <v>80.186480186480196</v>
      </c>
      <c r="M19" s="158">
        <f t="shared" ref="M19" si="5">(E19-I19)/I19*100</f>
        <v>-22.340425531914892</v>
      </c>
      <c r="N19" s="158">
        <f t="shared" ref="N19" si="6">(F19-J19)/J19*100</f>
        <v>-17.781155015197569</v>
      </c>
    </row>
    <row r="20" spans="1:15" ht="7.4" customHeight="1" x14ac:dyDescent="0.35">
      <c r="B20" s="144"/>
      <c r="C20" s="171"/>
      <c r="D20" s="153"/>
      <c r="E20" s="153"/>
      <c r="F20" s="154"/>
      <c r="G20" s="171"/>
      <c r="H20" s="153"/>
      <c r="I20" s="153"/>
      <c r="J20" s="154"/>
      <c r="K20" s="294"/>
      <c r="L20" s="158"/>
      <c r="M20" s="158"/>
      <c r="N20" s="158"/>
    </row>
    <row r="21" spans="1:15" x14ac:dyDescent="0.35">
      <c r="A21" s="3"/>
      <c r="B21" s="145" t="s">
        <v>82</v>
      </c>
      <c r="C21" s="170">
        <f t="shared" ref="C21:J21" si="7">C23+C29</f>
        <v>122019</v>
      </c>
      <c r="D21" s="183">
        <f t="shared" si="7"/>
        <v>40027</v>
      </c>
      <c r="E21" s="183">
        <f t="shared" si="7"/>
        <v>51504</v>
      </c>
      <c r="F21" s="162">
        <f t="shared" si="7"/>
        <v>30488</v>
      </c>
      <c r="G21" s="170">
        <f t="shared" si="7"/>
        <v>122448</v>
      </c>
      <c r="H21" s="183">
        <f t="shared" si="7"/>
        <v>40899</v>
      </c>
      <c r="I21" s="183">
        <f t="shared" si="7"/>
        <v>53191</v>
      </c>
      <c r="J21" s="162">
        <f t="shared" si="7"/>
        <v>28358</v>
      </c>
      <c r="K21" s="148">
        <f>(C21-G21)/G21*100</f>
        <v>-0.35035280282242254</v>
      </c>
      <c r="L21" s="184">
        <f>(D21-H21)/H21*100</f>
        <v>-2.132081468984572</v>
      </c>
      <c r="M21" s="184">
        <f>(E21-I21)/I21*100</f>
        <v>-3.1715891786204429</v>
      </c>
      <c r="N21" s="184">
        <f>(F21-J21)/J21*100</f>
        <v>7.511107976585091</v>
      </c>
      <c r="O21" s="3"/>
    </row>
    <row r="22" spans="1:15" ht="7.4" customHeight="1" x14ac:dyDescent="0.35">
      <c r="B22" s="144"/>
      <c r="C22" s="171"/>
      <c r="D22" s="153"/>
      <c r="E22" s="153"/>
      <c r="F22" s="154"/>
      <c r="G22" s="171"/>
      <c r="H22" s="153"/>
      <c r="I22" s="153"/>
      <c r="J22" s="154"/>
      <c r="K22" s="294"/>
      <c r="L22" s="158"/>
      <c r="M22" s="158"/>
      <c r="N22" s="158"/>
    </row>
    <row r="23" spans="1:15" x14ac:dyDescent="0.35">
      <c r="A23" s="3"/>
      <c r="B23" s="152" t="s">
        <v>7</v>
      </c>
      <c r="C23" s="170">
        <f t="shared" ref="C23:J23" si="8">SUM(C25:C27)</f>
        <v>121932</v>
      </c>
      <c r="D23" s="183">
        <f t="shared" si="8"/>
        <v>40024</v>
      </c>
      <c r="E23" s="183">
        <f t="shared" si="8"/>
        <v>51491</v>
      </c>
      <c r="F23" s="162">
        <f t="shared" si="8"/>
        <v>30417</v>
      </c>
      <c r="G23" s="170">
        <f t="shared" si="8"/>
        <v>121996</v>
      </c>
      <c r="H23" s="183">
        <f t="shared" si="8"/>
        <v>40847</v>
      </c>
      <c r="I23" s="183">
        <f t="shared" si="8"/>
        <v>52927</v>
      </c>
      <c r="J23" s="162">
        <f t="shared" si="8"/>
        <v>28222</v>
      </c>
      <c r="K23" s="148">
        <f>(C23-G23)/G23*100</f>
        <v>-5.2460736417587465E-2</v>
      </c>
      <c r="L23" s="184">
        <f>(D23-H23)/H23*100</f>
        <v>-2.0148358508580801</v>
      </c>
      <c r="M23" s="184">
        <f>(E23-I23)/I23*100</f>
        <v>-2.7131709713378802</v>
      </c>
      <c r="N23" s="184">
        <f>(F23-J23)/J23*100</f>
        <v>7.7776202962228052</v>
      </c>
      <c r="O23" s="3"/>
    </row>
    <row r="24" spans="1:15" ht="7.4" customHeight="1" x14ac:dyDescent="0.35">
      <c r="B24" s="144"/>
      <c r="C24" s="171"/>
      <c r="D24" s="153"/>
      <c r="E24" s="153"/>
      <c r="F24" s="154"/>
      <c r="G24" s="171"/>
      <c r="H24" s="153"/>
      <c r="I24" s="153"/>
      <c r="J24" s="154"/>
      <c r="K24" s="294"/>
      <c r="L24" s="158"/>
      <c r="M24" s="158"/>
      <c r="N24" s="158"/>
    </row>
    <row r="25" spans="1:15" x14ac:dyDescent="0.35">
      <c r="B25" s="155" t="s">
        <v>84</v>
      </c>
      <c r="C25" s="171">
        <f>SUM(D25:F25)</f>
        <v>15190</v>
      </c>
      <c r="D25" s="153">
        <v>4445</v>
      </c>
      <c r="E25" s="153">
        <v>6303</v>
      </c>
      <c r="F25" s="154">
        <v>4442</v>
      </c>
      <c r="G25" s="171">
        <f>SUM(H25:J25)</f>
        <v>12296</v>
      </c>
      <c r="H25" s="153">
        <v>4170</v>
      </c>
      <c r="I25" s="153">
        <v>5173</v>
      </c>
      <c r="J25" s="154">
        <v>2953</v>
      </c>
      <c r="K25" s="294">
        <f>(C25-G25)/G25*100</f>
        <v>23.536109303838646</v>
      </c>
      <c r="L25" s="158">
        <f t="shared" ref="K25:N27" si="9">(D25-H25)/H25*100</f>
        <v>6.5947242206235019</v>
      </c>
      <c r="M25" s="158">
        <f t="shared" si="9"/>
        <v>21.844190991687608</v>
      </c>
      <c r="N25" s="158">
        <f t="shared" si="9"/>
        <v>50.423298340670506</v>
      </c>
    </row>
    <row r="26" spans="1:15" x14ac:dyDescent="0.35">
      <c r="B26" s="155" t="s">
        <v>81</v>
      </c>
      <c r="C26" s="171">
        <f>SUM(D26:F26)</f>
        <v>8842</v>
      </c>
      <c r="D26" s="153">
        <v>4436</v>
      </c>
      <c r="E26" s="153">
        <v>2209</v>
      </c>
      <c r="F26" s="154">
        <v>2197</v>
      </c>
      <c r="G26" s="171">
        <f>SUM(H26:J26)</f>
        <v>8277</v>
      </c>
      <c r="H26" s="153">
        <v>3674</v>
      </c>
      <c r="I26" s="153">
        <v>2946</v>
      </c>
      <c r="J26" s="154">
        <v>1657</v>
      </c>
      <c r="K26" s="294">
        <f>(C26-G26)/G26*100</f>
        <v>6.8261447384317986</v>
      </c>
      <c r="L26" s="158">
        <f t="shared" si="9"/>
        <v>20.740337506804572</v>
      </c>
      <c r="M26" s="158">
        <f t="shared" si="9"/>
        <v>-25.016972165648337</v>
      </c>
      <c r="N26" s="158">
        <f t="shared" si="9"/>
        <v>32.589016294508149</v>
      </c>
    </row>
    <row r="27" spans="1:15" x14ac:dyDescent="0.35">
      <c r="B27" s="155" t="s">
        <v>131</v>
      </c>
      <c r="C27" s="171">
        <f>SUM(D27:F27)</f>
        <v>97900</v>
      </c>
      <c r="D27" s="153">
        <v>31143</v>
      </c>
      <c r="E27" s="153">
        <v>42979</v>
      </c>
      <c r="F27" s="154">
        <v>23778</v>
      </c>
      <c r="G27" s="171">
        <f>SUM(H27:J27)</f>
        <v>101423</v>
      </c>
      <c r="H27" s="153">
        <v>33003</v>
      </c>
      <c r="I27" s="153">
        <v>44808</v>
      </c>
      <c r="J27" s="154">
        <v>23612</v>
      </c>
      <c r="K27" s="294">
        <f t="shared" si="9"/>
        <v>-3.4735710834820508</v>
      </c>
      <c r="L27" s="158">
        <f t="shared" si="9"/>
        <v>-5.6358512862467052</v>
      </c>
      <c r="M27" s="158">
        <f t="shared" si="9"/>
        <v>-4.0818603820746295</v>
      </c>
      <c r="N27" s="158">
        <f t="shared" si="9"/>
        <v>0.70303235642893447</v>
      </c>
    </row>
    <row r="28" spans="1:15" ht="7.4" customHeight="1" x14ac:dyDescent="0.35">
      <c r="B28" s="144"/>
      <c r="C28" s="171"/>
      <c r="D28" s="153"/>
      <c r="E28" s="153"/>
      <c r="F28" s="154"/>
      <c r="G28" s="171"/>
      <c r="H28" s="153"/>
      <c r="I28" s="153"/>
      <c r="J28" s="154"/>
      <c r="K28" s="294"/>
      <c r="L28" s="158"/>
      <c r="M28" s="158"/>
      <c r="N28" s="158"/>
    </row>
    <row r="29" spans="1:15" x14ac:dyDescent="0.35">
      <c r="A29" s="3"/>
      <c r="B29" s="152" t="s">
        <v>8</v>
      </c>
      <c r="C29" s="170">
        <f t="shared" ref="C29:J29" si="10">SUM(C31:C32)</f>
        <v>87</v>
      </c>
      <c r="D29" s="183">
        <f t="shared" si="10"/>
        <v>3</v>
      </c>
      <c r="E29" s="183">
        <f t="shared" si="10"/>
        <v>13</v>
      </c>
      <c r="F29" s="162">
        <f t="shared" si="10"/>
        <v>71</v>
      </c>
      <c r="G29" s="170">
        <f t="shared" si="10"/>
        <v>452</v>
      </c>
      <c r="H29" s="183">
        <f t="shared" si="10"/>
        <v>52</v>
      </c>
      <c r="I29" s="183">
        <f t="shared" si="10"/>
        <v>264</v>
      </c>
      <c r="J29" s="162">
        <f t="shared" si="10"/>
        <v>136</v>
      </c>
      <c r="K29" s="298">
        <f>(C29-G29)/G29*100</f>
        <v>-80.752212389380531</v>
      </c>
      <c r="L29" s="299">
        <f t="shared" ref="L29:M29" si="11">(D29-H29)/H29*100</f>
        <v>-94.230769230769226</v>
      </c>
      <c r="M29" s="299">
        <f t="shared" si="11"/>
        <v>-95.075757575757578</v>
      </c>
      <c r="N29" s="299">
        <f>(F29-J29)/J29*100</f>
        <v>-47.794117647058826</v>
      </c>
      <c r="O29" s="3"/>
    </row>
    <row r="30" spans="1:15" ht="7.4" customHeight="1" x14ac:dyDescent="0.35">
      <c r="B30" s="144"/>
      <c r="C30" s="171"/>
      <c r="D30" s="153"/>
      <c r="E30" s="153"/>
      <c r="F30" s="154"/>
      <c r="G30" s="171"/>
      <c r="H30" s="153"/>
      <c r="I30" s="153"/>
      <c r="J30" s="154"/>
      <c r="K30" s="294"/>
      <c r="L30" s="158"/>
      <c r="M30" s="158"/>
      <c r="N30" s="158"/>
    </row>
    <row r="31" spans="1:15" x14ac:dyDescent="0.35">
      <c r="B31" s="155" t="s">
        <v>116</v>
      </c>
      <c r="C31" s="171">
        <f>SUM(D31:F31)</f>
        <v>0</v>
      </c>
      <c r="D31" s="287">
        <v>0</v>
      </c>
      <c r="E31" s="287">
        <v>0</v>
      </c>
      <c r="F31" s="173">
        <v>0</v>
      </c>
      <c r="G31" s="171">
        <f>SUM(H31:J31)</f>
        <v>0</v>
      </c>
      <c r="H31" s="287">
        <v>0</v>
      </c>
      <c r="I31" s="287">
        <v>0</v>
      </c>
      <c r="J31" s="173">
        <v>0</v>
      </c>
      <c r="K31" s="318" t="str">
        <f>IFERROR(C31/G31,"-")</f>
        <v>-</v>
      </c>
      <c r="L31" s="317" t="str">
        <f t="shared" ref="L31:N31" si="12">IFERROR(D31/H31,"-")</f>
        <v>-</v>
      </c>
      <c r="M31" s="317" t="str">
        <f t="shared" si="12"/>
        <v>-</v>
      </c>
      <c r="N31" s="317" t="str">
        <f t="shared" si="12"/>
        <v>-</v>
      </c>
    </row>
    <row r="32" spans="1:15" x14ac:dyDescent="0.35">
      <c r="B32" s="155" t="s">
        <v>48</v>
      </c>
      <c r="C32" s="171">
        <f>SUM(D32:F32)</f>
        <v>87</v>
      </c>
      <c r="D32" s="287">
        <v>3</v>
      </c>
      <c r="E32" s="287">
        <v>13</v>
      </c>
      <c r="F32" s="173">
        <v>71</v>
      </c>
      <c r="G32" s="171">
        <f>SUM(H32:J32)</f>
        <v>452</v>
      </c>
      <c r="H32" s="287">
        <v>52</v>
      </c>
      <c r="I32" s="287">
        <v>264</v>
      </c>
      <c r="J32" s="173">
        <v>136</v>
      </c>
      <c r="K32" s="294">
        <f t="shared" ref="K32" si="13">(C32-G32)/G32*100</f>
        <v>-80.752212389380531</v>
      </c>
      <c r="L32" s="158">
        <f t="shared" ref="L32:M32" si="14">(D32-H32)/H32*100</f>
        <v>-94.230769230769226</v>
      </c>
      <c r="M32" s="158">
        <f t="shared" si="14"/>
        <v>-95.075757575757578</v>
      </c>
      <c r="N32" s="158">
        <f t="shared" ref="N32" si="15">(F32-J32)/J32*100</f>
        <v>-47.794117647058826</v>
      </c>
    </row>
    <row r="33" spans="1:15" ht="7.4" customHeight="1" x14ac:dyDescent="0.35">
      <c r="B33" s="174"/>
      <c r="C33" s="171"/>
      <c r="D33" s="153"/>
      <c r="E33" s="153"/>
      <c r="F33" s="154"/>
      <c r="G33" s="171"/>
      <c r="H33" s="153"/>
      <c r="I33" s="153"/>
      <c r="J33" s="154"/>
      <c r="K33" s="294"/>
      <c r="L33" s="158"/>
      <c r="M33" s="158"/>
      <c r="N33" s="158"/>
    </row>
    <row r="34" spans="1:15" ht="7.4" customHeight="1" x14ac:dyDescent="0.35">
      <c r="B34" s="174"/>
      <c r="C34" s="171"/>
      <c r="D34" s="153"/>
      <c r="E34" s="153"/>
      <c r="F34" s="154"/>
      <c r="G34" s="171"/>
      <c r="H34" s="153"/>
      <c r="I34" s="153"/>
      <c r="J34" s="154"/>
      <c r="K34" s="294"/>
      <c r="L34" s="158"/>
      <c r="M34" s="158"/>
      <c r="N34" s="158"/>
    </row>
    <row r="35" spans="1:15" x14ac:dyDescent="0.35">
      <c r="A35" s="3"/>
      <c r="B35" s="145" t="s">
        <v>83</v>
      </c>
      <c r="C35" s="170">
        <f t="shared" ref="C35:J35" si="16">C37+C43</f>
        <v>19021</v>
      </c>
      <c r="D35" s="183">
        <f t="shared" si="16"/>
        <v>6943</v>
      </c>
      <c r="E35" s="183">
        <f t="shared" si="16"/>
        <v>7106</v>
      </c>
      <c r="F35" s="162">
        <f t="shared" si="16"/>
        <v>4972</v>
      </c>
      <c r="G35" s="170">
        <f t="shared" si="16"/>
        <v>19345</v>
      </c>
      <c r="H35" s="183">
        <f t="shared" si="16"/>
        <v>6781</v>
      </c>
      <c r="I35" s="183">
        <f t="shared" si="16"/>
        <v>7020</v>
      </c>
      <c r="J35" s="162">
        <f t="shared" si="16"/>
        <v>5544</v>
      </c>
      <c r="K35" s="148">
        <f>(C35-G35)/G35*100</f>
        <v>-1.6748513827862497</v>
      </c>
      <c r="L35" s="184">
        <f>(D35-H35)/H35*100</f>
        <v>2.3890281669370297</v>
      </c>
      <c r="M35" s="184">
        <f>(E35-I35)/I35*100</f>
        <v>1.225071225071225</v>
      </c>
      <c r="N35" s="184">
        <f>(F35-J35)/J35*100</f>
        <v>-10.317460317460316</v>
      </c>
      <c r="O35" s="3"/>
    </row>
    <row r="36" spans="1:15" ht="7.4" customHeight="1" x14ac:dyDescent="0.35">
      <c r="B36" s="144"/>
      <c r="C36" s="171"/>
      <c r="D36" s="153"/>
      <c r="E36" s="153"/>
      <c r="F36" s="154"/>
      <c r="G36" s="171"/>
      <c r="H36" s="153"/>
      <c r="I36" s="153"/>
      <c r="J36" s="154"/>
      <c r="K36" s="294"/>
      <c r="L36" s="158"/>
      <c r="M36" s="158"/>
      <c r="N36" s="158"/>
    </row>
    <row r="37" spans="1:15" x14ac:dyDescent="0.35">
      <c r="A37" s="3"/>
      <c r="B37" s="152" t="s">
        <v>7</v>
      </c>
      <c r="C37" s="170">
        <f t="shared" ref="C37:J37" si="17">SUM(C39:C41)</f>
        <v>17210</v>
      </c>
      <c r="D37" s="183">
        <f t="shared" si="17"/>
        <v>6173</v>
      </c>
      <c r="E37" s="183">
        <f t="shared" si="17"/>
        <v>6535</v>
      </c>
      <c r="F37" s="162">
        <f t="shared" si="17"/>
        <v>4502</v>
      </c>
      <c r="G37" s="170">
        <f t="shared" si="17"/>
        <v>17958</v>
      </c>
      <c r="H37" s="183">
        <f t="shared" si="17"/>
        <v>6404</v>
      </c>
      <c r="I37" s="183">
        <f t="shared" si="17"/>
        <v>6532</v>
      </c>
      <c r="J37" s="162">
        <f t="shared" si="17"/>
        <v>5022</v>
      </c>
      <c r="K37" s="148">
        <f>(C37-G37)/G37*100</f>
        <v>-4.1652745294576237</v>
      </c>
      <c r="L37" s="184">
        <f>(D37-H37)/H37*100</f>
        <v>-3.6071205496564644</v>
      </c>
      <c r="M37" s="184">
        <f>(E37-I37)/I37*100</f>
        <v>4.5927740355174523E-2</v>
      </c>
      <c r="N37" s="184">
        <f>(F37-J37)/J37*100</f>
        <v>-10.354440461967343</v>
      </c>
      <c r="O37" s="3"/>
    </row>
    <row r="38" spans="1:15" ht="7.4" customHeight="1" x14ac:dyDescent="0.35">
      <c r="B38" s="144"/>
      <c r="C38" s="171"/>
      <c r="D38" s="153"/>
      <c r="E38" s="153"/>
      <c r="F38" s="154"/>
      <c r="G38" s="171"/>
      <c r="H38" s="153"/>
      <c r="I38" s="153"/>
      <c r="J38" s="154"/>
      <c r="K38" s="294"/>
      <c r="L38" s="158"/>
      <c r="M38" s="158"/>
      <c r="N38" s="158"/>
    </row>
    <row r="39" spans="1:15" x14ac:dyDescent="0.35">
      <c r="B39" s="155" t="s">
        <v>84</v>
      </c>
      <c r="C39" s="171">
        <f>SUM(D39:F39)</f>
        <v>1366</v>
      </c>
      <c r="D39" s="153">
        <v>413</v>
      </c>
      <c r="E39" s="153">
        <v>514</v>
      </c>
      <c r="F39" s="154">
        <v>439</v>
      </c>
      <c r="G39" s="171">
        <f>SUM(H39:J39)</f>
        <v>1184</v>
      </c>
      <c r="H39" s="153">
        <v>367</v>
      </c>
      <c r="I39" s="153">
        <v>504</v>
      </c>
      <c r="J39" s="154">
        <v>313</v>
      </c>
      <c r="K39" s="294">
        <f t="shared" ref="K39:N41" si="18">(C39-G39)/G39*100</f>
        <v>15.371621621621623</v>
      </c>
      <c r="L39" s="158">
        <f t="shared" si="18"/>
        <v>12.534059945504087</v>
      </c>
      <c r="M39" s="158">
        <f t="shared" si="18"/>
        <v>1.984126984126984</v>
      </c>
      <c r="N39" s="158">
        <f t="shared" si="18"/>
        <v>40.255591054313101</v>
      </c>
    </row>
    <row r="40" spans="1:15" x14ac:dyDescent="0.35">
      <c r="B40" s="155" t="s">
        <v>81</v>
      </c>
      <c r="C40" s="171">
        <f>SUM(D40:F40)</f>
        <v>8651</v>
      </c>
      <c r="D40" s="156">
        <v>3490</v>
      </c>
      <c r="E40" s="156">
        <v>3207</v>
      </c>
      <c r="F40" s="157">
        <v>1954</v>
      </c>
      <c r="G40" s="171">
        <f>SUM(H40:J40)</f>
        <v>9582</v>
      </c>
      <c r="H40" s="156">
        <v>3813</v>
      </c>
      <c r="I40" s="156">
        <v>3328</v>
      </c>
      <c r="J40" s="157">
        <v>2441</v>
      </c>
      <c r="K40" s="294">
        <f t="shared" si="18"/>
        <v>-9.7161344187017331</v>
      </c>
      <c r="L40" s="158">
        <f t="shared" si="18"/>
        <v>-8.47102019407291</v>
      </c>
      <c r="M40" s="158">
        <f t="shared" si="18"/>
        <v>-3.6358173076923079</v>
      </c>
      <c r="N40" s="158">
        <f t="shared" si="18"/>
        <v>-19.950839819746005</v>
      </c>
    </row>
    <row r="41" spans="1:15" x14ac:dyDescent="0.35">
      <c r="B41" s="155" t="s">
        <v>131</v>
      </c>
      <c r="C41" s="171">
        <f>SUM(D41:F41)</f>
        <v>7193</v>
      </c>
      <c r="D41" s="156">
        <v>2270</v>
      </c>
      <c r="E41" s="156">
        <v>2814</v>
      </c>
      <c r="F41" s="157">
        <v>2109</v>
      </c>
      <c r="G41" s="171">
        <f>SUM(H41:J41)</f>
        <v>7192</v>
      </c>
      <c r="H41" s="156">
        <v>2224</v>
      </c>
      <c r="I41" s="156">
        <v>2700</v>
      </c>
      <c r="J41" s="157">
        <v>2268</v>
      </c>
      <c r="K41" s="294">
        <f t="shared" si="18"/>
        <v>1.3904338153503892E-2</v>
      </c>
      <c r="L41" s="158">
        <f t="shared" si="18"/>
        <v>2.0683453237410072</v>
      </c>
      <c r="M41" s="158">
        <f>(E41-I41)/I41*100</f>
        <v>4.2222222222222223</v>
      </c>
      <c r="N41" s="158">
        <f t="shared" si="18"/>
        <v>-7.0105820105820102</v>
      </c>
    </row>
    <row r="42" spans="1:15" ht="7.4" customHeight="1" x14ac:dyDescent="0.35">
      <c r="B42" s="160"/>
      <c r="C42" s="171"/>
      <c r="D42" s="153"/>
      <c r="E42" s="153"/>
      <c r="F42" s="154"/>
      <c r="G42" s="171"/>
      <c r="H42" s="153"/>
      <c r="I42" s="153"/>
      <c r="J42" s="154"/>
      <c r="K42" s="294"/>
      <c r="L42" s="158"/>
      <c r="M42" s="158"/>
      <c r="N42" s="158"/>
    </row>
    <row r="43" spans="1:15" x14ac:dyDescent="0.35">
      <c r="A43" s="3"/>
      <c r="B43" s="152" t="s">
        <v>8</v>
      </c>
      <c r="C43" s="170">
        <f>SUM(C45:C46)</f>
        <v>1811</v>
      </c>
      <c r="D43" s="183">
        <f t="shared" ref="D43:F43" si="19">SUM(D45:D46)</f>
        <v>770</v>
      </c>
      <c r="E43" s="183">
        <f t="shared" si="19"/>
        <v>571</v>
      </c>
      <c r="F43" s="162">
        <f t="shared" si="19"/>
        <v>470</v>
      </c>
      <c r="G43" s="170">
        <f>SUM(G45:G46)</f>
        <v>1387</v>
      </c>
      <c r="H43" s="183">
        <f t="shared" ref="H43:J43" si="20">SUM(H45:H46)</f>
        <v>377</v>
      </c>
      <c r="I43" s="183">
        <f t="shared" si="20"/>
        <v>488</v>
      </c>
      <c r="J43" s="162">
        <f t="shared" si="20"/>
        <v>522</v>
      </c>
      <c r="K43" s="148">
        <f>(C43-G43)/G43*100</f>
        <v>30.569574621485216</v>
      </c>
      <c r="L43" s="184">
        <f>(D43-H43)/H43*100</f>
        <v>104.24403183023874</v>
      </c>
      <c r="M43" s="184">
        <f>(E43-I43)/I43*100</f>
        <v>17.008196721311474</v>
      </c>
      <c r="N43" s="184">
        <f>(F43-J43)/J43*100</f>
        <v>-9.9616858237547881</v>
      </c>
      <c r="O43" s="3"/>
    </row>
    <row r="44" spans="1:15" ht="7.4" customHeight="1" x14ac:dyDescent="0.35">
      <c r="B44" s="163"/>
      <c r="C44" s="171"/>
      <c r="D44" s="153"/>
      <c r="E44" s="153"/>
      <c r="F44" s="154"/>
      <c r="G44" s="171"/>
      <c r="H44" s="153"/>
      <c r="I44" s="153"/>
      <c r="J44" s="154"/>
      <c r="K44" s="294"/>
      <c r="L44" s="158"/>
      <c r="M44" s="158"/>
      <c r="N44" s="158"/>
    </row>
    <row r="45" spans="1:15" x14ac:dyDescent="0.35">
      <c r="B45" s="155" t="s">
        <v>116</v>
      </c>
      <c r="C45" s="171">
        <f>SUM(D45:F45)</f>
        <v>0</v>
      </c>
      <c r="D45" s="156">
        <v>0</v>
      </c>
      <c r="E45" s="156">
        <v>0</v>
      </c>
      <c r="F45" s="157">
        <v>0</v>
      </c>
      <c r="G45" s="171">
        <f>SUM(H45:J45)</f>
        <v>0</v>
      </c>
      <c r="H45" s="156">
        <v>0</v>
      </c>
      <c r="I45" s="156">
        <v>0</v>
      </c>
      <c r="J45" s="157">
        <v>0</v>
      </c>
      <c r="K45" s="318" t="str">
        <f>IFERROR(C45/G45,"-")</f>
        <v>-</v>
      </c>
      <c r="L45" s="317" t="str">
        <f t="shared" ref="L45:N45" si="21">IFERROR(D45/H45,"-")</f>
        <v>-</v>
      </c>
      <c r="M45" s="317" t="str">
        <f t="shared" si="21"/>
        <v>-</v>
      </c>
      <c r="N45" s="317" t="str">
        <f t="shared" si="21"/>
        <v>-</v>
      </c>
    </row>
    <row r="46" spans="1:15" ht="15" thickBot="1" x14ac:dyDescent="0.4">
      <c r="B46" s="164" t="s">
        <v>48</v>
      </c>
      <c r="C46" s="175">
        <f>SUM(D46:F46)</f>
        <v>1811</v>
      </c>
      <c r="D46" s="176">
        <v>770</v>
      </c>
      <c r="E46" s="166">
        <v>571</v>
      </c>
      <c r="F46" s="177">
        <v>470</v>
      </c>
      <c r="G46" s="175">
        <f>SUM(H46:J46)</f>
        <v>1387</v>
      </c>
      <c r="H46" s="176">
        <v>377</v>
      </c>
      <c r="I46" s="166">
        <v>488</v>
      </c>
      <c r="J46" s="177">
        <v>522</v>
      </c>
      <c r="K46" s="296">
        <f t="shared" ref="K46" si="22">(C46-G46)/G46*100</f>
        <v>30.569574621485216</v>
      </c>
      <c r="L46" s="296">
        <f t="shared" ref="L46:N46" si="23">(D46-H46)/H46*100</f>
        <v>104.24403183023874</v>
      </c>
      <c r="M46" s="296">
        <f t="shared" si="23"/>
        <v>17.008196721311474</v>
      </c>
      <c r="N46" s="296">
        <f t="shared" si="23"/>
        <v>-9.9616858237547881</v>
      </c>
    </row>
    <row r="47" spans="1:15" ht="15" thickTop="1" x14ac:dyDescent="0.35">
      <c r="B47" s="57" t="s">
        <v>178</v>
      </c>
      <c r="C47" s="150"/>
      <c r="D47" s="156"/>
      <c r="E47" s="156"/>
      <c r="F47" s="153"/>
      <c r="G47" s="156"/>
      <c r="H47" s="156"/>
      <c r="I47" s="156"/>
      <c r="J47" s="158"/>
      <c r="K47" s="158"/>
      <c r="L47" s="158"/>
      <c r="N47" s="289" t="s">
        <v>118</v>
      </c>
    </row>
    <row r="48" spans="1:15" x14ac:dyDescent="0.35">
      <c r="C48" s="27"/>
      <c r="D48" s="26"/>
      <c r="E48" s="26"/>
      <c r="F48" s="26"/>
      <c r="G48" s="4"/>
      <c r="H48" s="4"/>
      <c r="I48" s="4"/>
      <c r="J48" s="4"/>
      <c r="K48" s="4"/>
      <c r="L48" s="4"/>
      <c r="M48" s="4"/>
    </row>
    <row r="49" spans="1:15" x14ac:dyDescent="0.35">
      <c r="B49" s="32"/>
      <c r="C49" s="25"/>
      <c r="D49" s="26"/>
      <c r="E49" s="45"/>
      <c r="F49" s="23"/>
      <c r="G49" s="4"/>
      <c r="H49" s="4"/>
      <c r="I49" s="4"/>
      <c r="J49" s="4"/>
      <c r="K49" s="4"/>
      <c r="L49" s="4"/>
      <c r="M49" s="4"/>
      <c r="N49" s="4"/>
    </row>
    <row r="50" spans="1:15" x14ac:dyDescent="0.35"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</row>
    <row r="51" spans="1:15" x14ac:dyDescent="0.35"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</row>
    <row r="52" spans="1:15" x14ac:dyDescent="0.35"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</row>
    <row r="53" spans="1:15" x14ac:dyDescent="0.35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</row>
    <row r="54" spans="1:15" x14ac:dyDescent="0.35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</row>
    <row r="55" spans="1:15" x14ac:dyDescent="0.35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</row>
    <row r="56" spans="1:15" x14ac:dyDescent="0.35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</row>
    <row r="57" spans="1:15" x14ac:dyDescent="0.35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</row>
    <row r="58" spans="1:15" x14ac:dyDescent="0.35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</row>
    <row r="59" spans="1:15" x14ac:dyDescent="0.35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</row>
    <row r="60" spans="1:15" x14ac:dyDescent="0.35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</row>
    <row r="61" spans="1:15" x14ac:dyDescent="0.35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</row>
    <row r="62" spans="1:15" x14ac:dyDescent="0.35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</row>
    <row r="63" spans="1:15" x14ac:dyDescent="0.35">
      <c r="A63" s="33"/>
      <c r="B63" s="33"/>
      <c r="C63" s="33"/>
      <c r="D63" s="33"/>
      <c r="E63" s="33"/>
      <c r="F63" s="33"/>
      <c r="G63" s="33"/>
      <c r="H63" s="33"/>
      <c r="I63" s="33"/>
      <c r="J63" s="33"/>
    </row>
    <row r="64" spans="1:15" x14ac:dyDescent="0.35">
      <c r="A64" s="33"/>
      <c r="B64" s="33"/>
      <c r="C64" s="33"/>
      <c r="D64" s="33"/>
      <c r="E64" s="33"/>
      <c r="F64" s="33"/>
      <c r="G64" s="33"/>
      <c r="H64" s="33"/>
      <c r="I64" s="33"/>
      <c r="J64" s="33"/>
    </row>
    <row r="65" spans="1:10" x14ac:dyDescent="0.35">
      <c r="A65" s="33"/>
      <c r="B65" s="33"/>
      <c r="C65" s="33"/>
      <c r="D65" s="33"/>
      <c r="E65" s="33"/>
      <c r="F65" s="33"/>
      <c r="G65" s="33"/>
      <c r="H65" s="33"/>
      <c r="I65" s="33"/>
      <c r="J65" s="33"/>
    </row>
    <row r="66" spans="1:10" x14ac:dyDescent="0.35">
      <c r="A66" s="33"/>
      <c r="B66" s="33"/>
      <c r="C66" s="33"/>
      <c r="D66" s="33"/>
      <c r="E66" s="33"/>
      <c r="F66" s="33"/>
      <c r="G66" s="33"/>
      <c r="H66" s="33"/>
      <c r="I66" s="33"/>
      <c r="J66" s="33"/>
    </row>
    <row r="67" spans="1:10" x14ac:dyDescent="0.35">
      <c r="A67" s="2"/>
      <c r="B67" s="2"/>
    </row>
    <row r="68" spans="1:10" x14ac:dyDescent="0.35">
      <c r="A68" s="2"/>
      <c r="B68" s="2"/>
    </row>
    <row r="69" spans="1:10" x14ac:dyDescent="0.35">
      <c r="A69" s="2"/>
      <c r="B69" s="2"/>
    </row>
    <row r="70" spans="1:10" x14ac:dyDescent="0.35">
      <c r="A70" s="2"/>
      <c r="B70" s="2"/>
    </row>
    <row r="71" spans="1:10" x14ac:dyDescent="0.35">
      <c r="A71" s="2"/>
      <c r="B71" s="2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2" orientation="portrait" verticalDpi="0" r:id="rId1"/>
  <headerFooter>
    <oddFooter>&amp;L_x000D_&amp;1#&amp;"Calibri"&amp;10&amp;K008000 PUBLICA - PUBLIC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B1:AA18"/>
  <sheetViews>
    <sheetView showGridLines="0" zoomScale="85" zoomScaleNormal="85" workbookViewId="0">
      <selection activeCell="C5" sqref="C5:N6"/>
    </sheetView>
  </sheetViews>
  <sheetFormatPr defaultColWidth="9.36328125" defaultRowHeight="12" x14ac:dyDescent="0.35"/>
  <cols>
    <col min="1" max="1" width="2.54296875" style="77" customWidth="1"/>
    <col min="2" max="2" width="15.36328125" style="77" customWidth="1"/>
    <col min="3" max="6" width="8.54296875" style="78" customWidth="1"/>
    <col min="7" max="10" width="8.36328125" style="78" customWidth="1"/>
    <col min="11" max="14" width="8.54296875" style="77" customWidth="1"/>
    <col min="15" max="15" width="2" style="77" customWidth="1"/>
    <col min="16" max="27" width="6" style="79" customWidth="1"/>
    <col min="28" max="16384" width="9.36328125" style="77"/>
  </cols>
  <sheetData>
    <row r="1" spans="2:27" ht="6.75" customHeight="1" x14ac:dyDescent="0.35"/>
    <row r="2" spans="2:27" ht="14.15" customHeight="1" x14ac:dyDescent="0.35">
      <c r="B2" s="83" t="s">
        <v>125</v>
      </c>
    </row>
    <row r="3" spans="2:27" ht="5.25" customHeight="1" x14ac:dyDescent="0.35"/>
    <row r="4" spans="2:27" ht="14.15" customHeight="1" x14ac:dyDescent="0.35">
      <c r="N4" s="84" t="s">
        <v>40</v>
      </c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</row>
    <row r="5" spans="2:27" ht="22.5" customHeight="1" thickBot="1" x14ac:dyDescent="0.4">
      <c r="B5" s="434" t="s">
        <v>162</v>
      </c>
      <c r="C5" s="431" t="s">
        <v>195</v>
      </c>
      <c r="D5" s="432"/>
      <c r="E5" s="432"/>
      <c r="F5" s="433"/>
      <c r="G5" s="431" t="s">
        <v>190</v>
      </c>
      <c r="H5" s="432"/>
      <c r="I5" s="432"/>
      <c r="J5" s="433"/>
      <c r="K5" s="431" t="s">
        <v>49</v>
      </c>
      <c r="L5" s="432"/>
      <c r="M5" s="432"/>
      <c r="N5" s="433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</row>
    <row r="6" spans="2:27" ht="22.5" customHeight="1" x14ac:dyDescent="0.35">
      <c r="B6" s="434"/>
      <c r="C6" s="75" t="s">
        <v>0</v>
      </c>
      <c r="D6" s="76" t="s">
        <v>186</v>
      </c>
      <c r="E6" s="75" t="s">
        <v>187</v>
      </c>
      <c r="F6" s="76" t="s">
        <v>188</v>
      </c>
      <c r="G6" s="75" t="s">
        <v>0</v>
      </c>
      <c r="H6" s="76" t="s">
        <v>191</v>
      </c>
      <c r="I6" s="75" t="s">
        <v>192</v>
      </c>
      <c r="J6" s="76" t="s">
        <v>193</v>
      </c>
      <c r="K6" s="75" t="s">
        <v>0</v>
      </c>
      <c r="L6" s="76" t="s">
        <v>186</v>
      </c>
      <c r="M6" s="75" t="s">
        <v>187</v>
      </c>
      <c r="N6" s="76" t="s">
        <v>188</v>
      </c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</row>
    <row r="7" spans="2:27" ht="7.4" customHeight="1" x14ac:dyDescent="0.35">
      <c r="B7" s="85"/>
      <c r="C7" s="86"/>
      <c r="D7" s="87"/>
      <c r="E7" s="87"/>
      <c r="F7" s="87"/>
      <c r="G7" s="86"/>
      <c r="H7" s="87"/>
      <c r="I7" s="87"/>
      <c r="J7" s="87"/>
      <c r="K7" s="52"/>
      <c r="L7" s="52"/>
      <c r="M7" s="52"/>
      <c r="N7" s="52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</row>
    <row r="8" spans="2:27" s="80" customFormat="1" ht="19.5" customHeight="1" x14ac:dyDescent="0.35">
      <c r="B8" s="83" t="s">
        <v>0</v>
      </c>
      <c r="C8" s="95">
        <v>73759</v>
      </c>
      <c r="D8" s="88">
        <v>24969</v>
      </c>
      <c r="E8" s="88">
        <v>25095</v>
      </c>
      <c r="F8" s="96">
        <v>23695</v>
      </c>
      <c r="G8" s="95">
        <v>73524</v>
      </c>
      <c r="H8" s="88">
        <v>24823</v>
      </c>
      <c r="I8" s="88">
        <v>25078</v>
      </c>
      <c r="J8" s="96">
        <v>23623</v>
      </c>
      <c r="K8" s="116">
        <v>0.3</v>
      </c>
      <c r="L8" s="116">
        <v>0.6</v>
      </c>
      <c r="M8" s="116">
        <v>0.1</v>
      </c>
      <c r="N8" s="116">
        <v>0.3</v>
      </c>
      <c r="P8" s="81"/>
    </row>
    <row r="9" spans="2:27" ht="19.5" customHeight="1" x14ac:dyDescent="0.35">
      <c r="B9" s="89" t="s">
        <v>36</v>
      </c>
      <c r="C9" s="97">
        <v>58486</v>
      </c>
      <c r="D9" s="90">
        <v>19755</v>
      </c>
      <c r="E9" s="90">
        <v>19820</v>
      </c>
      <c r="F9" s="98">
        <v>18911</v>
      </c>
      <c r="G9" s="97">
        <v>59002</v>
      </c>
      <c r="H9" s="90">
        <v>19935</v>
      </c>
      <c r="I9" s="90">
        <v>20048</v>
      </c>
      <c r="J9" s="98">
        <v>19019</v>
      </c>
      <c r="K9" s="117">
        <v>-0.9</v>
      </c>
      <c r="L9" s="117">
        <v>-0.9</v>
      </c>
      <c r="M9" s="117">
        <v>-1.1000000000000001</v>
      </c>
      <c r="N9" s="117">
        <v>-0.6</v>
      </c>
      <c r="P9" s="81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</row>
    <row r="10" spans="2:27" ht="19.5" customHeight="1" x14ac:dyDescent="0.35">
      <c r="B10" s="89" t="s">
        <v>70</v>
      </c>
      <c r="C10" s="97">
        <v>10485</v>
      </c>
      <c r="D10" s="90">
        <v>3572</v>
      </c>
      <c r="E10" s="90">
        <v>3648</v>
      </c>
      <c r="F10" s="98">
        <v>3265</v>
      </c>
      <c r="G10" s="97">
        <v>9779</v>
      </c>
      <c r="H10" s="90">
        <v>3289</v>
      </c>
      <c r="I10" s="90">
        <v>3418</v>
      </c>
      <c r="J10" s="98">
        <v>3072</v>
      </c>
      <c r="K10" s="117">
        <v>7.2</v>
      </c>
      <c r="L10" s="117">
        <v>8.6</v>
      </c>
      <c r="M10" s="117">
        <v>6.7</v>
      </c>
      <c r="N10" s="117">
        <v>6.3</v>
      </c>
      <c r="P10" s="81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</row>
    <row r="11" spans="2:27" ht="19.5" customHeight="1" thickBot="1" x14ac:dyDescent="0.4">
      <c r="B11" s="91" t="s">
        <v>35</v>
      </c>
      <c r="C11" s="99">
        <v>4788</v>
      </c>
      <c r="D11" s="271">
        <v>1642</v>
      </c>
      <c r="E11" s="271">
        <v>1627</v>
      </c>
      <c r="F11" s="272">
        <v>1519</v>
      </c>
      <c r="G11" s="99">
        <v>4743</v>
      </c>
      <c r="H11" s="271">
        <v>1599</v>
      </c>
      <c r="I11" s="271">
        <v>1612</v>
      </c>
      <c r="J11" s="272">
        <v>1532</v>
      </c>
      <c r="K11" s="92">
        <v>0.9</v>
      </c>
      <c r="L11" s="92">
        <v>2.7</v>
      </c>
      <c r="M11" s="92">
        <v>0.9</v>
      </c>
      <c r="N11" s="92">
        <v>-0.8</v>
      </c>
      <c r="P11" s="81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</row>
    <row r="12" spans="2:27" ht="14.15" customHeight="1" thickTop="1" x14ac:dyDescent="0.35">
      <c r="B12" s="79" t="s">
        <v>161</v>
      </c>
      <c r="N12" s="60" t="s">
        <v>118</v>
      </c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</row>
    <row r="13" spans="2:27" ht="14.15" customHeight="1" x14ac:dyDescent="0.35">
      <c r="N13" s="60"/>
    </row>
    <row r="14" spans="2:27" x14ac:dyDescent="0.35">
      <c r="G14" s="77"/>
      <c r="H14" s="77"/>
      <c r="I14" s="77"/>
      <c r="J14" s="77"/>
    </row>
    <row r="15" spans="2:27" x14ac:dyDescent="0.35">
      <c r="G15" s="77"/>
      <c r="H15" s="77"/>
      <c r="I15" s="77"/>
      <c r="J15" s="77"/>
    </row>
    <row r="18" spans="11:13" x14ac:dyDescent="0.35">
      <c r="K18" s="82"/>
      <c r="L18" s="82"/>
      <c r="M18" s="82"/>
    </row>
  </sheetData>
  <mergeCells count="4">
    <mergeCell ref="C5:F5"/>
    <mergeCell ref="G5:J5"/>
    <mergeCell ref="K5:N5"/>
    <mergeCell ref="B5:B6"/>
  </mergeCells>
  <conditionalFormatting sqref="P8:AA11">
    <cfRule type="cellIs" dxfId="6" priority="1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84" orientation="portrait" r:id="rId1"/>
  <headerFooter>
    <oddFooter>&amp;L_x000D_&amp;1#&amp;"Calibri"&amp;10&amp;K008000 PUBLICA - PUBLIC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B1:AD76"/>
  <sheetViews>
    <sheetView showGridLines="0" topLeftCell="A32" zoomScale="85" zoomScaleNormal="85" workbookViewId="0">
      <selection activeCell="H35" sqref="H35"/>
    </sheetView>
  </sheetViews>
  <sheetFormatPr defaultColWidth="9.36328125" defaultRowHeight="13" x14ac:dyDescent="0.35"/>
  <cols>
    <col min="1" max="1" width="2.36328125" style="52" customWidth="1"/>
    <col min="2" max="2" width="23.54296875" style="52" customWidth="1"/>
    <col min="3" max="3" width="10.6328125" style="86" customWidth="1"/>
    <col min="4" max="7" width="10.453125" style="86" customWidth="1"/>
    <col min="8" max="8" width="10.6328125" style="86" bestFit="1" customWidth="1"/>
    <col min="9" max="10" width="10.453125" style="86" customWidth="1"/>
    <col min="11" max="14" width="7.54296875" style="52" customWidth="1"/>
    <col min="15" max="15" width="1.54296875" style="52" customWidth="1"/>
    <col min="16" max="35" width="5.6328125" style="52" customWidth="1"/>
    <col min="36" max="50" width="5" style="52" customWidth="1"/>
    <col min="51" max="16384" width="9.36328125" style="52"/>
  </cols>
  <sheetData>
    <row r="1" spans="2:30" ht="6.75" customHeight="1" x14ac:dyDescent="0.35">
      <c r="P1" s="100"/>
    </row>
    <row r="2" spans="2:30" ht="14.15" customHeight="1" x14ac:dyDescent="0.35">
      <c r="B2" s="83" t="s">
        <v>126</v>
      </c>
    </row>
    <row r="3" spans="2:30" ht="6" customHeight="1" x14ac:dyDescent="0.35"/>
    <row r="4" spans="2:30" ht="16.5" customHeight="1" x14ac:dyDescent="0.35">
      <c r="C4" s="101"/>
      <c r="D4" s="101"/>
      <c r="E4" s="101"/>
      <c r="F4" s="101"/>
      <c r="M4" s="435" t="s">
        <v>40</v>
      </c>
      <c r="N4" s="435"/>
    </row>
    <row r="5" spans="2:30" ht="20.149999999999999" customHeight="1" thickBot="1" x14ac:dyDescent="0.4">
      <c r="B5" s="436" t="s">
        <v>163</v>
      </c>
      <c r="C5" s="431" t="s">
        <v>195</v>
      </c>
      <c r="D5" s="432"/>
      <c r="E5" s="432"/>
      <c r="F5" s="433"/>
      <c r="G5" s="431" t="s">
        <v>190</v>
      </c>
      <c r="H5" s="432"/>
      <c r="I5" s="432"/>
      <c r="J5" s="433"/>
      <c r="K5" s="431" t="s">
        <v>49</v>
      </c>
      <c r="L5" s="432"/>
      <c r="M5" s="432"/>
      <c r="N5" s="433"/>
    </row>
    <row r="6" spans="2:30" ht="20.149999999999999" customHeight="1" x14ac:dyDescent="0.35">
      <c r="B6" s="436"/>
      <c r="C6" s="75" t="s">
        <v>0</v>
      </c>
      <c r="D6" s="76" t="s">
        <v>186</v>
      </c>
      <c r="E6" s="75" t="s">
        <v>187</v>
      </c>
      <c r="F6" s="76" t="s">
        <v>188</v>
      </c>
      <c r="G6" s="75" t="s">
        <v>0</v>
      </c>
      <c r="H6" s="76" t="s">
        <v>191</v>
      </c>
      <c r="I6" s="75" t="s">
        <v>192</v>
      </c>
      <c r="J6" s="76" t="s">
        <v>193</v>
      </c>
      <c r="K6" s="75" t="s">
        <v>0</v>
      </c>
      <c r="L6" s="76" t="s">
        <v>186</v>
      </c>
      <c r="M6" s="75" t="s">
        <v>187</v>
      </c>
      <c r="N6" s="76" t="s">
        <v>188</v>
      </c>
    </row>
    <row r="7" spans="2:30" ht="7.4" customHeight="1" x14ac:dyDescent="0.35">
      <c r="B7" s="85"/>
      <c r="D7" s="87"/>
      <c r="E7" s="87"/>
      <c r="F7" s="87"/>
      <c r="H7" s="87"/>
      <c r="I7" s="87"/>
      <c r="J7" s="87"/>
    </row>
    <row r="8" spans="2:30" s="83" customFormat="1" ht="15" customHeight="1" x14ac:dyDescent="0.35">
      <c r="B8" s="83" t="s">
        <v>114</v>
      </c>
      <c r="C8" s="95">
        <v>21550966</v>
      </c>
      <c r="D8" s="88">
        <v>7200569</v>
      </c>
      <c r="E8" s="88">
        <v>7406768</v>
      </c>
      <c r="F8" s="96">
        <v>6943629</v>
      </c>
      <c r="G8" s="88">
        <v>20906525</v>
      </c>
      <c r="H8" s="88">
        <v>7018154</v>
      </c>
      <c r="I8" s="88">
        <v>7184620</v>
      </c>
      <c r="J8" s="88">
        <v>6703751</v>
      </c>
      <c r="K8" s="107">
        <v>3.0824874052478832</v>
      </c>
      <c r="L8" s="138">
        <v>2.5991877636198919</v>
      </c>
      <c r="M8" s="138">
        <v>3.0919937310532779</v>
      </c>
      <c r="N8" s="138">
        <v>3.578265362183052</v>
      </c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</row>
    <row r="9" spans="2:30" ht="7.4" customHeight="1" x14ac:dyDescent="0.35">
      <c r="B9" s="85"/>
      <c r="C9" s="97"/>
      <c r="D9" s="90"/>
      <c r="E9" s="90"/>
      <c r="F9" s="98"/>
      <c r="G9" s="90"/>
      <c r="H9" s="90"/>
      <c r="I9" s="90"/>
      <c r="J9" s="90"/>
      <c r="K9" s="108"/>
      <c r="L9" s="139"/>
      <c r="M9" s="139"/>
      <c r="N9" s="139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</row>
    <row r="10" spans="2:30" ht="15" customHeight="1" x14ac:dyDescent="0.35">
      <c r="B10" s="290" t="s">
        <v>38</v>
      </c>
      <c r="C10" s="97">
        <v>4771698</v>
      </c>
      <c r="D10" s="90">
        <v>1587517</v>
      </c>
      <c r="E10" s="90">
        <v>1669710</v>
      </c>
      <c r="F10" s="98">
        <v>1514471</v>
      </c>
      <c r="G10" s="90">
        <v>4616882</v>
      </c>
      <c r="H10" s="90">
        <v>1515509</v>
      </c>
      <c r="I10" s="90">
        <v>1609030</v>
      </c>
      <c r="J10" s="90">
        <v>1492343</v>
      </c>
      <c r="K10" s="108">
        <v>3.3532587577503605</v>
      </c>
      <c r="L10" s="139">
        <v>4.7514069530434986</v>
      </c>
      <c r="M10" s="139">
        <v>3.7712161985792685</v>
      </c>
      <c r="N10" s="139">
        <v>1.4827690417015391</v>
      </c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</row>
    <row r="11" spans="2:30" ht="15" customHeight="1" x14ac:dyDescent="0.35">
      <c r="B11" s="290" t="s">
        <v>6</v>
      </c>
      <c r="C11" s="97">
        <v>9989929</v>
      </c>
      <c r="D11" s="90">
        <v>3321487</v>
      </c>
      <c r="E11" s="90">
        <v>3388881</v>
      </c>
      <c r="F11" s="98">
        <v>3279561</v>
      </c>
      <c r="G11" s="90">
        <v>9709073</v>
      </c>
      <c r="H11" s="90">
        <v>3265657</v>
      </c>
      <c r="I11" s="90">
        <v>3299383</v>
      </c>
      <c r="J11" s="90">
        <v>3144033</v>
      </c>
      <c r="K11" s="108">
        <v>2.8927169463037306</v>
      </c>
      <c r="L11" s="139">
        <v>1.709610041715955</v>
      </c>
      <c r="M11" s="139">
        <v>2.7125677740353273</v>
      </c>
      <c r="N11" s="139">
        <v>4.3106417776149302</v>
      </c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</row>
    <row r="12" spans="2:30" ht="15" customHeight="1" x14ac:dyDescent="0.35">
      <c r="B12" s="290" t="s">
        <v>57</v>
      </c>
      <c r="C12" s="97">
        <v>1875</v>
      </c>
      <c r="D12" s="90">
        <v>473</v>
      </c>
      <c r="E12" s="90">
        <v>242</v>
      </c>
      <c r="F12" s="98">
        <v>1160</v>
      </c>
      <c r="G12" s="90">
        <v>2497</v>
      </c>
      <c r="H12" s="90">
        <v>593</v>
      </c>
      <c r="I12" s="90">
        <v>487</v>
      </c>
      <c r="J12" s="90">
        <v>1417</v>
      </c>
      <c r="K12" s="108">
        <v>-24.909891870244294</v>
      </c>
      <c r="L12" s="139">
        <v>-20.236087689713322</v>
      </c>
      <c r="M12" s="139">
        <v>-50.308008213552355</v>
      </c>
      <c r="N12" s="139">
        <v>-18.136908962597037</v>
      </c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</row>
    <row r="13" spans="2:30" ht="15" customHeight="1" x14ac:dyDescent="0.35">
      <c r="B13" s="290" t="s">
        <v>37</v>
      </c>
      <c r="C13" s="97">
        <v>3668477</v>
      </c>
      <c r="D13" s="90">
        <v>1228577</v>
      </c>
      <c r="E13" s="90">
        <v>1250096</v>
      </c>
      <c r="F13" s="98">
        <v>1189804</v>
      </c>
      <c r="G13" s="90">
        <v>3641762</v>
      </c>
      <c r="H13" s="90">
        <v>1242883</v>
      </c>
      <c r="I13" s="90">
        <v>1237149</v>
      </c>
      <c r="J13" s="90">
        <v>1161730</v>
      </c>
      <c r="K13" s="108">
        <v>0.73357347349991575</v>
      </c>
      <c r="L13" s="139">
        <v>-1.1510335244749506</v>
      </c>
      <c r="M13" s="139">
        <v>1.0465190530809143</v>
      </c>
      <c r="N13" s="139">
        <v>2.4165683936887228</v>
      </c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</row>
    <row r="14" spans="2:30" ht="15" customHeight="1" x14ac:dyDescent="0.35">
      <c r="B14" s="290" t="s">
        <v>14</v>
      </c>
      <c r="C14" s="97">
        <v>999422</v>
      </c>
      <c r="D14" s="90">
        <v>339738</v>
      </c>
      <c r="E14" s="90">
        <v>354996</v>
      </c>
      <c r="F14" s="98">
        <v>304688</v>
      </c>
      <c r="G14" s="90">
        <v>886834</v>
      </c>
      <c r="H14" s="90">
        <v>300269</v>
      </c>
      <c r="I14" s="90">
        <v>317935</v>
      </c>
      <c r="J14" s="90">
        <v>268630</v>
      </c>
      <c r="K14" s="108">
        <v>12.695498819395738</v>
      </c>
      <c r="L14" s="139">
        <v>13.144547056139661</v>
      </c>
      <c r="M14" s="139">
        <v>11.656785191941749</v>
      </c>
      <c r="N14" s="139">
        <v>13.422923724081452</v>
      </c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</row>
    <row r="15" spans="2:30" ht="15" customHeight="1" x14ac:dyDescent="0.35">
      <c r="B15" s="290" t="s">
        <v>56</v>
      </c>
      <c r="C15" s="97">
        <v>278579</v>
      </c>
      <c r="D15" s="90">
        <v>95756</v>
      </c>
      <c r="E15" s="90">
        <v>101113</v>
      </c>
      <c r="F15" s="98">
        <v>81710</v>
      </c>
      <c r="G15" s="90">
        <v>263662</v>
      </c>
      <c r="H15" s="90">
        <v>88305</v>
      </c>
      <c r="I15" s="90">
        <v>96221</v>
      </c>
      <c r="J15" s="90">
        <v>79136</v>
      </c>
      <c r="K15" s="108">
        <v>5.657622258801041</v>
      </c>
      <c r="L15" s="139">
        <v>8.4378008040314807</v>
      </c>
      <c r="M15" s="139">
        <v>5.0841292441358954</v>
      </c>
      <c r="N15" s="139">
        <v>3.2526283865750099</v>
      </c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</row>
    <row r="16" spans="2:30" ht="15" customHeight="1" x14ac:dyDescent="0.35">
      <c r="B16" s="290" t="s">
        <v>58</v>
      </c>
      <c r="C16" s="97">
        <v>117068</v>
      </c>
      <c r="D16" s="90">
        <v>39537</v>
      </c>
      <c r="E16" s="90">
        <v>44499</v>
      </c>
      <c r="F16" s="98">
        <v>33032</v>
      </c>
      <c r="G16" s="90">
        <v>113586</v>
      </c>
      <c r="H16" s="90">
        <v>39624</v>
      </c>
      <c r="I16" s="90">
        <v>41309</v>
      </c>
      <c r="J16" s="90">
        <v>32653</v>
      </c>
      <c r="K16" s="108">
        <v>3.0655186378602997</v>
      </c>
      <c r="L16" s="139">
        <v>-0.21956390066626288</v>
      </c>
      <c r="M16" s="139">
        <v>7.7222881212326611</v>
      </c>
      <c r="N16" s="139">
        <v>1.1606896762931429</v>
      </c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</row>
    <row r="17" spans="2:30" ht="15" customHeight="1" x14ac:dyDescent="0.35">
      <c r="B17" s="290" t="s">
        <v>59</v>
      </c>
      <c r="C17" s="97">
        <v>49266</v>
      </c>
      <c r="D17" s="90">
        <v>16702</v>
      </c>
      <c r="E17" s="90">
        <v>17878</v>
      </c>
      <c r="F17" s="98">
        <v>14686</v>
      </c>
      <c r="G17" s="90">
        <v>48195</v>
      </c>
      <c r="H17" s="90">
        <v>16200</v>
      </c>
      <c r="I17" s="90">
        <v>17718</v>
      </c>
      <c r="J17" s="90">
        <v>14277</v>
      </c>
      <c r="K17" s="108">
        <v>2.2222222222222223</v>
      </c>
      <c r="L17" s="139">
        <v>3.0987654320987654</v>
      </c>
      <c r="M17" s="139">
        <v>0.90303646009707639</v>
      </c>
      <c r="N17" s="139">
        <v>2.8647474959725434</v>
      </c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</row>
    <row r="18" spans="2:30" ht="15" customHeight="1" x14ac:dyDescent="0.35">
      <c r="B18" s="290" t="s">
        <v>60</v>
      </c>
      <c r="C18" s="97">
        <v>97771</v>
      </c>
      <c r="D18" s="90">
        <v>33844</v>
      </c>
      <c r="E18" s="90">
        <v>35509</v>
      </c>
      <c r="F18" s="98">
        <v>28418</v>
      </c>
      <c r="G18" s="90">
        <v>92908</v>
      </c>
      <c r="H18" s="90">
        <v>31278</v>
      </c>
      <c r="I18" s="90">
        <v>34963</v>
      </c>
      <c r="J18" s="90">
        <v>26667</v>
      </c>
      <c r="K18" s="108">
        <v>5.2342101864209756</v>
      </c>
      <c r="L18" s="139">
        <v>8.2038493509815211</v>
      </c>
      <c r="M18" s="139">
        <v>1.5616508880816864</v>
      </c>
      <c r="N18" s="139">
        <v>6.5661679229009629</v>
      </c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</row>
    <row r="19" spans="2:30" ht="15" customHeight="1" x14ac:dyDescent="0.35">
      <c r="B19" s="290" t="s">
        <v>61</v>
      </c>
      <c r="C19" s="97">
        <v>43238</v>
      </c>
      <c r="D19" s="90">
        <v>15227</v>
      </c>
      <c r="E19" s="90">
        <v>16280</v>
      </c>
      <c r="F19" s="98">
        <v>11731</v>
      </c>
      <c r="G19" s="90">
        <v>42555</v>
      </c>
      <c r="H19" s="90">
        <v>14818</v>
      </c>
      <c r="I19" s="90">
        <v>16102</v>
      </c>
      <c r="J19" s="90">
        <v>11635</v>
      </c>
      <c r="K19" s="108">
        <v>1.6049817882739983</v>
      </c>
      <c r="L19" s="139">
        <v>2.760156566338237</v>
      </c>
      <c r="M19" s="139">
        <v>1.1054527387902124</v>
      </c>
      <c r="N19" s="139">
        <v>0.82509669101847871</v>
      </c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</row>
    <row r="20" spans="2:30" ht="15" customHeight="1" x14ac:dyDescent="0.35">
      <c r="B20" s="290" t="s">
        <v>62</v>
      </c>
      <c r="C20" s="97">
        <v>26858</v>
      </c>
      <c r="D20" s="90">
        <v>9449</v>
      </c>
      <c r="E20" s="90">
        <v>9744</v>
      </c>
      <c r="F20" s="98">
        <v>7665</v>
      </c>
      <c r="G20" s="90">
        <v>25142</v>
      </c>
      <c r="H20" s="90">
        <v>8057</v>
      </c>
      <c r="I20" s="90">
        <v>9515</v>
      </c>
      <c r="J20" s="90">
        <v>7570</v>
      </c>
      <c r="K20" s="108">
        <v>6.8252326783867625</v>
      </c>
      <c r="L20" s="139">
        <v>17.276902072731787</v>
      </c>
      <c r="M20" s="139">
        <v>2.4067262217551235</v>
      </c>
      <c r="N20" s="139">
        <v>1.2549537648612945</v>
      </c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</row>
    <row r="21" spans="2:30" ht="15" customHeight="1" x14ac:dyDescent="0.35">
      <c r="B21" s="290" t="s">
        <v>63</v>
      </c>
      <c r="C21" s="97">
        <v>51365</v>
      </c>
      <c r="D21" s="90">
        <v>17670</v>
      </c>
      <c r="E21" s="90">
        <v>19026</v>
      </c>
      <c r="F21" s="98">
        <v>14669</v>
      </c>
      <c r="G21" s="90">
        <v>45548</v>
      </c>
      <c r="H21" s="90">
        <v>15336</v>
      </c>
      <c r="I21" s="90">
        <v>16854</v>
      </c>
      <c r="J21" s="90">
        <v>13358</v>
      </c>
      <c r="K21" s="108">
        <v>12.771142530956354</v>
      </c>
      <c r="L21" s="139">
        <v>15.219092331768389</v>
      </c>
      <c r="M21" s="139">
        <v>12.887148451406194</v>
      </c>
      <c r="N21" s="139">
        <v>9.8143434645905074</v>
      </c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</row>
    <row r="22" spans="2:30" ht="15" customHeight="1" x14ac:dyDescent="0.35">
      <c r="B22" s="290" t="s">
        <v>64</v>
      </c>
      <c r="C22" s="97">
        <v>4478</v>
      </c>
      <c r="D22" s="90">
        <v>1661</v>
      </c>
      <c r="E22" s="90">
        <v>1547</v>
      </c>
      <c r="F22" s="98">
        <v>1270</v>
      </c>
      <c r="G22" s="90">
        <v>4591</v>
      </c>
      <c r="H22" s="90">
        <v>1519</v>
      </c>
      <c r="I22" s="90">
        <v>1644</v>
      </c>
      <c r="J22" s="90">
        <v>1428</v>
      </c>
      <c r="K22" s="108">
        <v>-2.4613373992594205</v>
      </c>
      <c r="L22" s="139">
        <v>9.3482554312047395</v>
      </c>
      <c r="M22" s="139">
        <v>-5.9002433090024331</v>
      </c>
      <c r="N22" s="139">
        <v>-11.064425770308123</v>
      </c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</row>
    <row r="23" spans="2:30" ht="15" customHeight="1" x14ac:dyDescent="0.35">
      <c r="B23" s="290" t="s">
        <v>39</v>
      </c>
      <c r="C23" s="97">
        <v>1345790</v>
      </c>
      <c r="D23" s="90">
        <v>458558</v>
      </c>
      <c r="E23" s="90">
        <v>458977</v>
      </c>
      <c r="F23" s="98">
        <v>428255</v>
      </c>
      <c r="G23" s="90">
        <v>1295405</v>
      </c>
      <c r="H23" s="90">
        <v>435641</v>
      </c>
      <c r="I23" s="90">
        <v>446146</v>
      </c>
      <c r="J23" s="90">
        <v>413618</v>
      </c>
      <c r="K23" s="108">
        <v>3.8895171780254056</v>
      </c>
      <c r="L23" s="139">
        <v>5.2605241471762296</v>
      </c>
      <c r="M23" s="139">
        <v>2.8759643704078934</v>
      </c>
      <c r="N23" s="139">
        <v>3.5387724905589217</v>
      </c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</row>
    <row r="24" spans="2:30" ht="15" customHeight="1" x14ac:dyDescent="0.35">
      <c r="B24" s="290" t="s">
        <v>55</v>
      </c>
      <c r="C24" s="97">
        <v>98036</v>
      </c>
      <c r="D24" s="90">
        <v>31956</v>
      </c>
      <c r="E24" s="90">
        <v>35790</v>
      </c>
      <c r="F24" s="98">
        <v>30290</v>
      </c>
      <c r="G24" s="90">
        <v>101086</v>
      </c>
      <c r="H24" s="90">
        <v>36385</v>
      </c>
      <c r="I24" s="90">
        <v>34058</v>
      </c>
      <c r="J24" s="90">
        <v>30643</v>
      </c>
      <c r="K24" s="108">
        <v>-3.0172328512355815</v>
      </c>
      <c r="L24" s="139">
        <v>-12.172598598323486</v>
      </c>
      <c r="M24" s="139">
        <v>5.0854424804744847</v>
      </c>
      <c r="N24" s="139">
        <v>-1.1519759814639559</v>
      </c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</row>
    <row r="25" spans="2:30" ht="15" customHeight="1" x14ac:dyDescent="0.35">
      <c r="B25" s="290" t="s">
        <v>15</v>
      </c>
      <c r="C25" s="97">
        <v>7116</v>
      </c>
      <c r="D25" s="90">
        <v>2417</v>
      </c>
      <c r="E25" s="90">
        <v>2480</v>
      </c>
      <c r="F25" s="98">
        <v>2219</v>
      </c>
      <c r="G25" s="90">
        <v>16799</v>
      </c>
      <c r="H25" s="90">
        <v>6080</v>
      </c>
      <c r="I25" s="90">
        <v>6106</v>
      </c>
      <c r="J25" s="90">
        <v>4613</v>
      </c>
      <c r="K25" s="108">
        <v>-57.640335734269897</v>
      </c>
      <c r="L25" s="139">
        <v>-60.246710526315795</v>
      </c>
      <c r="M25" s="139">
        <v>-59.38421225024566</v>
      </c>
      <c r="N25" s="139">
        <v>-51.89681335356601</v>
      </c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</row>
    <row r="26" spans="2:30" ht="15" customHeight="1" x14ac:dyDescent="0.35">
      <c r="B26" s="290"/>
      <c r="C26" s="105"/>
      <c r="D26" s="273"/>
      <c r="E26" s="273"/>
      <c r="F26" s="106"/>
      <c r="G26" s="273"/>
      <c r="H26" s="273"/>
      <c r="I26" s="273"/>
      <c r="J26" s="273"/>
      <c r="K26" s="109"/>
      <c r="L26" s="103"/>
      <c r="M26" s="103"/>
      <c r="N26" s="103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</row>
    <row r="27" spans="2:30" s="83" customFormat="1" ht="15" customHeight="1" x14ac:dyDescent="0.35">
      <c r="B27" s="291" t="s">
        <v>115</v>
      </c>
      <c r="C27" s="95">
        <v>3989065</v>
      </c>
      <c r="D27" s="88">
        <v>1340110</v>
      </c>
      <c r="E27" s="88">
        <v>1395385</v>
      </c>
      <c r="F27" s="96">
        <v>1253570</v>
      </c>
      <c r="G27" s="88">
        <v>3929621</v>
      </c>
      <c r="H27" s="88">
        <v>1332107</v>
      </c>
      <c r="I27" s="88">
        <v>1372592</v>
      </c>
      <c r="J27" s="88">
        <v>1224922</v>
      </c>
      <c r="K27" s="107">
        <v>1.5127158573307704</v>
      </c>
      <c r="L27" s="138">
        <v>0.60077756516556102</v>
      </c>
      <c r="M27" s="138">
        <v>1.660580857239442</v>
      </c>
      <c r="N27" s="138">
        <v>2.3387611619352091</v>
      </c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</row>
    <row r="28" spans="2:30" ht="7.4" customHeight="1" x14ac:dyDescent="0.35">
      <c r="B28" s="290"/>
      <c r="C28" s="97"/>
      <c r="D28" s="90"/>
      <c r="E28" s="90"/>
      <c r="F28" s="98"/>
      <c r="G28" s="90"/>
      <c r="H28" s="90"/>
      <c r="I28" s="90"/>
      <c r="J28" s="90"/>
      <c r="K28" s="108"/>
      <c r="L28" s="139"/>
      <c r="M28" s="139"/>
      <c r="N28" s="139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</row>
    <row r="29" spans="2:30" ht="15" customHeight="1" x14ac:dyDescent="0.35">
      <c r="B29" s="290" t="s">
        <v>38</v>
      </c>
      <c r="C29" s="97">
        <v>619391</v>
      </c>
      <c r="D29" s="90">
        <v>208073</v>
      </c>
      <c r="E29" s="90">
        <v>213555</v>
      </c>
      <c r="F29" s="98">
        <v>197763</v>
      </c>
      <c r="G29" s="90">
        <v>625563</v>
      </c>
      <c r="H29" s="90">
        <v>210590</v>
      </c>
      <c r="I29" s="90">
        <v>214445</v>
      </c>
      <c r="J29" s="90">
        <v>200528</v>
      </c>
      <c r="K29" s="108">
        <v>-0.986631242576687</v>
      </c>
      <c r="L29" s="139">
        <v>-1.1952134479320005</v>
      </c>
      <c r="M29" s="139">
        <v>-0.41502483154188718</v>
      </c>
      <c r="N29" s="139">
        <v>-1.3788598101013325</v>
      </c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</row>
    <row r="30" spans="2:30" ht="15" customHeight="1" x14ac:dyDescent="0.35">
      <c r="B30" s="290" t="s">
        <v>6</v>
      </c>
      <c r="C30" s="97">
        <v>1157910</v>
      </c>
      <c r="D30" s="90">
        <v>382464</v>
      </c>
      <c r="E30" s="90">
        <v>400059</v>
      </c>
      <c r="F30" s="98">
        <v>375387</v>
      </c>
      <c r="G30" s="90">
        <v>1156730</v>
      </c>
      <c r="H30" s="90">
        <v>393394</v>
      </c>
      <c r="I30" s="90">
        <v>396438</v>
      </c>
      <c r="J30" s="90">
        <v>366898</v>
      </c>
      <c r="K30" s="108">
        <v>0.10201170541094293</v>
      </c>
      <c r="L30" s="139">
        <v>-2.7783850287498031</v>
      </c>
      <c r="M30" s="139">
        <v>0.91338368168540851</v>
      </c>
      <c r="N30" s="139">
        <v>2.313722069894085</v>
      </c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</row>
    <row r="31" spans="2:30" ht="15" customHeight="1" x14ac:dyDescent="0.35">
      <c r="B31" s="290" t="s">
        <v>57</v>
      </c>
      <c r="C31" s="97">
        <v>21</v>
      </c>
      <c r="D31" s="90">
        <v>16</v>
      </c>
      <c r="E31" s="90">
        <v>5</v>
      </c>
      <c r="F31" s="98">
        <v>0</v>
      </c>
      <c r="G31" s="90">
        <v>2</v>
      </c>
      <c r="H31" s="90">
        <v>0</v>
      </c>
      <c r="I31" s="90">
        <v>2</v>
      </c>
      <c r="J31" s="90">
        <v>0</v>
      </c>
      <c r="K31" s="274">
        <v>950</v>
      </c>
      <c r="L31" s="139" t="s">
        <v>134</v>
      </c>
      <c r="M31" s="139">
        <v>150</v>
      </c>
      <c r="N31" s="139" t="s">
        <v>134</v>
      </c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</row>
    <row r="32" spans="2:30" ht="15" customHeight="1" x14ac:dyDescent="0.35">
      <c r="B32" s="290" t="s">
        <v>37</v>
      </c>
      <c r="C32" s="97">
        <v>188321</v>
      </c>
      <c r="D32" s="90">
        <v>63128</v>
      </c>
      <c r="E32" s="90">
        <v>65509</v>
      </c>
      <c r="F32" s="98">
        <v>59684</v>
      </c>
      <c r="G32" s="90">
        <v>182022</v>
      </c>
      <c r="H32" s="90">
        <v>64311</v>
      </c>
      <c r="I32" s="90">
        <v>61043</v>
      </c>
      <c r="J32" s="90">
        <v>56668</v>
      </c>
      <c r="K32" s="108">
        <v>3.4605707002450257</v>
      </c>
      <c r="L32" s="139">
        <v>-1.8394986860723672</v>
      </c>
      <c r="M32" s="139">
        <v>7.3161541863931978</v>
      </c>
      <c r="N32" s="139">
        <v>5.3222277122891226</v>
      </c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</row>
    <row r="33" spans="2:30" ht="15" customHeight="1" x14ac:dyDescent="0.35">
      <c r="B33" s="290" t="s">
        <v>14</v>
      </c>
      <c r="C33" s="97">
        <v>700049</v>
      </c>
      <c r="D33" s="90">
        <v>235024</v>
      </c>
      <c r="E33" s="90">
        <v>249966</v>
      </c>
      <c r="F33" s="98">
        <v>215059</v>
      </c>
      <c r="G33" s="90">
        <v>662099</v>
      </c>
      <c r="H33" s="90">
        <v>221452</v>
      </c>
      <c r="I33" s="90">
        <v>236680</v>
      </c>
      <c r="J33" s="90">
        <v>203967</v>
      </c>
      <c r="K33" s="108">
        <v>5.7317712305863626</v>
      </c>
      <c r="L33" s="139">
        <v>6.1286418727308858</v>
      </c>
      <c r="M33" s="139">
        <v>5.6134865641372311</v>
      </c>
      <c r="N33" s="139">
        <v>5.4381346002049353</v>
      </c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</row>
    <row r="34" spans="2:30" ht="15" customHeight="1" x14ac:dyDescent="0.35">
      <c r="B34" s="290" t="s">
        <v>56</v>
      </c>
      <c r="C34" s="97">
        <v>258505</v>
      </c>
      <c r="D34" s="90">
        <v>88671</v>
      </c>
      <c r="E34" s="90">
        <v>93548</v>
      </c>
      <c r="F34" s="98">
        <v>76286</v>
      </c>
      <c r="G34" s="90">
        <v>239105</v>
      </c>
      <c r="H34" s="90">
        <v>80451</v>
      </c>
      <c r="I34" s="90">
        <v>87550</v>
      </c>
      <c r="J34" s="90">
        <v>71104</v>
      </c>
      <c r="K34" s="108">
        <v>8.1135902636916839</v>
      </c>
      <c r="L34" s="139">
        <v>10.217399410821494</v>
      </c>
      <c r="M34" s="139">
        <v>6.8509423186750436</v>
      </c>
      <c r="N34" s="139">
        <v>7.2879162916291627</v>
      </c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</row>
    <row r="35" spans="2:30" ht="15" customHeight="1" x14ac:dyDescent="0.35">
      <c r="B35" s="290" t="s">
        <v>58</v>
      </c>
      <c r="C35" s="97">
        <v>117042</v>
      </c>
      <c r="D35" s="90">
        <v>39535</v>
      </c>
      <c r="E35" s="90">
        <v>44496</v>
      </c>
      <c r="F35" s="98">
        <v>33011</v>
      </c>
      <c r="G35" s="90">
        <v>113567</v>
      </c>
      <c r="H35" s="90">
        <v>39624</v>
      </c>
      <c r="I35" s="90">
        <v>41304</v>
      </c>
      <c r="J35" s="90">
        <v>32639</v>
      </c>
      <c r="K35" s="108">
        <v>3.0598677432704924</v>
      </c>
      <c r="L35" s="139">
        <v>-0.22461134665859075</v>
      </c>
      <c r="M35" s="139">
        <v>7.7280650784427651</v>
      </c>
      <c r="N35" s="139">
        <v>1.1397408008823802</v>
      </c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</row>
    <row r="36" spans="2:30" ht="15" customHeight="1" x14ac:dyDescent="0.35">
      <c r="B36" s="290" t="s">
        <v>59</v>
      </c>
      <c r="C36" s="97">
        <v>48727</v>
      </c>
      <c r="D36" s="90">
        <v>16289</v>
      </c>
      <c r="E36" s="90">
        <v>17781</v>
      </c>
      <c r="F36" s="98">
        <v>14657</v>
      </c>
      <c r="G36" s="90">
        <v>47922</v>
      </c>
      <c r="H36" s="90">
        <v>16088</v>
      </c>
      <c r="I36" s="90">
        <v>17606</v>
      </c>
      <c r="J36" s="90">
        <v>14228</v>
      </c>
      <c r="K36" s="108">
        <v>1.679813029506281</v>
      </c>
      <c r="L36" s="139">
        <v>1.2493784186971657</v>
      </c>
      <c r="M36" s="139">
        <v>0.99397932523003518</v>
      </c>
      <c r="N36" s="139">
        <v>3.0151813325836376</v>
      </c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</row>
    <row r="37" spans="2:30" ht="15" customHeight="1" x14ac:dyDescent="0.35">
      <c r="B37" s="290" t="s">
        <v>60</v>
      </c>
      <c r="C37" s="97">
        <v>97771</v>
      </c>
      <c r="D37" s="90">
        <v>33844</v>
      </c>
      <c r="E37" s="90">
        <v>35509</v>
      </c>
      <c r="F37" s="98">
        <v>28418</v>
      </c>
      <c r="G37" s="90">
        <v>92906</v>
      </c>
      <c r="H37" s="90">
        <v>31276</v>
      </c>
      <c r="I37" s="90">
        <v>34963</v>
      </c>
      <c r="J37" s="90">
        <v>26667</v>
      </c>
      <c r="K37" s="108">
        <v>5.236475577465395</v>
      </c>
      <c r="L37" s="139">
        <v>8.2107686404911124</v>
      </c>
      <c r="M37" s="139">
        <v>1.5616508880816864</v>
      </c>
      <c r="N37" s="139">
        <v>6.5661679229009629</v>
      </c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</row>
    <row r="38" spans="2:30" ht="15" customHeight="1" x14ac:dyDescent="0.35">
      <c r="B38" s="290" t="s">
        <v>61</v>
      </c>
      <c r="C38" s="97">
        <v>43238</v>
      </c>
      <c r="D38" s="90">
        <v>15227</v>
      </c>
      <c r="E38" s="90">
        <v>16280</v>
      </c>
      <c r="F38" s="98">
        <v>11731</v>
      </c>
      <c r="G38" s="90">
        <v>42555</v>
      </c>
      <c r="H38" s="90">
        <v>14818</v>
      </c>
      <c r="I38" s="90">
        <v>16102</v>
      </c>
      <c r="J38" s="90">
        <v>11635</v>
      </c>
      <c r="K38" s="108">
        <v>1.6049817882739983</v>
      </c>
      <c r="L38" s="139">
        <v>2.760156566338237</v>
      </c>
      <c r="M38" s="139">
        <v>1.1054527387902124</v>
      </c>
      <c r="N38" s="139">
        <v>0.82509669101847871</v>
      </c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</row>
    <row r="39" spans="2:30" ht="15" customHeight="1" x14ac:dyDescent="0.35">
      <c r="B39" s="290" t="s">
        <v>62</v>
      </c>
      <c r="C39" s="97">
        <v>26858</v>
      </c>
      <c r="D39" s="90">
        <v>9449</v>
      </c>
      <c r="E39" s="90">
        <v>9744</v>
      </c>
      <c r="F39" s="98">
        <v>7665</v>
      </c>
      <c r="G39" s="90">
        <v>25142</v>
      </c>
      <c r="H39" s="90">
        <v>8057</v>
      </c>
      <c r="I39" s="90">
        <v>9515</v>
      </c>
      <c r="J39" s="90">
        <v>7570</v>
      </c>
      <c r="K39" s="108">
        <v>6.8252326783867625</v>
      </c>
      <c r="L39" s="139">
        <v>17.276902072731787</v>
      </c>
      <c r="M39" s="139">
        <v>2.4067262217551235</v>
      </c>
      <c r="N39" s="139">
        <v>1.2549537648612945</v>
      </c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</row>
    <row r="40" spans="2:30" ht="15" customHeight="1" x14ac:dyDescent="0.35">
      <c r="B40" s="290" t="s">
        <v>63</v>
      </c>
      <c r="C40" s="97">
        <v>51364</v>
      </c>
      <c r="D40" s="90">
        <v>17670</v>
      </c>
      <c r="E40" s="90">
        <v>19026</v>
      </c>
      <c r="F40" s="98">
        <v>14668</v>
      </c>
      <c r="G40" s="90">
        <v>45548</v>
      </c>
      <c r="H40" s="90">
        <v>15336</v>
      </c>
      <c r="I40" s="90">
        <v>16854</v>
      </c>
      <c r="J40" s="90">
        <v>13358</v>
      </c>
      <c r="K40" s="108">
        <v>12.768947044875736</v>
      </c>
      <c r="L40" s="139">
        <v>15.219092331768389</v>
      </c>
      <c r="M40" s="139">
        <v>12.887148451406194</v>
      </c>
      <c r="N40" s="139">
        <v>9.8068573139691573</v>
      </c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</row>
    <row r="41" spans="2:30" ht="15" customHeight="1" x14ac:dyDescent="0.35">
      <c r="B41" s="290" t="s">
        <v>64</v>
      </c>
      <c r="C41" s="97">
        <v>4478</v>
      </c>
      <c r="D41" s="90">
        <v>1661</v>
      </c>
      <c r="E41" s="90">
        <v>1547</v>
      </c>
      <c r="F41" s="98">
        <v>1270</v>
      </c>
      <c r="G41" s="90">
        <v>4591</v>
      </c>
      <c r="H41" s="90">
        <v>1519</v>
      </c>
      <c r="I41" s="90">
        <v>1644</v>
      </c>
      <c r="J41" s="90">
        <v>1428</v>
      </c>
      <c r="K41" s="108">
        <v>-2.4613373992594205</v>
      </c>
      <c r="L41" s="139">
        <v>9.3482554312047395</v>
      </c>
      <c r="M41" s="139">
        <v>-5.9002433090024331</v>
      </c>
      <c r="N41" s="139">
        <v>-11.064425770308123</v>
      </c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/>
    </row>
    <row r="42" spans="2:30" ht="15" customHeight="1" x14ac:dyDescent="0.35">
      <c r="B42" s="290" t="s">
        <v>39</v>
      </c>
      <c r="C42" s="97">
        <v>588579</v>
      </c>
      <c r="D42" s="90">
        <v>200818</v>
      </c>
      <c r="E42" s="90">
        <v>197276</v>
      </c>
      <c r="F42" s="98">
        <v>190485</v>
      </c>
      <c r="G42" s="90">
        <v>595424</v>
      </c>
      <c r="H42" s="90">
        <v>201073</v>
      </c>
      <c r="I42" s="90">
        <v>205078</v>
      </c>
      <c r="J42" s="90">
        <v>189273</v>
      </c>
      <c r="K42" s="108">
        <v>-1.1496009566292256</v>
      </c>
      <c r="L42" s="139">
        <v>-0.12681961277744899</v>
      </c>
      <c r="M42" s="139">
        <v>-3.804406128399926</v>
      </c>
      <c r="N42" s="139">
        <v>0.64034489863847455</v>
      </c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</row>
    <row r="43" spans="2:30" ht="15" customHeight="1" x14ac:dyDescent="0.35">
      <c r="B43" s="290" t="s">
        <v>55</v>
      </c>
      <c r="C43" s="97">
        <v>82146</v>
      </c>
      <c r="D43" s="90">
        <v>26815</v>
      </c>
      <c r="E43" s="90">
        <v>29239</v>
      </c>
      <c r="F43" s="98">
        <v>26092</v>
      </c>
      <c r="G43" s="90">
        <v>82405</v>
      </c>
      <c r="H43" s="90">
        <v>29170</v>
      </c>
      <c r="I43" s="90">
        <v>28170</v>
      </c>
      <c r="J43" s="90">
        <v>25065</v>
      </c>
      <c r="K43" s="108">
        <v>-0.31430131666767791</v>
      </c>
      <c r="L43" s="139">
        <v>-8.0733630442235178</v>
      </c>
      <c r="M43" s="139">
        <v>3.7948171813986513</v>
      </c>
      <c r="N43" s="139">
        <v>4.0973468980650312</v>
      </c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</row>
    <row r="44" spans="2:30" ht="15" customHeight="1" x14ac:dyDescent="0.35">
      <c r="B44" s="290" t="s">
        <v>15</v>
      </c>
      <c r="C44" s="97">
        <v>4665</v>
      </c>
      <c r="D44" s="90">
        <v>1426</v>
      </c>
      <c r="E44" s="90">
        <v>1845</v>
      </c>
      <c r="F44" s="98">
        <v>1394</v>
      </c>
      <c r="G44" s="90">
        <v>14040</v>
      </c>
      <c r="H44" s="90">
        <v>4948</v>
      </c>
      <c r="I44" s="90">
        <v>5198</v>
      </c>
      <c r="J44" s="90">
        <v>3894</v>
      </c>
      <c r="K44" s="108">
        <v>-66.773504273504273</v>
      </c>
      <c r="L44" s="139">
        <v>-71.180274858528705</v>
      </c>
      <c r="M44" s="139">
        <v>-64.505579068872649</v>
      </c>
      <c r="N44" s="139">
        <v>-64.201335387776069</v>
      </c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  <c r="AA44" s="102"/>
    </row>
    <row r="45" spans="2:30" ht="15" customHeight="1" x14ac:dyDescent="0.35">
      <c r="B45" s="290"/>
      <c r="C45" s="105"/>
      <c r="D45" s="273"/>
      <c r="E45" s="273"/>
      <c r="F45" s="106"/>
      <c r="G45" s="273"/>
      <c r="H45" s="273"/>
      <c r="I45" s="273"/>
      <c r="J45" s="273"/>
      <c r="K45" s="110"/>
      <c r="L45" s="275"/>
      <c r="M45" s="275"/>
      <c r="N45" s="275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</row>
    <row r="46" spans="2:30" s="83" customFormat="1" ht="15" customHeight="1" x14ac:dyDescent="0.35">
      <c r="B46" s="291" t="s">
        <v>18</v>
      </c>
      <c r="C46" s="95">
        <v>17561901</v>
      </c>
      <c r="D46" s="88">
        <v>5860459</v>
      </c>
      <c r="E46" s="88">
        <v>6011383</v>
      </c>
      <c r="F46" s="96">
        <v>5690059</v>
      </c>
      <c r="G46" s="88">
        <v>16976904</v>
      </c>
      <c r="H46" s="88">
        <v>5686047</v>
      </c>
      <c r="I46" s="88">
        <v>5812028</v>
      </c>
      <c r="J46" s="88">
        <v>5478829</v>
      </c>
      <c r="K46" s="107">
        <v>3.4458403016239001</v>
      </c>
      <c r="L46" s="138">
        <v>3.0673682437025231</v>
      </c>
      <c r="M46" s="138">
        <v>3.4300419750214557</v>
      </c>
      <c r="N46" s="138">
        <v>3.8553858862906654</v>
      </c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</row>
    <row r="47" spans="2:30" ht="7.4" customHeight="1" x14ac:dyDescent="0.35">
      <c r="B47" s="290"/>
      <c r="C47" s="97"/>
      <c r="D47" s="90"/>
      <c r="E47" s="90"/>
      <c r="F47" s="98"/>
      <c r="G47" s="90"/>
      <c r="H47" s="90"/>
      <c r="I47" s="90"/>
      <c r="J47" s="90"/>
      <c r="K47" s="108"/>
      <c r="L47" s="139"/>
      <c r="M47" s="139"/>
      <c r="N47" s="139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</row>
    <row r="48" spans="2:30" ht="15" customHeight="1" x14ac:dyDescent="0.35">
      <c r="B48" s="290" t="s">
        <v>38</v>
      </c>
      <c r="C48" s="97">
        <v>4152307</v>
      </c>
      <c r="D48" s="90">
        <v>1379444</v>
      </c>
      <c r="E48" s="90">
        <v>1456155</v>
      </c>
      <c r="F48" s="98">
        <v>1316708</v>
      </c>
      <c r="G48" s="90">
        <v>3991319</v>
      </c>
      <c r="H48" s="90">
        <v>1304919</v>
      </c>
      <c r="I48" s="90">
        <v>1394585</v>
      </c>
      <c r="J48" s="90">
        <v>1291815</v>
      </c>
      <c r="K48" s="276">
        <v>4.0334536026812184</v>
      </c>
      <c r="L48" s="277">
        <v>5.7110824503283339</v>
      </c>
      <c r="M48" s="277">
        <v>4.4149334748330142</v>
      </c>
      <c r="N48" s="277">
        <v>1.9269787082515686</v>
      </c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</row>
    <row r="49" spans="2:27" ht="15" customHeight="1" x14ac:dyDescent="0.35">
      <c r="B49" s="290" t="s">
        <v>6</v>
      </c>
      <c r="C49" s="97">
        <v>8832019</v>
      </c>
      <c r="D49" s="90">
        <v>2939023</v>
      </c>
      <c r="E49" s="90">
        <v>2988822</v>
      </c>
      <c r="F49" s="98">
        <v>2904174</v>
      </c>
      <c r="G49" s="90">
        <v>8552343</v>
      </c>
      <c r="H49" s="90">
        <v>2872263</v>
      </c>
      <c r="I49" s="90">
        <v>2902945</v>
      </c>
      <c r="J49" s="90">
        <v>2777135</v>
      </c>
      <c r="K49" s="276">
        <v>3.2701681866594918</v>
      </c>
      <c r="L49" s="277">
        <v>2.3242996898264536</v>
      </c>
      <c r="M49" s="277">
        <v>2.9582716861669787</v>
      </c>
      <c r="N49" s="277">
        <v>4.5744625306295879</v>
      </c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</row>
    <row r="50" spans="2:27" ht="15" customHeight="1" x14ac:dyDescent="0.35">
      <c r="B50" s="290" t="s">
        <v>57</v>
      </c>
      <c r="C50" s="97">
        <v>1854</v>
      </c>
      <c r="D50" s="90">
        <v>457</v>
      </c>
      <c r="E50" s="90">
        <v>237</v>
      </c>
      <c r="F50" s="98">
        <v>1160</v>
      </c>
      <c r="G50" s="90">
        <v>2495</v>
      </c>
      <c r="H50" s="90">
        <v>593</v>
      </c>
      <c r="I50" s="90">
        <v>485</v>
      </c>
      <c r="J50" s="90">
        <v>1417</v>
      </c>
      <c r="K50" s="278">
        <v>-25.691382765531063</v>
      </c>
      <c r="L50" s="277">
        <v>-22.934232715008431</v>
      </c>
      <c r="M50" s="277">
        <v>-51.134020618556697</v>
      </c>
      <c r="N50" s="277">
        <v>-18.136908962597037</v>
      </c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</row>
    <row r="51" spans="2:27" ht="15" customHeight="1" x14ac:dyDescent="0.35">
      <c r="B51" s="290" t="s">
        <v>37</v>
      </c>
      <c r="C51" s="97">
        <v>3480156</v>
      </c>
      <c r="D51" s="90">
        <v>1165449</v>
      </c>
      <c r="E51" s="90">
        <v>1184587</v>
      </c>
      <c r="F51" s="98">
        <v>1130120</v>
      </c>
      <c r="G51" s="90">
        <v>3459740</v>
      </c>
      <c r="H51" s="90">
        <v>1178572</v>
      </c>
      <c r="I51" s="90">
        <v>1176106</v>
      </c>
      <c r="J51" s="90">
        <v>1105062</v>
      </c>
      <c r="K51" s="276">
        <v>0.59010214640406511</v>
      </c>
      <c r="L51" s="277">
        <v>-1.1134661268043022</v>
      </c>
      <c r="M51" s="277">
        <v>0.72110847151532265</v>
      </c>
      <c r="N51" s="277">
        <v>2.2675650777965397</v>
      </c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  <c r="AA51" s="102"/>
    </row>
    <row r="52" spans="2:27" ht="15" customHeight="1" x14ac:dyDescent="0.35">
      <c r="B52" s="290" t="s">
        <v>14</v>
      </c>
      <c r="C52" s="97">
        <v>299373</v>
      </c>
      <c r="D52" s="90">
        <v>104714</v>
      </c>
      <c r="E52" s="90">
        <v>105030</v>
      </c>
      <c r="F52" s="98">
        <v>89629</v>
      </c>
      <c r="G52" s="90">
        <v>224735</v>
      </c>
      <c r="H52" s="90">
        <v>78817</v>
      </c>
      <c r="I52" s="90">
        <v>81255</v>
      </c>
      <c r="J52" s="90">
        <v>64663</v>
      </c>
      <c r="K52" s="276">
        <v>33.211560282110042</v>
      </c>
      <c r="L52" s="277">
        <v>32.857124731974068</v>
      </c>
      <c r="M52" s="277">
        <v>29.259737862285395</v>
      </c>
      <c r="N52" s="277">
        <v>38.60940568795138</v>
      </c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  <c r="AA52" s="102"/>
    </row>
    <row r="53" spans="2:27" ht="15" customHeight="1" x14ac:dyDescent="0.35">
      <c r="B53" s="290" t="s">
        <v>56</v>
      </c>
      <c r="C53" s="97">
        <v>20074</v>
      </c>
      <c r="D53" s="90">
        <v>7085</v>
      </c>
      <c r="E53" s="90">
        <v>7565</v>
      </c>
      <c r="F53" s="98">
        <v>5424</v>
      </c>
      <c r="G53" s="90">
        <v>24557</v>
      </c>
      <c r="H53" s="90">
        <v>7854</v>
      </c>
      <c r="I53" s="90">
        <v>8671</v>
      </c>
      <c r="J53" s="90">
        <v>8032</v>
      </c>
      <c r="K53" s="276">
        <v>-18.255487233782627</v>
      </c>
      <c r="L53" s="277">
        <v>-9.7911892029539089</v>
      </c>
      <c r="M53" s="277">
        <v>-12.755160881097913</v>
      </c>
      <c r="N53" s="277">
        <v>-32.470119521912352</v>
      </c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  <c r="AA53" s="102"/>
    </row>
    <row r="54" spans="2:27" ht="15" customHeight="1" x14ac:dyDescent="0.35">
      <c r="B54" s="290" t="s">
        <v>58</v>
      </c>
      <c r="C54" s="97">
        <v>26</v>
      </c>
      <c r="D54" s="90">
        <v>2</v>
      </c>
      <c r="E54" s="90">
        <v>3</v>
      </c>
      <c r="F54" s="98">
        <v>21</v>
      </c>
      <c r="G54" s="90">
        <v>19</v>
      </c>
      <c r="H54" s="90">
        <v>0</v>
      </c>
      <c r="I54" s="90">
        <v>5</v>
      </c>
      <c r="J54" s="90">
        <v>14</v>
      </c>
      <c r="K54" s="276">
        <v>36.84210526315789</v>
      </c>
      <c r="L54" s="277" t="s">
        <v>134</v>
      </c>
      <c r="M54" s="277">
        <v>-40</v>
      </c>
      <c r="N54" s="277">
        <v>50</v>
      </c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</row>
    <row r="55" spans="2:27" ht="15" customHeight="1" x14ac:dyDescent="0.35">
      <c r="B55" s="290" t="s">
        <v>59</v>
      </c>
      <c r="C55" s="97">
        <v>539</v>
      </c>
      <c r="D55" s="90">
        <v>413</v>
      </c>
      <c r="E55" s="90">
        <v>97</v>
      </c>
      <c r="F55" s="98">
        <v>29</v>
      </c>
      <c r="G55" s="90">
        <v>273</v>
      </c>
      <c r="H55" s="90">
        <v>112</v>
      </c>
      <c r="I55" s="90">
        <v>112</v>
      </c>
      <c r="J55" s="90">
        <v>49</v>
      </c>
      <c r="K55" s="276">
        <v>97.435897435897431</v>
      </c>
      <c r="L55" s="277">
        <v>268.75</v>
      </c>
      <c r="M55" s="277">
        <v>-13.392857142857142</v>
      </c>
      <c r="N55" s="277">
        <v>-40.816326530612244</v>
      </c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</row>
    <row r="56" spans="2:27" ht="15" customHeight="1" x14ac:dyDescent="0.35">
      <c r="B56" s="290" t="s">
        <v>60</v>
      </c>
      <c r="C56" s="97">
        <v>0</v>
      </c>
      <c r="D56" s="90">
        <v>0</v>
      </c>
      <c r="E56" s="90">
        <v>0</v>
      </c>
      <c r="F56" s="98">
        <v>0</v>
      </c>
      <c r="G56" s="90">
        <v>2</v>
      </c>
      <c r="H56" s="90">
        <v>2</v>
      </c>
      <c r="I56" s="90">
        <v>0</v>
      </c>
      <c r="J56" s="90">
        <v>0</v>
      </c>
      <c r="K56" s="276">
        <v>-100</v>
      </c>
      <c r="L56" s="277">
        <v>-100</v>
      </c>
      <c r="M56" s="277" t="s">
        <v>134</v>
      </c>
      <c r="N56" s="277" t="s">
        <v>134</v>
      </c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</row>
    <row r="57" spans="2:27" ht="15" customHeight="1" x14ac:dyDescent="0.35">
      <c r="B57" s="290" t="s">
        <v>61</v>
      </c>
      <c r="C57" s="97">
        <v>0</v>
      </c>
      <c r="D57" s="90">
        <v>0</v>
      </c>
      <c r="E57" s="90">
        <v>0</v>
      </c>
      <c r="F57" s="98">
        <v>0</v>
      </c>
      <c r="G57" s="90">
        <v>0</v>
      </c>
      <c r="H57" s="90">
        <v>0</v>
      </c>
      <c r="I57" s="90">
        <v>0</v>
      </c>
      <c r="J57" s="90">
        <v>0</v>
      </c>
      <c r="K57" s="276" t="s">
        <v>134</v>
      </c>
      <c r="L57" s="277" t="s">
        <v>134</v>
      </c>
      <c r="M57" s="277" t="s">
        <v>134</v>
      </c>
      <c r="N57" s="277" t="s">
        <v>134</v>
      </c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</row>
    <row r="58" spans="2:27" ht="15" customHeight="1" x14ac:dyDescent="0.35">
      <c r="B58" s="290" t="s">
        <v>62</v>
      </c>
      <c r="C58" s="97">
        <v>0</v>
      </c>
      <c r="D58" s="90">
        <v>0</v>
      </c>
      <c r="E58" s="90">
        <v>0</v>
      </c>
      <c r="F58" s="98">
        <v>0</v>
      </c>
      <c r="G58" s="90">
        <v>0</v>
      </c>
      <c r="H58" s="90">
        <v>0</v>
      </c>
      <c r="I58" s="90">
        <v>0</v>
      </c>
      <c r="J58" s="90">
        <v>0</v>
      </c>
      <c r="K58" s="276" t="s">
        <v>134</v>
      </c>
      <c r="L58" s="277" t="s">
        <v>134</v>
      </c>
      <c r="M58" s="277" t="s">
        <v>134</v>
      </c>
      <c r="N58" s="277" t="s">
        <v>134</v>
      </c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</row>
    <row r="59" spans="2:27" ht="15" customHeight="1" x14ac:dyDescent="0.35">
      <c r="B59" s="290" t="s">
        <v>63</v>
      </c>
      <c r="C59" s="97">
        <v>1</v>
      </c>
      <c r="D59" s="90">
        <v>0</v>
      </c>
      <c r="E59" s="90">
        <v>0</v>
      </c>
      <c r="F59" s="98">
        <v>1</v>
      </c>
      <c r="G59" s="90">
        <v>0</v>
      </c>
      <c r="H59" s="90">
        <v>0</v>
      </c>
      <c r="I59" s="90">
        <v>0</v>
      </c>
      <c r="J59" s="90">
        <v>0</v>
      </c>
      <c r="K59" s="276" t="s">
        <v>134</v>
      </c>
      <c r="L59" s="277" t="s">
        <v>134</v>
      </c>
      <c r="M59" s="277" t="s">
        <v>134</v>
      </c>
      <c r="N59" s="277" t="s">
        <v>134</v>
      </c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</row>
    <row r="60" spans="2:27" ht="15" customHeight="1" x14ac:dyDescent="0.35">
      <c r="B60" s="290" t="s">
        <v>64</v>
      </c>
      <c r="C60" s="97">
        <v>0</v>
      </c>
      <c r="D60" s="90">
        <v>0</v>
      </c>
      <c r="E60" s="90">
        <v>0</v>
      </c>
      <c r="F60" s="98">
        <v>0</v>
      </c>
      <c r="G60" s="90">
        <v>0</v>
      </c>
      <c r="H60" s="90">
        <v>0</v>
      </c>
      <c r="I60" s="90">
        <v>0</v>
      </c>
      <c r="J60" s="90">
        <v>0</v>
      </c>
      <c r="K60" s="276" t="s">
        <v>134</v>
      </c>
      <c r="L60" s="277" t="s">
        <v>134</v>
      </c>
      <c r="M60" s="277" t="s">
        <v>134</v>
      </c>
      <c r="N60" s="277" t="s">
        <v>134</v>
      </c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</row>
    <row r="61" spans="2:27" ht="15" customHeight="1" x14ac:dyDescent="0.35">
      <c r="B61" s="290" t="s">
        <v>39</v>
      </c>
      <c r="C61" s="97">
        <v>757211</v>
      </c>
      <c r="D61" s="90">
        <v>257740</v>
      </c>
      <c r="E61" s="90">
        <v>261701</v>
      </c>
      <c r="F61" s="98">
        <v>237770</v>
      </c>
      <c r="G61" s="90">
        <v>699981</v>
      </c>
      <c r="H61" s="90">
        <v>234568</v>
      </c>
      <c r="I61" s="90">
        <v>241068</v>
      </c>
      <c r="J61" s="90">
        <v>224345</v>
      </c>
      <c r="K61" s="276">
        <v>8.1759362039826797</v>
      </c>
      <c r="L61" s="277">
        <v>9.878585314279869</v>
      </c>
      <c r="M61" s="277">
        <v>8.5589958020143708</v>
      </c>
      <c r="N61" s="277">
        <v>5.9840870088479798</v>
      </c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A61" s="102"/>
    </row>
    <row r="62" spans="2:27" ht="15" customHeight="1" x14ac:dyDescent="0.35">
      <c r="B62" s="290" t="s">
        <v>55</v>
      </c>
      <c r="C62" s="97">
        <v>15890</v>
      </c>
      <c r="D62" s="90">
        <v>5141</v>
      </c>
      <c r="E62" s="90">
        <v>6551</v>
      </c>
      <c r="F62" s="98">
        <v>4198</v>
      </c>
      <c r="G62" s="90">
        <v>18681</v>
      </c>
      <c r="H62" s="90">
        <v>7215</v>
      </c>
      <c r="I62" s="90">
        <v>5888</v>
      </c>
      <c r="J62" s="90">
        <v>5578</v>
      </c>
      <c r="K62" s="276">
        <v>-14.940313687704085</v>
      </c>
      <c r="L62" s="277">
        <v>-28.745668745668745</v>
      </c>
      <c r="M62" s="277">
        <v>11.260190217391305</v>
      </c>
      <c r="N62" s="277">
        <v>-24.740050197203299</v>
      </c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</row>
    <row r="63" spans="2:27" ht="15" customHeight="1" thickBot="1" x14ac:dyDescent="0.4">
      <c r="B63" s="121" t="s">
        <v>15</v>
      </c>
      <c r="C63" s="99">
        <v>2451</v>
      </c>
      <c r="D63" s="271">
        <v>991</v>
      </c>
      <c r="E63" s="271">
        <v>635</v>
      </c>
      <c r="F63" s="272">
        <v>825</v>
      </c>
      <c r="G63" s="271">
        <v>2759</v>
      </c>
      <c r="H63" s="271">
        <v>1132</v>
      </c>
      <c r="I63" s="271">
        <v>908</v>
      </c>
      <c r="J63" s="271">
        <v>719</v>
      </c>
      <c r="K63" s="279">
        <v>-11.16346502355926</v>
      </c>
      <c r="L63" s="280">
        <v>-12.455830388692579</v>
      </c>
      <c r="M63" s="280">
        <v>-30.066079295154186</v>
      </c>
      <c r="N63" s="280">
        <v>14.74269819193324</v>
      </c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</row>
    <row r="64" spans="2:27" ht="14.15" customHeight="1" thickTop="1" x14ac:dyDescent="0.35">
      <c r="B64" s="79" t="s">
        <v>161</v>
      </c>
      <c r="N64" s="60" t="s">
        <v>118</v>
      </c>
    </row>
    <row r="65" spans="7:14" ht="14.15" customHeight="1" x14ac:dyDescent="0.35">
      <c r="N65" s="60"/>
    </row>
    <row r="67" spans="7:14" x14ac:dyDescent="0.35">
      <c r="G67" s="52"/>
      <c r="H67" s="52"/>
      <c r="I67" s="52"/>
      <c r="J67" s="52"/>
    </row>
    <row r="68" spans="7:14" x14ac:dyDescent="0.35">
      <c r="G68" s="52"/>
      <c r="H68" s="52"/>
      <c r="I68" s="52"/>
      <c r="J68" s="52"/>
    </row>
    <row r="69" spans="7:14" x14ac:dyDescent="0.35">
      <c r="G69" s="52"/>
      <c r="H69" s="52"/>
      <c r="I69" s="52"/>
      <c r="J69" s="52"/>
    </row>
    <row r="70" spans="7:14" x14ac:dyDescent="0.35">
      <c r="G70" s="52"/>
      <c r="H70" s="52"/>
      <c r="I70" s="52"/>
      <c r="J70" s="52"/>
    </row>
    <row r="71" spans="7:14" x14ac:dyDescent="0.35">
      <c r="G71" s="52"/>
      <c r="H71" s="52"/>
      <c r="I71" s="52"/>
      <c r="J71" s="104"/>
    </row>
    <row r="72" spans="7:14" x14ac:dyDescent="0.35">
      <c r="G72" s="52"/>
      <c r="H72" s="52"/>
      <c r="I72" s="52"/>
      <c r="J72" s="104"/>
    </row>
    <row r="73" spans="7:14" x14ac:dyDescent="0.35">
      <c r="G73" s="52"/>
      <c r="H73" s="52"/>
      <c r="I73" s="52"/>
      <c r="J73" s="104"/>
    </row>
    <row r="74" spans="7:14" x14ac:dyDescent="0.35">
      <c r="G74" s="52"/>
      <c r="H74" s="52"/>
      <c r="I74" s="52"/>
      <c r="J74" s="52"/>
    </row>
    <row r="76" spans="7:14" ht="6.75" customHeight="1" x14ac:dyDescent="0.35"/>
  </sheetData>
  <mergeCells count="5">
    <mergeCell ref="M4:N4"/>
    <mergeCell ref="C5:F5"/>
    <mergeCell ref="G5:J5"/>
    <mergeCell ref="K5:N5"/>
    <mergeCell ref="B5:B6"/>
  </mergeCells>
  <conditionalFormatting sqref="Q8:AD8 P8:P27 Q9:AA26 P9:AA63 Q27:AD27 P46:AD46">
    <cfRule type="cellIs" dxfId="5" priority="1" operator="notEqual">
      <formula>0</formula>
    </cfRule>
  </conditionalFormatting>
  <pageMargins left="0.33" right="0.3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Índice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Q12</vt:lpstr>
      <vt:lpstr>Q13</vt:lpstr>
      <vt:lpstr>Q14</vt:lpstr>
      <vt:lpstr>Q15</vt:lpstr>
      <vt:lpstr>Q16</vt:lpstr>
      <vt:lpstr>Q17</vt:lpstr>
      <vt:lpstr>'Q10'!Print_Area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Pedro Parreira</cp:lastModifiedBy>
  <cp:lastPrinted>2020-03-12T13:00:34Z</cp:lastPrinted>
  <dcterms:created xsi:type="dcterms:W3CDTF">2012-11-13T14:40:27Z</dcterms:created>
  <dcterms:modified xsi:type="dcterms:W3CDTF">2024-12-04T11:20:00Z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a09a6a-1f85-432a-b7c9-4dc86b5a8210_Enabled">
    <vt:lpwstr>true</vt:lpwstr>
  </property>
  <property fmtid="{D5CDD505-2E9C-101B-9397-08002B2CF9AE}" pid="3" name="MSIP_Label_86a09a6a-1f85-432a-b7c9-4dc86b5a8210_SetDate">
    <vt:lpwstr>2023-08-28T16:00:56Z</vt:lpwstr>
  </property>
  <property fmtid="{D5CDD505-2E9C-101B-9397-08002B2CF9AE}" pid="4" name="MSIP_Label_86a09a6a-1f85-432a-b7c9-4dc86b5a8210_Method">
    <vt:lpwstr>Standard</vt:lpwstr>
  </property>
  <property fmtid="{D5CDD505-2E9C-101B-9397-08002B2CF9AE}" pid="5" name="MSIP_Label_86a09a6a-1f85-432a-b7c9-4dc86b5a8210_Name">
    <vt:lpwstr>Public</vt:lpwstr>
  </property>
  <property fmtid="{D5CDD505-2E9C-101B-9397-08002B2CF9AE}" pid="6" name="MSIP_Label_86a09a6a-1f85-432a-b7c9-4dc86b5a8210_SiteId">
    <vt:lpwstr>71940a86-52bd-4ed3-89b7-e0a7cd704043</vt:lpwstr>
  </property>
  <property fmtid="{D5CDD505-2E9C-101B-9397-08002B2CF9AE}" pid="7" name="MSIP_Label_86a09a6a-1f85-432a-b7c9-4dc86b5a8210_ActionId">
    <vt:lpwstr>0ebc6338-4caa-4e48-95ba-6977f340847b</vt:lpwstr>
  </property>
  <property fmtid="{D5CDD505-2E9C-101B-9397-08002B2CF9AE}" pid="8" name="MSIP_Label_86a09a6a-1f85-432a-b7c9-4dc86b5a8210_ContentBits">
    <vt:lpwstr>2</vt:lpwstr>
  </property>
</Properties>
</file>