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4\Destaque Transportes 2T 2024\"/>
    </mc:Choice>
  </mc:AlternateContent>
  <xr:revisionPtr revIDLastSave="0" documentId="13_ncr:1_{16588660-225C-42A5-A339-95F0935645AD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39" l="1"/>
  <c r="F8" i="39"/>
  <c r="E8" i="39"/>
  <c r="D8" i="39"/>
  <c r="C8" i="39" s="1"/>
  <c r="G46" i="39"/>
  <c r="G43" i="39" s="1"/>
  <c r="G45" i="39"/>
  <c r="J43" i="39"/>
  <c r="J35" i="39" s="1"/>
  <c r="I43" i="39"/>
  <c r="H43" i="39"/>
  <c r="G41" i="39"/>
  <c r="G37" i="39" s="1"/>
  <c r="G40" i="39"/>
  <c r="G39" i="39"/>
  <c r="J37" i="39"/>
  <c r="I37" i="39"/>
  <c r="H37" i="39"/>
  <c r="H35" i="39" s="1"/>
  <c r="I35" i="39"/>
  <c r="G32" i="39"/>
  <c r="G31" i="39"/>
  <c r="G29" i="39" s="1"/>
  <c r="J29" i="39"/>
  <c r="I29" i="39"/>
  <c r="I21" i="39" s="1"/>
  <c r="I8" i="39" s="1"/>
  <c r="H29" i="39"/>
  <c r="G27" i="39"/>
  <c r="G26" i="39"/>
  <c r="G23" i="39" s="1"/>
  <c r="G21" i="39" s="1"/>
  <c r="G25" i="39"/>
  <c r="J23" i="39"/>
  <c r="J10" i="39" s="1"/>
  <c r="G10" i="39" s="1"/>
  <c r="I23" i="39"/>
  <c r="H23" i="39"/>
  <c r="J21" i="39"/>
  <c r="J8" i="39" s="1"/>
  <c r="H21" i="39"/>
  <c r="H8" i="39" s="1"/>
  <c r="J19" i="39"/>
  <c r="G19" i="39" s="1"/>
  <c r="I19" i="39"/>
  <c r="H19" i="39"/>
  <c r="J18" i="39"/>
  <c r="G18" i="39" s="1"/>
  <c r="I18" i="39"/>
  <c r="H18" i="39"/>
  <c r="J16" i="39"/>
  <c r="H16" i="39"/>
  <c r="J14" i="39"/>
  <c r="I14" i="39"/>
  <c r="G14" i="39" s="1"/>
  <c r="H14" i="39"/>
  <c r="J13" i="39"/>
  <c r="G13" i="39" s="1"/>
  <c r="I13" i="39"/>
  <c r="H13" i="39"/>
  <c r="J12" i="39"/>
  <c r="G12" i="39" s="1"/>
  <c r="I12" i="39"/>
  <c r="H12" i="39"/>
  <c r="I10" i="39"/>
  <c r="H10" i="39"/>
  <c r="G35" i="39" l="1"/>
  <c r="I16" i="39"/>
  <c r="G16" i="39" s="1"/>
  <c r="L24" i="33" l="1"/>
  <c r="M24" i="33"/>
  <c r="N24" i="33"/>
  <c r="L25" i="33"/>
  <c r="M25" i="33"/>
  <c r="N25" i="33"/>
  <c r="K26" i="33"/>
  <c r="L26" i="33"/>
  <c r="M26" i="33"/>
  <c r="N26" i="33"/>
  <c r="D34" i="35"/>
  <c r="D33" i="35"/>
  <c r="D32" i="35"/>
  <c r="D31" i="35"/>
  <c r="D30" i="35"/>
  <c r="D29" i="35"/>
  <c r="D28" i="35"/>
  <c r="D27" i="35"/>
  <c r="D26" i="35"/>
  <c r="D25" i="35"/>
  <c r="D24" i="35"/>
  <c r="G28" i="37"/>
  <c r="G27" i="37"/>
  <c r="G26" i="37"/>
  <c r="G25" i="37"/>
  <c r="F24" i="37"/>
  <c r="G22" i="37"/>
  <c r="G21" i="37"/>
  <c r="G20" i="37"/>
  <c r="G19" i="37"/>
  <c r="F18" i="37"/>
  <c r="N18" i="37" s="1"/>
  <c r="G16" i="37"/>
  <c r="C16" i="37"/>
  <c r="G15" i="37"/>
  <c r="G14" i="37"/>
  <c r="G13" i="37"/>
  <c r="H34" i="35"/>
  <c r="H33" i="35"/>
  <c r="H32" i="35"/>
  <c r="H31" i="35"/>
  <c r="H30" i="35"/>
  <c r="H29" i="35"/>
  <c r="H28" i="35"/>
  <c r="H22" i="35" s="1"/>
  <c r="H27" i="35"/>
  <c r="H26" i="35"/>
  <c r="H25" i="35"/>
  <c r="H24" i="35"/>
  <c r="H8" i="35"/>
  <c r="H20" i="35"/>
  <c r="H19" i="35"/>
  <c r="H18" i="35"/>
  <c r="H17" i="35"/>
  <c r="H16" i="35"/>
  <c r="H15" i="35"/>
  <c r="H14" i="35"/>
  <c r="H13" i="35"/>
  <c r="H12" i="35"/>
  <c r="H11" i="35"/>
  <c r="H10" i="35"/>
  <c r="D20" i="35"/>
  <c r="D19" i="35"/>
  <c r="D18" i="35"/>
  <c r="D17" i="35"/>
  <c r="D16" i="35"/>
  <c r="D15" i="35"/>
  <c r="D14" i="35"/>
  <c r="D13" i="35"/>
  <c r="D12" i="35"/>
  <c r="D11" i="35"/>
  <c r="D10" i="35"/>
  <c r="D12" i="37"/>
  <c r="E12" i="37"/>
  <c r="H12" i="37"/>
  <c r="I12" i="37"/>
  <c r="M12" i="37" s="1"/>
  <c r="J12" i="37"/>
  <c r="L13" i="37"/>
  <c r="M13" i="37"/>
  <c r="L14" i="37"/>
  <c r="M14" i="37"/>
  <c r="L15" i="37"/>
  <c r="M15" i="37"/>
  <c r="L16" i="37"/>
  <c r="M16" i="37"/>
  <c r="D18" i="37"/>
  <c r="E18" i="37"/>
  <c r="H18" i="37"/>
  <c r="G18" i="37" s="1"/>
  <c r="I18" i="37"/>
  <c r="J18" i="37"/>
  <c r="M18" i="37"/>
  <c r="C19" i="37"/>
  <c r="K19" i="37" s="1"/>
  <c r="L19" i="37"/>
  <c r="M19" i="37"/>
  <c r="N19" i="37"/>
  <c r="C20" i="37"/>
  <c r="L20" i="37"/>
  <c r="M20" i="37"/>
  <c r="N20" i="37"/>
  <c r="C21" i="37"/>
  <c r="L21" i="37"/>
  <c r="M21" i="37"/>
  <c r="N21" i="37"/>
  <c r="C22" i="37"/>
  <c r="L22" i="37"/>
  <c r="M22" i="37"/>
  <c r="N22" i="37"/>
  <c r="D24" i="37"/>
  <c r="E24" i="37"/>
  <c r="H24" i="37"/>
  <c r="I24" i="37"/>
  <c r="G24" i="37" s="1"/>
  <c r="J24" i="37"/>
  <c r="C25" i="37"/>
  <c r="L25" i="37"/>
  <c r="M25" i="37"/>
  <c r="N25" i="37"/>
  <c r="C26" i="37"/>
  <c r="L26" i="37"/>
  <c r="M26" i="37"/>
  <c r="N26" i="37"/>
  <c r="C27" i="37"/>
  <c r="L27" i="37"/>
  <c r="M27" i="37"/>
  <c r="N27" i="37"/>
  <c r="C28" i="37"/>
  <c r="L28" i="37"/>
  <c r="M28" i="37"/>
  <c r="N28" i="37"/>
  <c r="D10" i="36"/>
  <c r="E10" i="36"/>
  <c r="F10" i="36"/>
  <c r="H10" i="36"/>
  <c r="I10" i="36"/>
  <c r="J10" i="36"/>
  <c r="D11" i="36"/>
  <c r="E11" i="36"/>
  <c r="F11" i="36"/>
  <c r="C11" i="36" s="1"/>
  <c r="H11" i="36"/>
  <c r="I11" i="36"/>
  <c r="J11" i="36"/>
  <c r="D12" i="36"/>
  <c r="E12" i="36"/>
  <c r="F12" i="36"/>
  <c r="H12" i="36"/>
  <c r="I12" i="36"/>
  <c r="J12" i="36"/>
  <c r="D13" i="36"/>
  <c r="E13" i="36"/>
  <c r="F13" i="36"/>
  <c r="H13" i="36"/>
  <c r="I13" i="36"/>
  <c r="J13" i="36"/>
  <c r="D14" i="36"/>
  <c r="E14" i="36"/>
  <c r="F14" i="36"/>
  <c r="H14" i="36"/>
  <c r="I14" i="36"/>
  <c r="J14" i="36"/>
  <c r="D15" i="36"/>
  <c r="E15" i="36"/>
  <c r="F15" i="36"/>
  <c r="H15" i="36"/>
  <c r="I15" i="36"/>
  <c r="J15" i="36"/>
  <c r="D16" i="36"/>
  <c r="E16" i="36"/>
  <c r="F16" i="36"/>
  <c r="H16" i="36"/>
  <c r="I16" i="36"/>
  <c r="J16" i="36"/>
  <c r="D17" i="36"/>
  <c r="E17" i="36"/>
  <c r="M17" i="36" s="1"/>
  <c r="F17" i="36"/>
  <c r="H17" i="36"/>
  <c r="I17" i="36"/>
  <c r="J17" i="36"/>
  <c r="D18" i="36"/>
  <c r="E18" i="36"/>
  <c r="M18" i="36" s="1"/>
  <c r="F18" i="36"/>
  <c r="H18" i="36"/>
  <c r="I18" i="36"/>
  <c r="J18" i="36"/>
  <c r="D19" i="36"/>
  <c r="E19" i="36"/>
  <c r="M19" i="36" s="1"/>
  <c r="F19" i="36"/>
  <c r="H19" i="36"/>
  <c r="I19" i="36"/>
  <c r="J19" i="36"/>
  <c r="D20" i="36"/>
  <c r="E20" i="36"/>
  <c r="M20" i="36" s="1"/>
  <c r="F20" i="36"/>
  <c r="H20" i="36"/>
  <c r="I20" i="36"/>
  <c r="J20" i="36"/>
  <c r="D22" i="36"/>
  <c r="E22" i="36"/>
  <c r="M22" i="36" s="1"/>
  <c r="F22" i="36"/>
  <c r="H22" i="36"/>
  <c r="I22" i="36"/>
  <c r="J22" i="36"/>
  <c r="C24" i="36"/>
  <c r="G24" i="36"/>
  <c r="L24" i="36"/>
  <c r="M24" i="36"/>
  <c r="N24" i="36"/>
  <c r="C25" i="36"/>
  <c r="G25" i="36"/>
  <c r="L25" i="36"/>
  <c r="M25" i="36"/>
  <c r="N25" i="36"/>
  <c r="C26" i="36"/>
  <c r="K26" i="36" s="1"/>
  <c r="G26" i="36"/>
  <c r="L26" i="36"/>
  <c r="M26" i="36"/>
  <c r="N26" i="36"/>
  <c r="C27" i="36"/>
  <c r="G27" i="36"/>
  <c r="L27" i="36"/>
  <c r="M27" i="36"/>
  <c r="N27" i="36"/>
  <c r="C28" i="36"/>
  <c r="G28" i="36"/>
  <c r="L28" i="36"/>
  <c r="M28" i="36"/>
  <c r="N28" i="36"/>
  <c r="C29" i="36"/>
  <c r="G29" i="36"/>
  <c r="L29" i="36"/>
  <c r="M29" i="36"/>
  <c r="N29" i="36"/>
  <c r="C30" i="36"/>
  <c r="G30" i="36"/>
  <c r="L30" i="36"/>
  <c r="M30" i="36"/>
  <c r="N30" i="36"/>
  <c r="C31" i="36"/>
  <c r="G31" i="36"/>
  <c r="L31" i="36"/>
  <c r="M31" i="36"/>
  <c r="N31" i="36"/>
  <c r="C32" i="36"/>
  <c r="K32" i="36" s="1"/>
  <c r="G32" i="36"/>
  <c r="L32" i="36"/>
  <c r="M32" i="36"/>
  <c r="N32" i="36"/>
  <c r="C33" i="36"/>
  <c r="G33" i="36"/>
  <c r="L33" i="36"/>
  <c r="M33" i="36"/>
  <c r="N33" i="36"/>
  <c r="C34" i="36"/>
  <c r="G34" i="36"/>
  <c r="L34" i="36"/>
  <c r="M34" i="36"/>
  <c r="N34" i="36"/>
  <c r="D36" i="36"/>
  <c r="E36" i="36"/>
  <c r="F36" i="36"/>
  <c r="N36" i="36" s="1"/>
  <c r="H36" i="36"/>
  <c r="I36" i="36"/>
  <c r="J36" i="36"/>
  <c r="C38" i="36"/>
  <c r="G38" i="36"/>
  <c r="L38" i="36"/>
  <c r="M38" i="36"/>
  <c r="N38" i="36"/>
  <c r="C39" i="36"/>
  <c r="G39" i="36"/>
  <c r="L39" i="36"/>
  <c r="M39" i="36"/>
  <c r="N39" i="36"/>
  <c r="C40" i="36"/>
  <c r="G40" i="36"/>
  <c r="L40" i="36"/>
  <c r="M40" i="36"/>
  <c r="N40" i="36"/>
  <c r="C41" i="36"/>
  <c r="G41" i="36"/>
  <c r="L41" i="36"/>
  <c r="M41" i="36"/>
  <c r="N41" i="36"/>
  <c r="C42" i="36"/>
  <c r="G42" i="36"/>
  <c r="L42" i="36"/>
  <c r="M42" i="36"/>
  <c r="N42" i="36"/>
  <c r="C43" i="36"/>
  <c r="G43" i="36"/>
  <c r="L43" i="36"/>
  <c r="M43" i="36"/>
  <c r="N43" i="36"/>
  <c r="C44" i="36"/>
  <c r="G44" i="36"/>
  <c r="L44" i="36"/>
  <c r="M44" i="36"/>
  <c r="N44" i="36"/>
  <c r="C45" i="36"/>
  <c r="G45" i="36"/>
  <c r="L45" i="36"/>
  <c r="M45" i="36"/>
  <c r="N45" i="36"/>
  <c r="C46" i="36"/>
  <c r="G46" i="36"/>
  <c r="L46" i="36"/>
  <c r="M46" i="36"/>
  <c r="N46" i="36"/>
  <c r="C47" i="36"/>
  <c r="G47" i="36"/>
  <c r="L47" i="36"/>
  <c r="M47" i="36"/>
  <c r="N47" i="36"/>
  <c r="C48" i="36"/>
  <c r="G48" i="36"/>
  <c r="L48" i="36"/>
  <c r="M48" i="36"/>
  <c r="N48" i="36"/>
  <c r="N6" i="37"/>
  <c r="M6" i="37"/>
  <c r="L6" i="37"/>
  <c r="K6" i="37"/>
  <c r="N6" i="36"/>
  <c r="M6" i="36"/>
  <c r="L6" i="36"/>
  <c r="K6" i="36"/>
  <c r="N6" i="33"/>
  <c r="M6" i="33"/>
  <c r="L6" i="33"/>
  <c r="K6" i="33"/>
  <c r="N34" i="33"/>
  <c r="M34" i="33"/>
  <c r="L34" i="33"/>
  <c r="N33" i="33"/>
  <c r="M33" i="33"/>
  <c r="L33" i="33"/>
  <c r="N32" i="33"/>
  <c r="M32" i="33"/>
  <c r="L32" i="33"/>
  <c r="N31" i="33"/>
  <c r="M31" i="33"/>
  <c r="L31" i="33"/>
  <c r="N30" i="33"/>
  <c r="M30" i="33"/>
  <c r="L30" i="33"/>
  <c r="N29" i="33"/>
  <c r="M29" i="33"/>
  <c r="L29" i="33"/>
  <c r="N28" i="33"/>
  <c r="M28" i="33"/>
  <c r="L28" i="33"/>
  <c r="N27" i="33"/>
  <c r="M27" i="33"/>
  <c r="L27" i="33"/>
  <c r="N62" i="33"/>
  <c r="M62" i="33"/>
  <c r="L62" i="33"/>
  <c r="N61" i="33"/>
  <c r="M61" i="33"/>
  <c r="L61" i="33"/>
  <c r="N60" i="33"/>
  <c r="M60" i="33"/>
  <c r="L60" i="33"/>
  <c r="N59" i="33"/>
  <c r="M59" i="33"/>
  <c r="L59" i="33"/>
  <c r="N58" i="33"/>
  <c r="M58" i="33"/>
  <c r="L58" i="33"/>
  <c r="N57" i="33"/>
  <c r="M57" i="33"/>
  <c r="L57" i="33"/>
  <c r="N56" i="33"/>
  <c r="M56" i="33"/>
  <c r="L56" i="33"/>
  <c r="N55" i="33"/>
  <c r="M55" i="33"/>
  <c r="L55" i="33"/>
  <c r="N54" i="33"/>
  <c r="M54" i="33"/>
  <c r="L54" i="33"/>
  <c r="N53" i="33"/>
  <c r="M53" i="33"/>
  <c r="L53" i="33"/>
  <c r="N52" i="33"/>
  <c r="M52" i="33"/>
  <c r="L52" i="33"/>
  <c r="N76" i="33"/>
  <c r="M76" i="33"/>
  <c r="L76" i="33"/>
  <c r="N75" i="33"/>
  <c r="M75" i="33"/>
  <c r="L75" i="33"/>
  <c r="N74" i="33"/>
  <c r="M74" i="33"/>
  <c r="L74" i="33"/>
  <c r="N73" i="33"/>
  <c r="M73" i="33"/>
  <c r="L73" i="33"/>
  <c r="N72" i="33"/>
  <c r="M72" i="33"/>
  <c r="L72" i="33"/>
  <c r="N71" i="33"/>
  <c r="M71" i="33"/>
  <c r="L71" i="33"/>
  <c r="N70" i="33"/>
  <c r="M70" i="33"/>
  <c r="L70" i="33"/>
  <c r="N69" i="33"/>
  <c r="M69" i="33"/>
  <c r="L69" i="33"/>
  <c r="N68" i="33"/>
  <c r="M68" i="33"/>
  <c r="L68" i="33"/>
  <c r="N67" i="33"/>
  <c r="M67" i="33"/>
  <c r="L67" i="33"/>
  <c r="N66" i="33"/>
  <c r="M66" i="33"/>
  <c r="L66" i="33"/>
  <c r="G76" i="33"/>
  <c r="C76" i="33"/>
  <c r="G75" i="33"/>
  <c r="C75" i="33"/>
  <c r="G74" i="33"/>
  <c r="C74" i="33"/>
  <c r="G73" i="33"/>
  <c r="C73" i="33"/>
  <c r="G72" i="33"/>
  <c r="C72" i="33"/>
  <c r="G71" i="33"/>
  <c r="C71" i="33"/>
  <c r="G70" i="33"/>
  <c r="C70" i="33"/>
  <c r="K70" i="33" s="1"/>
  <c r="G69" i="33"/>
  <c r="C69" i="33"/>
  <c r="G68" i="33"/>
  <c r="C68" i="33"/>
  <c r="G67" i="33"/>
  <c r="C67" i="33"/>
  <c r="K67" i="33" s="1"/>
  <c r="G66" i="33"/>
  <c r="C66" i="33"/>
  <c r="G62" i="33"/>
  <c r="C62" i="33"/>
  <c r="G61" i="33"/>
  <c r="K61" i="33" s="1"/>
  <c r="C61" i="33"/>
  <c r="G60" i="33"/>
  <c r="C60" i="33"/>
  <c r="G59" i="33"/>
  <c r="C59" i="33"/>
  <c r="G58" i="33"/>
  <c r="K58" i="33" s="1"/>
  <c r="C58" i="33"/>
  <c r="G57" i="33"/>
  <c r="C57" i="33"/>
  <c r="G56" i="33"/>
  <c r="C56" i="33"/>
  <c r="G55" i="33"/>
  <c r="C55" i="33"/>
  <c r="G54" i="33"/>
  <c r="C54" i="33"/>
  <c r="G53" i="33"/>
  <c r="C53" i="33"/>
  <c r="G52" i="33"/>
  <c r="K52" i="33" s="1"/>
  <c r="C52" i="33"/>
  <c r="G34" i="33"/>
  <c r="C34" i="33"/>
  <c r="G33" i="33"/>
  <c r="C33" i="33"/>
  <c r="G32" i="33"/>
  <c r="C32" i="33"/>
  <c r="G31" i="33"/>
  <c r="C31" i="33"/>
  <c r="G30" i="33"/>
  <c r="C30" i="33"/>
  <c r="G29" i="33"/>
  <c r="C29" i="33"/>
  <c r="G28" i="33"/>
  <c r="C28" i="33"/>
  <c r="G27" i="33"/>
  <c r="C27" i="33"/>
  <c r="G26" i="33"/>
  <c r="C26" i="33"/>
  <c r="G25" i="33"/>
  <c r="K25" i="33" s="1"/>
  <c r="C25" i="33"/>
  <c r="G24" i="33"/>
  <c r="K24" i="33" s="1"/>
  <c r="C24" i="33"/>
  <c r="M24" i="37" l="1"/>
  <c r="K25" i="37"/>
  <c r="G12" i="37"/>
  <c r="K16" i="37"/>
  <c r="M16" i="36"/>
  <c r="M15" i="36"/>
  <c r="M14" i="36"/>
  <c r="M13" i="36"/>
  <c r="M12" i="36"/>
  <c r="M11" i="36"/>
  <c r="M36" i="36"/>
  <c r="K47" i="36"/>
  <c r="K41" i="36"/>
  <c r="L36" i="36"/>
  <c r="K55" i="33"/>
  <c r="K28" i="33"/>
  <c r="N24" i="37"/>
  <c r="N16" i="37"/>
  <c r="C18" i="37"/>
  <c r="K22" i="37"/>
  <c r="K26" i="37"/>
  <c r="K27" i="37"/>
  <c r="K28" i="37"/>
  <c r="C24" i="37"/>
  <c r="K24" i="37" s="1"/>
  <c r="K20" i="37"/>
  <c r="K21" i="37"/>
  <c r="K45" i="36"/>
  <c r="K39" i="36"/>
  <c r="L22" i="36"/>
  <c r="L18" i="36"/>
  <c r="L17" i="36"/>
  <c r="L16" i="36"/>
  <c r="L15" i="36"/>
  <c r="L14" i="36"/>
  <c r="L13" i="36"/>
  <c r="L12" i="36"/>
  <c r="L11" i="36"/>
  <c r="I8" i="36"/>
  <c r="N22" i="36"/>
  <c r="C12" i="36"/>
  <c r="E8" i="36"/>
  <c r="C18" i="36"/>
  <c r="C17" i="36"/>
  <c r="C16" i="36"/>
  <c r="C15" i="36"/>
  <c r="C14" i="36"/>
  <c r="C13" i="36"/>
  <c r="L10" i="36"/>
  <c r="G17" i="36"/>
  <c r="G16" i="36"/>
  <c r="G15" i="36"/>
  <c r="K15" i="36" s="1"/>
  <c r="G12" i="36"/>
  <c r="N19" i="36"/>
  <c r="N12" i="36"/>
  <c r="N18" i="36"/>
  <c r="C36" i="36"/>
  <c r="N14" i="36"/>
  <c r="C19" i="36"/>
  <c r="N11" i="36"/>
  <c r="N17" i="36"/>
  <c r="N15" i="36"/>
  <c r="K48" i="36"/>
  <c r="K43" i="36"/>
  <c r="G36" i="36"/>
  <c r="K44" i="36"/>
  <c r="K42" i="36"/>
  <c r="K46" i="36"/>
  <c r="K40" i="36"/>
  <c r="G11" i="36"/>
  <c r="K11" i="36" s="1"/>
  <c r="K29" i="36"/>
  <c r="G22" i="36"/>
  <c r="N20" i="36"/>
  <c r="G19" i="36"/>
  <c r="K19" i="36" s="1"/>
  <c r="G14" i="36"/>
  <c r="G13" i="36"/>
  <c r="K12" i="36"/>
  <c r="K28" i="36"/>
  <c r="K30" i="36"/>
  <c r="G18" i="36"/>
  <c r="N13" i="36"/>
  <c r="K33" i="36"/>
  <c r="K34" i="36"/>
  <c r="G20" i="36"/>
  <c r="K31" i="36"/>
  <c r="K25" i="36"/>
  <c r="J8" i="36"/>
  <c r="K27" i="36"/>
  <c r="C22" i="36"/>
  <c r="F8" i="36"/>
  <c r="C20" i="36"/>
  <c r="N16" i="36"/>
  <c r="N10" i="36"/>
  <c r="C10" i="36"/>
  <c r="K75" i="33"/>
  <c r="K72" i="33"/>
  <c r="K69" i="33"/>
  <c r="K73" i="33"/>
  <c r="K76" i="33"/>
  <c r="K57" i="33"/>
  <c r="K60" i="33"/>
  <c r="K54" i="33"/>
  <c r="K29" i="33"/>
  <c r="K32" i="33"/>
  <c r="K53" i="33"/>
  <c r="K56" i="33"/>
  <c r="K59" i="33"/>
  <c r="K62" i="33"/>
  <c r="K66" i="33"/>
  <c r="K68" i="33"/>
  <c r="K71" i="33"/>
  <c r="K74" i="33"/>
  <c r="L24" i="37"/>
  <c r="L18" i="37"/>
  <c r="L12" i="37"/>
  <c r="H8" i="36"/>
  <c r="M10" i="36"/>
  <c r="G10" i="36"/>
  <c r="K10" i="36" s="1"/>
  <c r="L20" i="36"/>
  <c r="L19" i="36"/>
  <c r="K38" i="36"/>
  <c r="K24" i="36"/>
  <c r="D8" i="36"/>
  <c r="L8" i="36" s="1"/>
  <c r="K27" i="33"/>
  <c r="K30" i="33"/>
  <c r="K33" i="33"/>
  <c r="K31" i="33"/>
  <c r="K34" i="33"/>
  <c r="G21" i="38"/>
  <c r="L45" i="39"/>
  <c r="M45" i="39"/>
  <c r="N45" i="39"/>
  <c r="K45" i="39"/>
  <c r="L31" i="39"/>
  <c r="M31" i="39"/>
  <c r="N31" i="39"/>
  <c r="K31" i="39"/>
  <c r="L18" i="39"/>
  <c r="M18" i="39"/>
  <c r="N18" i="39"/>
  <c r="K18" i="39"/>
  <c r="P20" i="38"/>
  <c r="Q20" i="38"/>
  <c r="R20" i="38"/>
  <c r="G64" i="33"/>
  <c r="J64" i="33"/>
  <c r="I64" i="33"/>
  <c r="H64" i="33"/>
  <c r="L64" i="33" s="1"/>
  <c r="F64" i="33"/>
  <c r="E64" i="33"/>
  <c r="D64" i="33"/>
  <c r="G50" i="33"/>
  <c r="J50" i="33"/>
  <c r="I50" i="33"/>
  <c r="H50" i="33"/>
  <c r="F50" i="33"/>
  <c r="E50" i="33"/>
  <c r="D50" i="33"/>
  <c r="J48" i="33"/>
  <c r="J20" i="33" s="1"/>
  <c r="I48" i="33"/>
  <c r="H48" i="33"/>
  <c r="F48" i="33"/>
  <c r="E48" i="33"/>
  <c r="D48" i="33"/>
  <c r="J47" i="33"/>
  <c r="I47" i="33"/>
  <c r="I19" i="33" s="1"/>
  <c r="H47" i="33"/>
  <c r="H19" i="33" s="1"/>
  <c r="F47" i="33"/>
  <c r="E47" i="33"/>
  <c r="D47" i="33"/>
  <c r="J46" i="33"/>
  <c r="J18" i="33" s="1"/>
  <c r="I46" i="33"/>
  <c r="I18" i="33" s="1"/>
  <c r="H46" i="33"/>
  <c r="H18" i="33" s="1"/>
  <c r="F46" i="33"/>
  <c r="E46" i="33"/>
  <c r="D46" i="33"/>
  <c r="J45" i="33"/>
  <c r="J17" i="33" s="1"/>
  <c r="I45" i="33"/>
  <c r="I17" i="33" s="1"/>
  <c r="H45" i="33"/>
  <c r="F45" i="33"/>
  <c r="E45" i="33"/>
  <c r="D45" i="33"/>
  <c r="J44" i="33"/>
  <c r="J16" i="33" s="1"/>
  <c r="I44" i="33"/>
  <c r="I16" i="33" s="1"/>
  <c r="H44" i="33"/>
  <c r="H16" i="33" s="1"/>
  <c r="F44" i="33"/>
  <c r="E44" i="33"/>
  <c r="E16" i="33" s="1"/>
  <c r="D44" i="33"/>
  <c r="J43" i="33"/>
  <c r="J15" i="33" s="1"/>
  <c r="I43" i="33"/>
  <c r="I15" i="33" s="1"/>
  <c r="H43" i="33"/>
  <c r="H15" i="33" s="1"/>
  <c r="F43" i="33"/>
  <c r="E43" i="33"/>
  <c r="E15" i="33" s="1"/>
  <c r="D43" i="33"/>
  <c r="J42" i="33"/>
  <c r="J14" i="33" s="1"/>
  <c r="I42" i="33"/>
  <c r="I14" i="33" s="1"/>
  <c r="H42" i="33"/>
  <c r="F42" i="33"/>
  <c r="E42" i="33"/>
  <c r="E14" i="33" s="1"/>
  <c r="D42" i="33"/>
  <c r="J41" i="33"/>
  <c r="J13" i="33" s="1"/>
  <c r="I41" i="33"/>
  <c r="I13" i="33" s="1"/>
  <c r="H41" i="33"/>
  <c r="F41" i="33"/>
  <c r="E41" i="33"/>
  <c r="D41" i="33"/>
  <c r="J40" i="33"/>
  <c r="J12" i="33" s="1"/>
  <c r="I40" i="33"/>
  <c r="H40" i="33"/>
  <c r="H12" i="33" s="1"/>
  <c r="F40" i="33"/>
  <c r="E40" i="33"/>
  <c r="D40" i="33"/>
  <c r="J39" i="33"/>
  <c r="J11" i="33" s="1"/>
  <c r="I39" i="33"/>
  <c r="I11" i="33" s="1"/>
  <c r="H39" i="33"/>
  <c r="F39" i="33"/>
  <c r="E39" i="33"/>
  <c r="D39" i="33"/>
  <c r="J38" i="33"/>
  <c r="J10" i="33" s="1"/>
  <c r="I38" i="33"/>
  <c r="I10" i="33" s="1"/>
  <c r="H38" i="33"/>
  <c r="H10" i="33" s="1"/>
  <c r="F38" i="33"/>
  <c r="E38" i="33"/>
  <c r="D38" i="33"/>
  <c r="G22" i="33"/>
  <c r="J22" i="33"/>
  <c r="I22" i="33"/>
  <c r="H22" i="33"/>
  <c r="F22" i="33"/>
  <c r="E22" i="33"/>
  <c r="D22" i="33"/>
  <c r="I20" i="33"/>
  <c r="H20" i="33"/>
  <c r="D17" i="33"/>
  <c r="D14" i="33"/>
  <c r="K22" i="35"/>
  <c r="J22" i="35"/>
  <c r="I22" i="35"/>
  <c r="G22" i="35"/>
  <c r="F22" i="35"/>
  <c r="E22" i="35"/>
  <c r="K8" i="35"/>
  <c r="J8" i="35"/>
  <c r="I8" i="35"/>
  <c r="G8" i="35"/>
  <c r="F8" i="35"/>
  <c r="E8" i="35"/>
  <c r="E19" i="30"/>
  <c r="F19" i="30"/>
  <c r="K36" i="36" l="1"/>
  <c r="M8" i="36"/>
  <c r="K16" i="36"/>
  <c r="K17" i="36"/>
  <c r="N15" i="37"/>
  <c r="C15" i="37"/>
  <c r="K15" i="37" s="1"/>
  <c r="K18" i="37"/>
  <c r="K13" i="36"/>
  <c r="K14" i="36"/>
  <c r="K18" i="36"/>
  <c r="N8" i="36"/>
  <c r="K22" i="36"/>
  <c r="K20" i="36"/>
  <c r="C8" i="36"/>
  <c r="G8" i="36"/>
  <c r="M64" i="33"/>
  <c r="N64" i="33"/>
  <c r="L38" i="33"/>
  <c r="L41" i="33"/>
  <c r="L45" i="33"/>
  <c r="L47" i="33"/>
  <c r="L50" i="33"/>
  <c r="M42" i="33"/>
  <c r="M43" i="33"/>
  <c r="M44" i="33"/>
  <c r="M45" i="33"/>
  <c r="M48" i="33"/>
  <c r="M50" i="33"/>
  <c r="L42" i="33"/>
  <c r="N50" i="33"/>
  <c r="D15" i="33"/>
  <c r="L15" i="33" s="1"/>
  <c r="L43" i="33"/>
  <c r="D20" i="33"/>
  <c r="L20" i="33" s="1"/>
  <c r="L48" i="33"/>
  <c r="D18" i="33"/>
  <c r="L18" i="33" s="1"/>
  <c r="L46" i="33"/>
  <c r="E11" i="33"/>
  <c r="M11" i="33" s="1"/>
  <c r="M39" i="33"/>
  <c r="E13" i="33"/>
  <c r="M13" i="33" s="1"/>
  <c r="M41" i="33"/>
  <c r="E18" i="33"/>
  <c r="M18" i="33" s="1"/>
  <c r="M46" i="33"/>
  <c r="D11" i="33"/>
  <c r="L39" i="33"/>
  <c r="D12" i="33"/>
  <c r="L12" i="33" s="1"/>
  <c r="L40" i="33"/>
  <c r="D16" i="33"/>
  <c r="L16" i="33" s="1"/>
  <c r="L44" i="33"/>
  <c r="E10" i="33"/>
  <c r="M10" i="33" s="1"/>
  <c r="M38" i="33"/>
  <c r="E12" i="33"/>
  <c r="M40" i="33"/>
  <c r="E19" i="33"/>
  <c r="M19" i="33" s="1"/>
  <c r="M47" i="33"/>
  <c r="N39" i="33"/>
  <c r="N43" i="33"/>
  <c r="G41" i="33"/>
  <c r="G15" i="33"/>
  <c r="G42" i="33"/>
  <c r="G44" i="33"/>
  <c r="F13" i="33"/>
  <c r="N13" i="33" s="1"/>
  <c r="N41" i="33"/>
  <c r="F14" i="33"/>
  <c r="N14" i="33" s="1"/>
  <c r="N42" i="33"/>
  <c r="F16" i="33"/>
  <c r="N16" i="33" s="1"/>
  <c r="N44" i="33"/>
  <c r="F10" i="33"/>
  <c r="N10" i="33" s="1"/>
  <c r="N38" i="33"/>
  <c r="F12" i="33"/>
  <c r="N12" i="33" s="1"/>
  <c r="N40" i="33"/>
  <c r="F17" i="33"/>
  <c r="N17" i="33" s="1"/>
  <c r="N45" i="33"/>
  <c r="F18" i="33"/>
  <c r="N18" i="33" s="1"/>
  <c r="N46" i="33"/>
  <c r="F19" i="33"/>
  <c r="N47" i="33"/>
  <c r="F20" i="33"/>
  <c r="N20" i="33" s="1"/>
  <c r="N48" i="33"/>
  <c r="M14" i="33"/>
  <c r="L22" i="33"/>
  <c r="M15" i="33"/>
  <c r="M22" i="33"/>
  <c r="M16" i="33"/>
  <c r="N22" i="33"/>
  <c r="C38" i="33"/>
  <c r="C43" i="33"/>
  <c r="C45" i="33"/>
  <c r="G45" i="33"/>
  <c r="G16" i="33"/>
  <c r="G18" i="33"/>
  <c r="C22" i="33"/>
  <c r="K22" i="33" s="1"/>
  <c r="G40" i="33"/>
  <c r="H13" i="33"/>
  <c r="G13" i="33" s="1"/>
  <c r="H14" i="33"/>
  <c r="G14" i="33" s="1"/>
  <c r="C40" i="33"/>
  <c r="C41" i="33"/>
  <c r="G47" i="33"/>
  <c r="H17" i="33"/>
  <c r="G17" i="33" s="1"/>
  <c r="C47" i="33"/>
  <c r="C64" i="33"/>
  <c r="K64" i="33" s="1"/>
  <c r="G20" i="33"/>
  <c r="G10" i="33"/>
  <c r="I12" i="33"/>
  <c r="I8" i="33" s="1"/>
  <c r="G43" i="33"/>
  <c r="C48" i="33"/>
  <c r="D13" i="33"/>
  <c r="D19" i="33"/>
  <c r="D36" i="33"/>
  <c r="G38" i="33"/>
  <c r="D10" i="33"/>
  <c r="L10" i="33" s="1"/>
  <c r="E17" i="33"/>
  <c r="E20" i="33"/>
  <c r="I36" i="33"/>
  <c r="H36" i="33"/>
  <c r="G39" i="33"/>
  <c r="C42" i="33"/>
  <c r="C44" i="33"/>
  <c r="G46" i="33"/>
  <c r="G48" i="33"/>
  <c r="H11" i="33"/>
  <c r="L11" i="33" s="1"/>
  <c r="F15" i="33"/>
  <c r="N15" i="33" s="1"/>
  <c r="J36" i="33"/>
  <c r="C46" i="33"/>
  <c r="J19" i="33"/>
  <c r="C50" i="33"/>
  <c r="K50" i="33" s="1"/>
  <c r="F36" i="33"/>
  <c r="H8" i="37"/>
  <c r="J8" i="37"/>
  <c r="D8" i="37"/>
  <c r="D22" i="35"/>
  <c r="L22" i="35" s="1"/>
  <c r="E8" i="37"/>
  <c r="I8" i="37"/>
  <c r="D8" i="35"/>
  <c r="L8" i="35" s="1"/>
  <c r="E36" i="33"/>
  <c r="F11" i="33"/>
  <c r="N11" i="33" s="1"/>
  <c r="C39" i="33"/>
  <c r="K39" i="33" s="1"/>
  <c r="O34" i="35"/>
  <c r="N34" i="35"/>
  <c r="M34" i="35"/>
  <c r="L34" i="35"/>
  <c r="O33" i="35"/>
  <c r="N33" i="35"/>
  <c r="M33" i="35"/>
  <c r="L33" i="35"/>
  <c r="O32" i="35"/>
  <c r="N32" i="35"/>
  <c r="M32" i="35"/>
  <c r="L32" i="35"/>
  <c r="O31" i="35"/>
  <c r="N31" i="35"/>
  <c r="M31" i="35"/>
  <c r="L31" i="35"/>
  <c r="O30" i="35"/>
  <c r="N30" i="35"/>
  <c r="M30" i="35"/>
  <c r="L30" i="35"/>
  <c r="O29" i="35"/>
  <c r="N29" i="35"/>
  <c r="M29" i="35"/>
  <c r="L29" i="35"/>
  <c r="O28" i="35"/>
  <c r="N28" i="35"/>
  <c r="M28" i="35"/>
  <c r="L28" i="35"/>
  <c r="O27" i="35"/>
  <c r="N27" i="35"/>
  <c r="M27" i="35"/>
  <c r="L27" i="35"/>
  <c r="O26" i="35"/>
  <c r="N26" i="35"/>
  <c r="M26" i="35"/>
  <c r="L26" i="35"/>
  <c r="O25" i="35"/>
  <c r="N25" i="35"/>
  <c r="M25" i="35"/>
  <c r="L25" i="35"/>
  <c r="O24" i="35"/>
  <c r="N24" i="35"/>
  <c r="M24" i="35"/>
  <c r="N22" i="35"/>
  <c r="O22" i="35"/>
  <c r="M22" i="35"/>
  <c r="O20" i="35"/>
  <c r="N20" i="35"/>
  <c r="M20" i="35"/>
  <c r="L20" i="35"/>
  <c r="O19" i="35"/>
  <c r="N19" i="35"/>
  <c r="M19" i="35"/>
  <c r="L19" i="35"/>
  <c r="O18" i="35"/>
  <c r="N18" i="35"/>
  <c r="M18" i="35"/>
  <c r="L18" i="35"/>
  <c r="O17" i="35"/>
  <c r="N17" i="35"/>
  <c r="M17" i="35"/>
  <c r="L17" i="35"/>
  <c r="O16" i="35"/>
  <c r="N16" i="35"/>
  <c r="M16" i="35"/>
  <c r="L16" i="35"/>
  <c r="O15" i="35"/>
  <c r="N15" i="35"/>
  <c r="M15" i="35"/>
  <c r="L15" i="35"/>
  <c r="O14" i="35"/>
  <c r="N14" i="35"/>
  <c r="M14" i="35"/>
  <c r="L14" i="35"/>
  <c r="O13" i="35"/>
  <c r="N13" i="35"/>
  <c r="M13" i="35"/>
  <c r="L13" i="35"/>
  <c r="O12" i="35"/>
  <c r="N12" i="35"/>
  <c r="M12" i="35"/>
  <c r="L12" i="35"/>
  <c r="O11" i="35"/>
  <c r="N11" i="35"/>
  <c r="M11" i="35"/>
  <c r="L11" i="35"/>
  <c r="O10" i="35"/>
  <c r="N10" i="35"/>
  <c r="M10" i="35"/>
  <c r="L10" i="35"/>
  <c r="N8" i="35"/>
  <c r="O8" i="35"/>
  <c r="M8" i="35"/>
  <c r="O6" i="35"/>
  <c r="N6" i="35"/>
  <c r="M6" i="35"/>
  <c r="L6" i="35"/>
  <c r="D12" i="39"/>
  <c r="E12" i="39"/>
  <c r="F12" i="39"/>
  <c r="D13" i="39"/>
  <c r="E13" i="39"/>
  <c r="F13" i="39"/>
  <c r="D14" i="39"/>
  <c r="E14" i="39"/>
  <c r="F14" i="39"/>
  <c r="D19" i="39"/>
  <c r="E19" i="39"/>
  <c r="F19" i="39"/>
  <c r="C12" i="38"/>
  <c r="C13" i="38"/>
  <c r="C14" i="38"/>
  <c r="C15" i="38"/>
  <c r="C16" i="38"/>
  <c r="K44" i="33" l="1"/>
  <c r="M36" i="33"/>
  <c r="K42" i="33"/>
  <c r="N19" i="33"/>
  <c r="C14" i="33"/>
  <c r="L17" i="33"/>
  <c r="N14" i="37"/>
  <c r="C14" i="37"/>
  <c r="K14" i="37" s="1"/>
  <c r="K8" i="36"/>
  <c r="L36" i="33"/>
  <c r="N36" i="33"/>
  <c r="K41" i="33"/>
  <c r="K43" i="33"/>
  <c r="K38" i="33"/>
  <c r="K40" i="33"/>
  <c r="K46" i="33"/>
  <c r="K14" i="33"/>
  <c r="K48" i="33"/>
  <c r="K47" i="33"/>
  <c r="K45" i="33"/>
  <c r="C18" i="33"/>
  <c r="K18" i="33" s="1"/>
  <c r="C12" i="33"/>
  <c r="C16" i="33"/>
  <c r="K16" i="33" s="1"/>
  <c r="L8" i="37"/>
  <c r="M8" i="37"/>
  <c r="M12" i="33"/>
  <c r="L14" i="33"/>
  <c r="C13" i="33"/>
  <c r="K13" i="33" s="1"/>
  <c r="L13" i="33"/>
  <c r="C17" i="33"/>
  <c r="K17" i="33" s="1"/>
  <c r="M17" i="33"/>
  <c r="C20" i="33"/>
  <c r="K20" i="33" s="1"/>
  <c r="M20" i="33"/>
  <c r="C19" i="33"/>
  <c r="L19" i="33"/>
  <c r="F8" i="37"/>
  <c r="N8" i="37" s="1"/>
  <c r="C36" i="33"/>
  <c r="K36" i="33" s="1"/>
  <c r="E8" i="33"/>
  <c r="M8" i="33" s="1"/>
  <c r="D8" i="33"/>
  <c r="G12" i="33"/>
  <c r="K12" i="33" s="1"/>
  <c r="H8" i="33"/>
  <c r="G36" i="33"/>
  <c r="G19" i="33"/>
  <c r="J8" i="33"/>
  <c r="C10" i="33"/>
  <c r="K10" i="33" s="1"/>
  <c r="G11" i="33"/>
  <c r="C15" i="33"/>
  <c r="K15" i="33" s="1"/>
  <c r="F8" i="33"/>
  <c r="C11" i="33"/>
  <c r="G8" i="37"/>
  <c r="L24" i="35"/>
  <c r="C13" i="37" l="1"/>
  <c r="K13" i="37" s="1"/>
  <c r="F12" i="37"/>
  <c r="N13" i="37"/>
  <c r="C8" i="37"/>
  <c r="K8" i="37" s="1"/>
  <c r="L8" i="33"/>
  <c r="N8" i="33"/>
  <c r="K11" i="33"/>
  <c r="K19" i="33"/>
  <c r="G8" i="33"/>
  <c r="C8" i="33"/>
  <c r="L32" i="39"/>
  <c r="N12" i="37" l="1"/>
  <c r="C12" i="37"/>
  <c r="K12" i="37" s="1"/>
  <c r="K8" i="33"/>
  <c r="G20" i="38"/>
  <c r="G12" i="38" l="1"/>
  <c r="G13" i="38"/>
  <c r="G14" i="38"/>
  <c r="G15" i="38"/>
  <c r="G16" i="38"/>
  <c r="L46" i="39" l="1"/>
  <c r="M46" i="39"/>
  <c r="N46" i="39"/>
  <c r="M32" i="39"/>
  <c r="N32" i="39"/>
  <c r="P21" i="38" l="1"/>
  <c r="Q21" i="38" l="1"/>
  <c r="R21" i="38"/>
  <c r="N15" i="30"/>
  <c r="O15" i="30"/>
  <c r="N11" i="30"/>
  <c r="O11" i="30"/>
  <c r="C46" i="39" l="1"/>
  <c r="C45" i="39"/>
  <c r="F43" i="39"/>
  <c r="E43" i="39"/>
  <c r="D43" i="39"/>
  <c r="N41" i="39"/>
  <c r="M41" i="39"/>
  <c r="L41" i="39"/>
  <c r="C41" i="39"/>
  <c r="N40" i="39"/>
  <c r="M40" i="39"/>
  <c r="L40" i="39"/>
  <c r="C40" i="39"/>
  <c r="N39" i="39"/>
  <c r="M39" i="39"/>
  <c r="L39" i="39"/>
  <c r="C39" i="39"/>
  <c r="F37" i="39"/>
  <c r="E37" i="39"/>
  <c r="D37" i="39"/>
  <c r="C32" i="39"/>
  <c r="C31" i="39"/>
  <c r="F29" i="39"/>
  <c r="E29" i="39"/>
  <c r="D29" i="39"/>
  <c r="N27" i="39"/>
  <c r="M27" i="39"/>
  <c r="L27" i="39"/>
  <c r="C27" i="39"/>
  <c r="N26" i="39"/>
  <c r="M26" i="39"/>
  <c r="L26" i="39"/>
  <c r="C26" i="39"/>
  <c r="N25" i="39"/>
  <c r="M25" i="39"/>
  <c r="L25" i="39"/>
  <c r="C25" i="39"/>
  <c r="F23" i="39"/>
  <c r="E23" i="39"/>
  <c r="D23" i="39"/>
  <c r="F18" i="39"/>
  <c r="E18" i="39"/>
  <c r="D18" i="39"/>
  <c r="N6" i="39"/>
  <c r="M6" i="39"/>
  <c r="L6" i="39"/>
  <c r="K6" i="39"/>
  <c r="C21" i="38"/>
  <c r="C20" i="38"/>
  <c r="O20" i="38" s="1"/>
  <c r="M18" i="38"/>
  <c r="K18" i="38"/>
  <c r="I18" i="38"/>
  <c r="F18" i="38"/>
  <c r="E18" i="38"/>
  <c r="D18" i="38"/>
  <c r="R16" i="38"/>
  <c r="Q16" i="38"/>
  <c r="P16" i="38"/>
  <c r="R15" i="38"/>
  <c r="Q15" i="38"/>
  <c r="P15" i="38"/>
  <c r="R14" i="38"/>
  <c r="Q14" i="38"/>
  <c r="P14" i="38"/>
  <c r="R13" i="38"/>
  <c r="Q13" i="38"/>
  <c r="P13" i="38"/>
  <c r="R12" i="38"/>
  <c r="Q12" i="38"/>
  <c r="P12" i="38"/>
  <c r="M10" i="38"/>
  <c r="K10" i="38"/>
  <c r="I10" i="38"/>
  <c r="F10" i="38"/>
  <c r="E10" i="38"/>
  <c r="D10" i="38"/>
  <c r="R6" i="38"/>
  <c r="Q6" i="38"/>
  <c r="P6" i="38"/>
  <c r="O6" i="38"/>
  <c r="F21" i="39" l="1"/>
  <c r="M43" i="39"/>
  <c r="L43" i="39"/>
  <c r="N19" i="39"/>
  <c r="N29" i="39"/>
  <c r="L19" i="39"/>
  <c r="M19" i="39"/>
  <c r="M29" i="39"/>
  <c r="P18" i="38"/>
  <c r="Q18" i="38"/>
  <c r="L29" i="39"/>
  <c r="K32" i="39"/>
  <c r="O15" i="38"/>
  <c r="R18" i="38"/>
  <c r="N12" i="39"/>
  <c r="C18" i="39"/>
  <c r="C18" i="38"/>
  <c r="O21" i="38"/>
  <c r="F16" i="39"/>
  <c r="N43" i="39"/>
  <c r="C43" i="39"/>
  <c r="K43" i="39" s="1"/>
  <c r="K46" i="39"/>
  <c r="K39" i="39"/>
  <c r="M23" i="39"/>
  <c r="K26" i="39"/>
  <c r="M13" i="39"/>
  <c r="K41" i="39"/>
  <c r="C19" i="39"/>
  <c r="E16" i="39"/>
  <c r="E35" i="39"/>
  <c r="D35" i="39"/>
  <c r="F35" i="39"/>
  <c r="C14" i="39"/>
  <c r="I8" i="38"/>
  <c r="R10" i="38"/>
  <c r="M8" i="38"/>
  <c r="O13" i="38"/>
  <c r="O14" i="38"/>
  <c r="E8" i="38"/>
  <c r="K8" i="38"/>
  <c r="G18" i="38"/>
  <c r="G10" i="38"/>
  <c r="O16" i="38"/>
  <c r="M12" i="39"/>
  <c r="L13" i="39"/>
  <c r="L23" i="39"/>
  <c r="K25" i="39"/>
  <c r="C37" i="39"/>
  <c r="K40" i="39"/>
  <c r="D8" i="38"/>
  <c r="D10" i="39"/>
  <c r="L14" i="39"/>
  <c r="N23" i="39"/>
  <c r="C10" i="38"/>
  <c r="E10" i="39"/>
  <c r="C12" i="39"/>
  <c r="M14" i="39"/>
  <c r="M37" i="39"/>
  <c r="N13" i="39"/>
  <c r="F8" i="38"/>
  <c r="P10" i="38"/>
  <c r="F10" i="39"/>
  <c r="L12" i="39"/>
  <c r="N14" i="39"/>
  <c r="D16" i="39"/>
  <c r="D21" i="39"/>
  <c r="C29" i="39"/>
  <c r="N37" i="39"/>
  <c r="L37" i="39"/>
  <c r="Q10" i="38"/>
  <c r="O12" i="38"/>
  <c r="C13" i="39"/>
  <c r="E21" i="39"/>
  <c r="C23" i="39"/>
  <c r="K27" i="39"/>
  <c r="O18" i="38" l="1"/>
  <c r="L35" i="39"/>
  <c r="L16" i="39"/>
  <c r="Q8" i="38"/>
  <c r="M16" i="39"/>
  <c r="N16" i="39"/>
  <c r="L10" i="39"/>
  <c r="K19" i="39"/>
  <c r="K29" i="39"/>
  <c r="M35" i="39"/>
  <c r="K12" i="39"/>
  <c r="K37" i="39"/>
  <c r="K13" i="39"/>
  <c r="M10" i="39"/>
  <c r="K14" i="39"/>
  <c r="N35" i="39"/>
  <c r="C35" i="39"/>
  <c r="K35" i="39" s="1"/>
  <c r="G8" i="38"/>
  <c r="R8" i="38"/>
  <c r="P8" i="38"/>
  <c r="K23" i="39"/>
  <c r="C21" i="39"/>
  <c r="M21" i="39"/>
  <c r="N21" i="39"/>
  <c r="O10" i="38"/>
  <c r="C8" i="38"/>
  <c r="C16" i="39"/>
  <c r="L21" i="39"/>
  <c r="N10" i="39"/>
  <c r="C10" i="39"/>
  <c r="M15" i="30"/>
  <c r="M11" i="30"/>
  <c r="N8" i="39" l="1"/>
  <c r="L8" i="39"/>
  <c r="K16" i="39"/>
  <c r="K21" i="39"/>
  <c r="K10" i="39"/>
  <c r="O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P15" i="30" s="1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<sst xmlns="http://schemas.openxmlformats.org/spreadsheetml/2006/main" count="682" uniqueCount="212">
  <si>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</si>
  <si>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</si>
  <si>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</si>
  <si>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</si>
  <si>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</si>
  <si>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</si>
  <si>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</si>
  <si>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</si>
  <si>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</si>
  <si>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</si>
  <si>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</si>
  <si>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</si>
  <si>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</si>
  <si>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</si>
  <si>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</si>
  <si>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</si>
  <si>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</si>
  <si>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</si>
  <si>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</si>
  <si>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</si>
  <si>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</si>
  <si>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</si>
  <si>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</si>
  <si>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</si>
  <si>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</si>
  <si>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</si>
  <si>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</si>
  <si>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</si>
  <si>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</si>
  <si>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</si>
  <si>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</si>
  <si>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</si>
  <si>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</si>
  <si>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</si>
  <si>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</si>
  <si>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</si>
  <si>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</si>
  <si>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</si>
  <si>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</si>
  <si>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</si>
  <si>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</si>
  <si>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</si>
  <si>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</si>
  <si>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</si>
  <si>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</si>
  <si>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</si>
  <si>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</si>
  <si>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</si>
  <si>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</si>
  <si>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</si>
  <si>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</si>
  <si>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</si>
  <si>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</si>
  <si>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</si>
  <si>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</si>
  <si>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</si>
  <si>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</si>
  <si>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</si>
  <si>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</si>
  <si>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</si>
  <si>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</si>
  <si>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</si>
  <si>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</si>
  <si>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</si>
  <si>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</si>
  <si>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</si>
  <si>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</si>
  <si>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</si>
  <si>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</si>
  <si>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</si>
  <si>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</si>
  <si>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</si>
  <si>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</si>
  <si>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</si>
  <si>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</si>
  <si>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</si>
  <si>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</si>
  <si>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</si>
  <si>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</si>
  <si>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</si>
  <si>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</si>
  <si>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</si>
  <si>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</si>
  <si>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</si>
  <si>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</si>
  <si>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</si>
  <si>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</si>
  <si>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</si>
  <si>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</si>
  <si>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</si>
  <si>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</si>
  <si>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</si>
  <si>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</si>
  <si>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</si>
  <si>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</si>
  <si>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</si>
  <si>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</si>
  <si>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</si>
  <si>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</si>
  <si>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</si>
  <si>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</si>
  <si>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</si>
  <si>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</si>
  <si>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</si>
  <si>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</si>
  <si>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</si>
  <si>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</si>
  <si>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</si>
  <si>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</si>
  <si>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</si>
  <si>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</si>
  <si>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</si>
  <si>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</si>
  <si>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</si>
  <si>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</si>
  <si>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</si>
  <si>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</si>
  <si>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</si>
  <si>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</si>
  <si>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 xml:space="preserve">Po: resultados provisórios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</si>
  <si>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</si>
  <si>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</si>
  <si>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</si>
  <si>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</si>
  <si>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</si>
  <si>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</si>
  <si>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</si>
  <si>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</si>
  <si>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</si>
  <si>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</si>
  <si>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</si>
  <si>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</si>
  <si>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</si>
  <si>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</si>
  <si>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</si>
  <si>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</si>
  <si>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</si>
  <si>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</si>
  <si>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</si>
  <si>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</si>
  <si>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</si>
  <si>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</si>
  <si>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</si>
  <si>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</si>
  <si>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</si>
  <si>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</si>
  <si>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</si>
  <si>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</si>
  <si>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</si>
  <si>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</si>
  <si>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</si>
  <si>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</si>
  <si>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</si>
  <si>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</si>
  <si>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</si>
  <si>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</si>
  <si>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</si>
  <si>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</si>
  <si>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</si>
  <si>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</si>
  <si>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</si>
  <si>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</si>
  <si>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</si>
  <si>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</si>
  <si>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</si>
  <si>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</si>
  <si>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</si>
  <si>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</si>
  <si>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</si>
  <si>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</si>
  <si>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</si>
  <si>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</si>
  <si>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</si>
  <si>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</si>
  <si>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</si>
  <si>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</si>
  <si>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</si>
  <si>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</si>
  <si>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</si>
  <si>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</si>
  <si>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</si>
  <si>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</si>
  <si>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</si>
  <si>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1º T 2024</t>
  </si>
  <si>
    <t>ATIVIDADE DOS TRANSPORTES, 2ºT 2024</t>
  </si>
  <si>
    <r>
      <t>2ºT 2024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</si>
  <si>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2ºT 2023</t>
  </si>
  <si>
    <t>Abr.24</t>
  </si>
  <si>
    <t>Mai.24</t>
  </si>
  <si>
    <t>Jun.24</t>
  </si>
  <si>
    <t>Abr.23</t>
  </si>
  <si>
    <t>Mai.23</t>
  </si>
  <si>
    <t>Jun.23</t>
  </si>
  <si>
    <r>
      <t xml:space="preserve">2ºT 2024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</si>
  <si>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abr.24</t>
  </si>
  <si>
    <t>mai.24</t>
  </si>
  <si>
    <t>jun.24</t>
  </si>
  <si>
    <t>abr.23</t>
  </si>
  <si>
    <t>mai.23</t>
  </si>
  <si>
    <t>jun.23</t>
  </si>
  <si>
    <r>
      <t>2ºT 2024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</si>
  <si>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t xml:space="preserve">2ºT 2023  </t>
  </si>
  <si>
    <t>Rv: valores revistos</t>
  </si>
  <si>
    <r>
      <t xml:space="preserve">1º T 2024 </t>
    </r>
    <r>
      <rPr>
        <vertAlign val="subscript"/>
        <sz val="9"/>
        <color theme="0"/>
        <rFont val="Arial"/>
        <family val="2"/>
      </rPr>
      <t>(Po)</t>
    </r>
  </si>
  <si>
    <r>
      <t xml:space="preserve">2º T 2024 </t>
    </r>
    <r>
      <rPr>
        <vertAlign val="subscript"/>
        <sz val="9"/>
        <color theme="0"/>
        <rFont val="Arial"/>
        <family val="2"/>
      </rPr>
      <t>(Pe)</t>
    </r>
  </si>
  <si>
    <t>2º T 2024</t>
  </si>
  <si>
    <r>
      <t xml:space="preserve">2º T 2024 </t>
    </r>
    <r>
      <rPr>
        <vertAlign val="subscript"/>
        <sz val="9"/>
        <color theme="0"/>
        <rFont val="Calibri"/>
        <family val="2"/>
        <scheme val="minor"/>
      </rPr>
      <t>(Pe)</t>
    </r>
  </si>
  <si>
    <t>2º T 2023</t>
  </si>
  <si>
    <r>
      <t xml:space="preserve">2º T 2024 </t>
    </r>
    <r>
      <rPr>
        <vertAlign val="subscript"/>
        <sz val="10"/>
        <color theme="0"/>
        <rFont val="Arial"/>
        <family val="2"/>
      </rPr>
      <t>(Pe)</t>
    </r>
  </si>
  <si>
    <r>
      <t>2º T 2024</t>
    </r>
    <r>
      <rPr>
        <vertAlign val="subscript"/>
        <sz val="10"/>
        <color theme="0"/>
        <rFont val="Arial"/>
        <family val="2"/>
      </rPr>
      <t xml:space="preserve"> (Pe)</t>
    </r>
  </si>
  <si>
    <t>Rv</t>
  </si>
  <si>
    <r>
      <t>2ºT 2023</t>
    </r>
    <r>
      <rPr>
        <b/>
        <vertAlign val="subscript"/>
        <sz val="10"/>
        <color theme="0"/>
        <rFont val="Calibri"/>
        <family val="2"/>
        <scheme val="minor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</si>
</sst>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###\ ###\ ###\ ##0\ "/>
    <numFmt numFmtId="179" formatCode="_-* #,##0.00\ _E_s_c_._-;\-* #,##0.00\ _E_s_c_._-;_-* &quot;-&quot;??\ _E_s_c_._-;_-@_-"/>
    <numFmt numFmtId="180" formatCode="#\ ##0.0"/>
    <numFmt numFmtId="181" formatCode="#\ ##0\ \ \┴"/>
    <numFmt numFmtId="182" formatCode="0.0\ \┴"/>
    <numFmt numFmtId="183" formatCode="0.0%\ \┴"/>
  </numFmts>
  <fonts count="7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B8357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/>
      <right/>
      <top/>
      <bottom style="double">
        <color rgb="FF9B8357"/>
      </bottom>
      <diagonal/>
    </border>
    <border>
      <left/>
      <right/>
      <top style="double">
        <color rgb="FF9B8357"/>
      </top>
      <bottom/>
      <diagonal/>
    </border>
    <border>
      <left style="medium">
        <color rgb="FF9B8357"/>
      </left>
      <right style="medium">
        <color rgb="FF9B8357"/>
      </right>
      <top/>
      <bottom/>
      <diagonal/>
    </border>
    <border>
      <left style="medium">
        <color rgb="FF9B8357"/>
      </left>
      <right/>
      <top/>
      <bottom style="double">
        <color rgb="FF9B8357"/>
      </bottom>
      <diagonal/>
    </border>
    <border>
      <left style="medium">
        <color rgb="FF9B8357"/>
      </left>
      <right/>
      <top/>
      <bottom/>
      <diagonal/>
    </border>
    <border>
      <left/>
      <right style="medium">
        <color rgb="FF9B8357"/>
      </right>
      <top/>
      <bottom/>
      <diagonal/>
    </border>
    <border>
      <left/>
      <right style="medium">
        <color rgb="FF9B8357"/>
      </right>
      <top/>
      <bottom style="double">
        <color rgb="FF9B8357"/>
      </bottom>
      <diagonal/>
    </border>
    <border>
      <left/>
      <right style="thin">
        <color rgb="FF9B8357"/>
      </right>
      <top/>
      <bottom/>
      <diagonal/>
    </border>
    <border>
      <left style="thin">
        <color rgb="FF9B8357"/>
      </left>
      <right style="medium">
        <color rgb="FF9B8357"/>
      </right>
      <top/>
      <bottom/>
      <diagonal/>
    </border>
    <border>
      <left/>
      <right style="thin">
        <color rgb="FF9B8357"/>
      </right>
      <top/>
      <bottom style="double">
        <color rgb="FF9B8357"/>
      </bottom>
      <diagonal/>
    </border>
    <border>
      <left style="thin">
        <color rgb="FF9B8357"/>
      </left>
      <right style="medium">
        <color rgb="FF9B8357"/>
      </right>
      <top/>
      <bottom style="double">
        <color rgb="FF9B8357"/>
      </bottom>
      <diagonal/>
    </border>
    <border>
      <left style="thin">
        <color rgb="FF9B8357"/>
      </left>
      <right/>
      <top/>
      <bottom/>
      <diagonal/>
    </border>
    <border>
      <left style="thin">
        <color rgb="FF9B8357"/>
      </left>
      <right/>
      <top/>
      <bottom style="double">
        <color rgb="FF9B8357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theme="7"/>
      </left>
      <right/>
      <top style="medium">
        <color rgb="FFFFFFFF"/>
      </top>
      <bottom/>
      <diagonal/>
    </border>
    <border>
      <left/>
      <right style="medium">
        <color theme="7"/>
      </right>
      <top style="medium">
        <color rgb="FFFFFFFF"/>
      </top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4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vertical="center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31" fillId="0" borderId="2" xfId="41" applyFont="1" applyBorder="1" applyAlignment="1">
      <alignment horizontal="left"/>
    </xf>
    <xf numFmtId="0" fontId="22" fillId="0" borderId="3" xfId="41" applyFont="1" applyBorder="1" applyAlignment="1">
      <alignment horizontal="center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0" fontId="4" fillId="0" borderId="24" xfId="6" applyFont="1" applyBorder="1" applyAlignment="1">
      <alignment vertical="center"/>
    </xf>
    <xf numFmtId="165" fontId="3" fillId="0" borderId="24" xfId="7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40" fillId="0" borderId="26" xfId="0" applyFont="1" applyBorder="1" applyAlignment="1">
      <alignment horizontal="center" vertical="center"/>
    </xf>
    <xf numFmtId="1" fontId="4" fillId="0" borderId="28" xfId="7" applyNumberFormat="1" applyFont="1" applyBorder="1" applyAlignment="1">
      <alignment horizontal="center" vertical="center"/>
    </xf>
    <xf numFmtId="1" fontId="4" fillId="0" borderId="0" xfId="8" applyNumberFormat="1" applyFont="1" applyAlignment="1">
      <alignment horizontal="center" vertical="center"/>
    </xf>
    <xf numFmtId="1" fontId="4" fillId="0" borderId="29" xfId="7" applyNumberFormat="1" applyFont="1" applyBorder="1" applyAlignment="1">
      <alignment horizontal="center" vertical="center"/>
    </xf>
    <xf numFmtId="1" fontId="4" fillId="0" borderId="28" xfId="8" applyNumberFormat="1" applyFont="1" applyBorder="1" applyAlignment="1">
      <alignment horizontal="center" vertical="center"/>
    </xf>
    <xf numFmtId="0" fontId="34" fillId="0" borderId="25" xfId="6" applyFont="1" applyBorder="1" applyAlignment="1">
      <alignment horizontal="right" vertical="center"/>
    </xf>
    <xf numFmtId="0" fontId="59" fillId="0" borderId="0" xfId="6" applyFont="1" applyAlignment="1">
      <alignment horizontal="center" vertical="center"/>
    </xf>
    <xf numFmtId="0" fontId="32" fillId="0" borderId="25" xfId="0" applyFont="1" applyBorder="1" applyAlignment="1">
      <alignment horizontal="left" vertical="center" indent="1"/>
    </xf>
    <xf numFmtId="0" fontId="6" fillId="0" borderId="25" xfId="0" applyFont="1" applyBorder="1" applyAlignment="1">
      <alignment horizontal="center" vertical="center"/>
    </xf>
    <xf numFmtId="0" fontId="34" fillId="0" borderId="25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166" fontId="35" fillId="0" borderId="29" xfId="0" applyNumberFormat="1" applyFont="1" applyBorder="1" applyAlignment="1">
      <alignment horizontal="right" vertical="center"/>
    </xf>
    <xf numFmtId="166" fontId="37" fillId="0" borderId="29" xfId="0" applyNumberFormat="1" applyFont="1" applyBorder="1" applyAlignment="1">
      <alignment horizontal="right"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7" fillId="0" borderId="24" xfId="6" applyFont="1" applyBorder="1" applyAlignment="1">
      <alignment vertical="center"/>
    </xf>
    <xf numFmtId="166" fontId="37" fillId="0" borderId="30" xfId="0" applyNumberFormat="1" applyFont="1" applyBorder="1" applyAlignment="1">
      <alignment horizontal="right" vertical="center"/>
    </xf>
    <xf numFmtId="166" fontId="37" fillId="0" borderId="24" xfId="0" applyNumberFormat="1" applyFont="1" applyBorder="1" applyAlignment="1">
      <alignment horizontal="right" vertical="center"/>
    </xf>
    <xf numFmtId="165" fontId="37" fillId="0" borderId="24" xfId="8" applyNumberFormat="1" applyFont="1" applyBorder="1" applyAlignment="1">
      <alignment horizontal="right" vertical="center"/>
    </xf>
    <xf numFmtId="165" fontId="35" fillId="0" borderId="28" xfId="8" applyNumberFormat="1" applyFont="1" applyBorder="1" applyAlignment="1">
      <alignment horizontal="right" vertical="center"/>
    </xf>
    <xf numFmtId="165" fontId="37" fillId="0" borderId="28" xfId="8" applyNumberFormat="1" applyFont="1" applyBorder="1" applyAlignment="1">
      <alignment horizontal="right" vertical="center"/>
    </xf>
    <xf numFmtId="165" fontId="37" fillId="0" borderId="27" xfId="8" applyNumberFormat="1" applyFont="1" applyBorder="1" applyAlignment="1">
      <alignment horizontal="right" vertical="center"/>
    </xf>
    <xf numFmtId="0" fontId="40" fillId="0" borderId="25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65" fillId="3" borderId="0" xfId="12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16" fillId="3" borderId="0" xfId="0" applyFont="1" applyFill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22" fillId="0" borderId="24" xfId="6" applyFont="1" applyBorder="1" applyAlignment="1">
      <alignment vertical="center"/>
    </xf>
    <xf numFmtId="0" fontId="22" fillId="0" borderId="30" xfId="6" applyFont="1" applyBorder="1" applyAlignment="1">
      <alignment vertical="center" wrapText="1"/>
    </xf>
    <xf numFmtId="0" fontId="62" fillId="2" borderId="10" xfId="0" applyFont="1" applyFill="1" applyBorder="1" applyAlignment="1">
      <alignment horizontal="center" vertical="center" wrapText="1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166" fontId="31" fillId="0" borderId="28" xfId="6" applyNumberFormat="1" applyFont="1" applyBorder="1" applyAlignment="1">
      <alignment horizontal="right" vertical="center"/>
    </xf>
    <xf numFmtId="166" fontId="31" fillId="0" borderId="31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166" fontId="37" fillId="0" borderId="28" xfId="8" applyNumberFormat="1" applyFont="1" applyBorder="1" applyAlignment="1">
      <alignment horizontal="right" vertical="center"/>
    </xf>
    <xf numFmtId="166" fontId="37" fillId="0" borderId="31" xfId="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166" fontId="22" fillId="0" borderId="28" xfId="6" applyNumberFormat="1" applyFont="1" applyBorder="1" applyAlignment="1">
      <alignment horizontal="right" vertical="center"/>
    </xf>
    <xf numFmtId="166" fontId="22" fillId="0" borderId="31" xfId="6" applyNumberFormat="1" applyFont="1" applyBorder="1" applyAlignment="1">
      <alignment horizontal="right" vertical="center"/>
    </xf>
    <xf numFmtId="166" fontId="22" fillId="0" borderId="27" xfId="6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7" fontId="22" fillId="0" borderId="36" xfId="28" applyNumberFormat="1" applyFont="1" applyBorder="1" applyAlignment="1">
      <alignment horizontal="right" vertical="center"/>
    </xf>
    <xf numFmtId="0" fontId="37" fillId="0" borderId="30" xfId="12" applyFont="1" applyBorder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80" fontId="31" fillId="0" borderId="12" xfId="0" applyNumberFormat="1" applyFont="1" applyBorder="1" applyAlignment="1">
      <alignment horizontal="right"/>
    </xf>
    <xf numFmtId="180" fontId="31" fillId="0" borderId="0" xfId="0" applyNumberFormat="1" applyFont="1" applyAlignment="1">
      <alignment horizontal="right"/>
    </xf>
    <xf numFmtId="166" fontId="35" fillId="0" borderId="28" xfId="8" applyNumberFormat="1" applyFont="1" applyBorder="1" applyAlignment="1">
      <alignment horizontal="right" vertical="center"/>
    </xf>
    <xf numFmtId="166" fontId="35" fillId="0" borderId="29" xfId="8" applyNumberFormat="1" applyFont="1" applyBorder="1" applyAlignment="1">
      <alignment horizontal="right" vertical="center"/>
    </xf>
    <xf numFmtId="166" fontId="37" fillId="0" borderId="29" xfId="8" applyNumberFormat="1" applyFont="1" applyBorder="1" applyAlignment="1">
      <alignment horizontal="right" vertical="center"/>
    </xf>
    <xf numFmtId="166" fontId="22" fillId="0" borderId="29" xfId="6" applyNumberFormat="1" applyFont="1" applyBorder="1" applyAlignment="1">
      <alignment horizontal="right" vertical="center"/>
    </xf>
    <xf numFmtId="166" fontId="22" fillId="0" borderId="30" xfId="6" applyNumberFormat="1" applyFont="1" applyBorder="1" applyAlignment="1">
      <alignment horizontal="right" vertical="center"/>
    </xf>
    <xf numFmtId="0" fontId="22" fillId="0" borderId="3" xfId="41" applyFont="1" applyBorder="1" applyAlignment="1">
      <alignment horizontal="left"/>
    </xf>
    <xf numFmtId="165" fontId="0" fillId="0" borderId="0" xfId="0" applyNumberFormat="1"/>
    <xf numFmtId="1" fontId="0" fillId="0" borderId="0" xfId="0" applyNumberFormat="1"/>
    <xf numFmtId="0" fontId="26" fillId="2" borderId="40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78" fontId="37" fillId="0" borderId="3" xfId="0" applyNumberFormat="1" applyFont="1" applyBorder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165" fontId="29" fillId="0" borderId="3" xfId="0" applyNumberFormat="1" applyFont="1" applyBorder="1" applyAlignment="1">
      <alignment horizontal="right"/>
    </xf>
    <xf numFmtId="165" fontId="29" fillId="0" borderId="0" xfId="0" applyNumberFormat="1" applyFont="1" applyAlignment="1">
      <alignment horizontal="right"/>
    </xf>
    <xf numFmtId="165" fontId="28" fillId="0" borderId="3" xfId="0" applyNumberFormat="1" applyFont="1" applyBorder="1" applyAlignment="1">
      <alignment horizontal="right"/>
    </xf>
    <xf numFmtId="165" fontId="28" fillId="0" borderId="0" xfId="0" applyNumberFormat="1" applyFont="1" applyAlignment="1">
      <alignment horizontal="right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167" fontId="16" fillId="0" borderId="0" xfId="28" applyNumberFormat="1" applyFont="1" applyAlignment="1">
      <alignment vertical="center"/>
    </xf>
    <xf numFmtId="167" fontId="16" fillId="0" borderId="0" xfId="0" applyNumberFormat="1" applyFont="1" applyAlignment="1">
      <alignment vertical="center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41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40" fillId="0" borderId="24" xfId="0" applyFont="1" applyBorder="1" applyAlignment="1">
      <alignment horizontal="center" vertical="center"/>
    </xf>
    <xf numFmtId="166" fontId="4" fillId="0" borderId="24" xfId="6" applyNumberFormat="1" applyFont="1" applyBorder="1" applyAlignment="1">
      <alignment vertical="center"/>
    </xf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0" fontId="38" fillId="0" borderId="0" xfId="0" applyFont="1" applyAlignment="1">
      <alignment horizontal="center"/>
    </xf>
    <xf numFmtId="0" fontId="28" fillId="0" borderId="3" xfId="0" applyFont="1" applyBorder="1" applyAlignment="1">
      <alignment horizontal="center"/>
    </xf>
    <xf numFmtId="166" fontId="16" fillId="0" borderId="42" xfId="0" applyNumberFormat="1" applyFont="1" applyBorder="1" applyAlignment="1">
      <alignment horizontal="right"/>
    </xf>
    <xf numFmtId="169" fontId="16" fillId="0" borderId="0" xfId="0" quotePrefix="1" applyNumberFormat="1" applyFont="1" applyAlignment="1">
      <alignment horizontal="right"/>
    </xf>
    <xf numFmtId="180" fontId="22" fillId="0" borderId="0" xfId="43" applyNumberFormat="1" applyFont="1" applyAlignment="1">
      <alignment horizontal="right"/>
    </xf>
    <xf numFmtId="181" fontId="35" fillId="0" borderId="29" xfId="0" applyNumberFormat="1" applyFont="1" applyBorder="1" applyAlignment="1">
      <alignment horizontal="right" vertical="center"/>
    </xf>
    <xf numFmtId="181" fontId="37" fillId="0" borderId="29" xfId="0" applyNumberFormat="1" applyFont="1" applyBorder="1" applyAlignment="1">
      <alignment horizontal="right" vertical="center"/>
    </xf>
    <xf numFmtId="181" fontId="37" fillId="0" borderId="30" xfId="0" applyNumberFormat="1" applyFont="1" applyBorder="1" applyAlignment="1">
      <alignment horizontal="right" vertical="center"/>
    </xf>
    <xf numFmtId="181" fontId="35" fillId="0" borderId="28" xfId="0" applyNumberFormat="1" applyFont="1" applyBorder="1" applyAlignment="1">
      <alignment horizontal="right" vertical="center"/>
    </xf>
    <xf numFmtId="181" fontId="37" fillId="0" borderId="28" xfId="0" applyNumberFormat="1" applyFont="1" applyBorder="1" applyAlignment="1">
      <alignment horizontal="right" vertical="center"/>
    </xf>
    <xf numFmtId="181" fontId="37" fillId="0" borderId="27" xfId="0" applyNumberFormat="1" applyFont="1" applyBorder="1" applyAlignment="1">
      <alignment horizontal="right" vertical="center"/>
    </xf>
    <xf numFmtId="167" fontId="22" fillId="0" borderId="29" xfId="28" applyNumberFormat="1" applyFont="1" applyBorder="1" applyAlignment="1">
      <alignment horizontal="right" vertical="center"/>
    </xf>
    <xf numFmtId="181" fontId="35" fillId="0" borderId="31" xfId="0" applyNumberFormat="1" applyFont="1" applyBorder="1" applyAlignment="1">
      <alignment horizontal="right" vertical="center"/>
    </xf>
    <xf numFmtId="181" fontId="37" fillId="0" borderId="31" xfId="0" applyNumberFormat="1" applyFont="1" applyBorder="1" applyAlignment="1">
      <alignment horizontal="right" vertical="center"/>
    </xf>
    <xf numFmtId="181" fontId="37" fillId="0" borderId="33" xfId="0" applyNumberFormat="1" applyFont="1" applyBorder="1" applyAlignment="1">
      <alignment horizontal="right" vertical="center"/>
    </xf>
    <xf numFmtId="183" fontId="31" fillId="0" borderId="29" xfId="28" applyNumberFormat="1" applyFont="1" applyBorder="1" applyAlignment="1">
      <alignment horizontal="right" vertical="center"/>
    </xf>
    <xf numFmtId="183" fontId="22" fillId="0" borderId="32" xfId="28" applyNumberFormat="1" applyFont="1" applyBorder="1" applyAlignment="1">
      <alignment horizontal="right" vertical="center"/>
    </xf>
    <xf numFmtId="183" fontId="22" fillId="0" borderId="34" xfId="28" applyNumberFormat="1" applyFont="1" applyBorder="1" applyAlignment="1">
      <alignment horizontal="right" vertical="center"/>
    </xf>
    <xf numFmtId="169" fontId="16" fillId="0" borderId="2" xfId="0" applyNumberFormat="1" applyFont="1" applyBorder="1" applyAlignment="1">
      <alignment horizontal="right"/>
    </xf>
    <xf numFmtId="166" fontId="16" fillId="0" borderId="0" xfId="0" applyNumberFormat="1" applyFont="1"/>
    <xf numFmtId="166" fontId="16" fillId="0" borderId="2" xfId="0" applyNumberFormat="1" applyFont="1" applyBorder="1"/>
    <xf numFmtId="166" fontId="16" fillId="0" borderId="2" xfId="0" applyNumberFormat="1" applyFont="1" applyBorder="1" applyAlignment="1">
      <alignment horizontal="right"/>
    </xf>
    <xf numFmtId="165" fontId="35" fillId="0" borderId="12" xfId="0" applyNumberFormat="1" applyFont="1" applyBorder="1" applyAlignment="1">
      <alignment horizontal="right"/>
    </xf>
    <xf numFmtId="165" fontId="22" fillId="0" borderId="12" xfId="0" applyNumberFormat="1" applyFont="1" applyBorder="1" applyAlignment="1">
      <alignment horizontal="center"/>
    </xf>
    <xf numFmtId="165" fontId="22" fillId="0" borderId="12" xfId="0" applyNumberFormat="1" applyFont="1" applyBorder="1"/>
    <xf numFmtId="0" fontId="22" fillId="0" borderId="43" xfId="0" applyFont="1" applyBorder="1" applyAlignment="1">
      <alignment horizontal="center"/>
    </xf>
    <xf numFmtId="17" fontId="22" fillId="0" borderId="44" xfId="0" applyNumberFormat="1" applyFont="1" applyBorder="1" applyAlignment="1">
      <alignment horizontal="center"/>
    </xf>
    <xf numFmtId="182" fontId="35" fillId="0" borderId="0" xfId="8" applyNumberFormat="1" applyFont="1" applyAlignment="1">
      <alignment vertical="center"/>
    </xf>
    <xf numFmtId="182" fontId="37" fillId="0" borderId="0" xfId="8" applyNumberFormat="1" applyFont="1" applyAlignment="1">
      <alignment vertical="center"/>
    </xf>
    <xf numFmtId="165" fontId="37" fillId="0" borderId="0" xfId="8" applyNumberFormat="1" applyFont="1" applyAlignment="1">
      <alignment vertical="center"/>
    </xf>
    <xf numFmtId="181" fontId="35" fillId="0" borderId="0" xfId="0" applyNumberFormat="1" applyFont="1" applyAlignment="1">
      <alignment horizontal="right" vertical="center"/>
    </xf>
    <xf numFmtId="181" fontId="37" fillId="0" borderId="0" xfId="0" applyNumberFormat="1" applyFont="1" applyAlignment="1">
      <alignment horizontal="right" vertical="center"/>
    </xf>
    <xf numFmtId="0" fontId="37" fillId="0" borderId="28" xfId="0" applyFont="1" applyBorder="1" applyAlignment="1">
      <alignment horizontal="center" vertical="center"/>
    </xf>
    <xf numFmtId="0" fontId="37" fillId="0" borderId="29" xfId="0" applyFont="1" applyBorder="1" applyAlignment="1">
      <alignment horizontal="center" vertical="center"/>
    </xf>
    <xf numFmtId="0" fontId="26" fillId="2" borderId="39" xfId="0" applyFont="1" applyFill="1" applyBorder="1" applyAlignment="1">
      <alignment horizontal="center" vertical="center"/>
    </xf>
    <xf numFmtId="166" fontId="22" fillId="0" borderId="8" xfId="0" applyNumberFormat="1" applyFont="1" applyBorder="1" applyAlignment="1">
      <alignment horizontal="right"/>
    </xf>
    <xf numFmtId="0" fontId="26" fillId="2" borderId="41" xfId="0" applyFont="1" applyFill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/>
    </xf>
    <xf numFmtId="17" fontId="26" fillId="2" borderId="17" xfId="0" applyNumberFormat="1" applyFont="1" applyFill="1" applyBorder="1" applyAlignment="1">
      <alignment horizontal="center" vertical="center"/>
    </xf>
    <xf numFmtId="17" fontId="26" fillId="2" borderId="41" xfId="0" applyNumberFormat="1" applyFont="1" applyFill="1" applyBorder="1" applyAlignment="1">
      <alignment horizontal="center" vertical="center"/>
    </xf>
    <xf numFmtId="0" fontId="54" fillId="2" borderId="18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26" fillId="2" borderId="37" xfId="0" applyFont="1" applyFill="1" applyBorder="1" applyAlignment="1">
      <alignment horizontal="center" vertical="center"/>
    </xf>
    <xf numFmtId="0" fontId="26" fillId="2" borderId="38" xfId="0" applyFont="1" applyFill="1" applyBorder="1" applyAlignment="1">
      <alignment horizontal="center" vertical="center"/>
    </xf>
    <xf numFmtId="0" fontId="26" fillId="2" borderId="39" xfId="0" applyFont="1" applyFill="1" applyBorder="1" applyAlignment="1">
      <alignment horizontal="center" vertical="center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9B8357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4"/>
  <sheetViews>
    <sheetView showGridLines="0" tabSelected="1" workbookViewId="0">
      <selection activeCell="B8" sqref="B8"/>
    </sheetView>
  </sheetViews>
  <sheetFormatPr defaultColWidth="9.33203125" defaultRowHeight="14.4" x14ac:dyDescent="0.3"/>
  <cols>
    <col min="1" max="1" width="2.44140625" customWidth="1"/>
    <col min="2" max="2" width="137" customWidth="1"/>
  </cols>
  <sheetData>
    <row r="1" spans="1:2" x14ac:dyDescent="0.3">
      <c r="A1" t="s">
        <v>113</v>
      </c>
    </row>
    <row r="7" spans="1:2" x14ac:dyDescent="0.3">
      <c r="A7" t="s">
        <v>113</v>
      </c>
    </row>
    <row r="8" spans="1:2" x14ac:dyDescent="0.3">
      <c r="B8" s="278" t="s">
        <v>184</v>
      </c>
    </row>
    <row r="9" spans="1:2" x14ac:dyDescent="0.3">
      <c r="B9" t="s">
        <v>113</v>
      </c>
    </row>
    <row r="10" spans="1:2" x14ac:dyDescent="0.3">
      <c r="B10" s="279" t="s">
        <v>112</v>
      </c>
    </row>
    <row r="11" spans="1:2" x14ac:dyDescent="0.3">
      <c r="B11" t="s">
        <v>113</v>
      </c>
    </row>
    <row r="12" spans="1:2" s="200" customFormat="1" x14ac:dyDescent="0.3">
      <c r="B12" s="280" t="str">
        <f>'Q01'!B2</f>
        <v>Quadro 01 - Transporte marítimo - Embarcações entradas (número e dimensão) nos portos nacionais</v>
      </c>
    </row>
    <row r="13" spans="1:2" s="200" customFormat="1" x14ac:dyDescent="0.3">
      <c r="B13" s="280" t="str">
        <f>'Q02'!B2</f>
        <v>Quadro 02 - Transporte marítimo - Movimento de mercadorias nos portos nacionais por tipo de tráfego</v>
      </c>
    </row>
    <row r="14" spans="1:2" s="200" customFormat="1" x14ac:dyDescent="0.3">
      <c r="B14" s="280" t="str">
        <f>'Q03'!B2</f>
        <v>Quadro 03 - Transporte marítimo - Movimento de mercadorias carregadas e descarregadas nos portos nacionais</v>
      </c>
    </row>
    <row r="15" spans="1:2" s="200" customFormat="1" x14ac:dyDescent="0.3">
      <c r="B15" s="280" t="str">
        <f>'Q04'!B2</f>
        <v>Quadro 04 - Transporte marítimo - Movimento de mercadorias por tipo de carga nos principais portos nacionais</v>
      </c>
    </row>
    <row r="16" spans="1:2" s="200" customFormat="1" x14ac:dyDescent="0.3">
      <c r="B16" s="280"/>
    </row>
    <row r="17" spans="2:2" s="200" customFormat="1" x14ac:dyDescent="0.3">
      <c r="B17" s="280" t="str">
        <f>'Q05'!B2</f>
        <v>Quadro 05 - Transporte fluvial - Movimento de passageiros em vias navegáveis interiores, por travessia fluvial</v>
      </c>
    </row>
    <row r="18" spans="2:2" s="200" customFormat="1" x14ac:dyDescent="0.3">
      <c r="B18" s="280" t="str">
        <f>'Q06'!B2</f>
        <v>Quadro 06 - Transporte fluvial - Movimento de veículos em vias navegáveis interiores, por travessia fluvial</v>
      </c>
    </row>
    <row r="19" spans="2:2" s="200" customFormat="1" x14ac:dyDescent="0.3">
      <c r="B19" s="280"/>
    </row>
    <row r="20" spans="2:2" s="200" customFormat="1" x14ac:dyDescent="0.3">
      <c r="B20" s="280" t="str">
        <f>'Q07'!B2</f>
        <v xml:space="preserve">Quadro 07 - Transporte aéreo - Aeronaves aterradas nas infraestruturas aeroportuárias nacionais, em voos comerciais </v>
      </c>
    </row>
    <row r="21" spans="2:2" s="200" customFormat="1" x14ac:dyDescent="0.3">
      <c r="B21" s="280" t="str">
        <f>'Q08'!B2</f>
        <v>Quadro 08 - Transporte aéreo - Passageiros  movimentados nas infraestruturas aeroportuárias nacionais, em voos comerciais</v>
      </c>
    </row>
    <row r="22" spans="2:2" s="200" customFormat="1" x14ac:dyDescent="0.3">
      <c r="B22" s="280" t="str">
        <f>'Q09'!B2</f>
        <v>Quadro 09 - Transporte aéreo - Movimento de passageiros, carga e correio nas infraestruturas aeroportuárias nacionais, em tráfego comercial, por sentido</v>
      </c>
    </row>
    <row r="23" spans="2:2" s="200" customFormat="1" x14ac:dyDescent="0.3">
      <c r="B23" s="280"/>
    </row>
    <row r="24" spans="2:2" s="200" customFormat="1" x14ac:dyDescent="0.3">
      <c r="B24" s="280" t="str">
        <f>'Q10'!B2</f>
        <v>Quadro 10 - Transporte ferroviário - Movimento de passageiros e mercadorias em transporte ferroviário pesado</v>
      </c>
    </row>
    <row r="25" spans="2:2" s="200" customFormat="1" x14ac:dyDescent="0.3">
      <c r="B25" s="280" t="str">
        <f>'Q11'!B2</f>
        <v>Quadro 11 - Transporte ferroviário - Movimento de passageiros nos sistemas ferroviários ligeiros</v>
      </c>
    </row>
    <row r="26" spans="2:2" s="200" customFormat="1" x14ac:dyDescent="0.3">
      <c r="B26" s="280"/>
    </row>
    <row r="27" spans="2:2" s="200" customFormat="1" x14ac:dyDescent="0.3">
      <c r="B27" s="280" t="str">
        <f>'Q12'!B2</f>
        <v>Quadro 12 - Transporte rodoviário - Principais indicadores da atividade do transporte rodoviário de mercadorias</v>
      </c>
    </row>
    <row r="28" spans="2:2" s="200" customFormat="1" x14ac:dyDescent="0.3">
      <c r="B28" s="280" t="str">
        <f>'Q13'!B2</f>
        <v>Quadro 13 - Transporte rodoviário - Mercadorias transportadas por tipo de transporte e de viagem</v>
      </c>
    </row>
    <row r="29" spans="2:2" s="200" customFormat="1" x14ac:dyDescent="0.3">
      <c r="B29" s="280" t="str">
        <f>'Q14'!B2</f>
        <v>Quadro 14 - Transporte rodoviário - Transporte nacional de mercadorias, segundo os principais grupos de mercadorias (NST)</v>
      </c>
    </row>
    <row r="30" spans="2:2" s="200" customFormat="1" x14ac:dyDescent="0.3">
      <c r="B30" s="280" t="str">
        <f>'Q15'!B2</f>
        <v>Quadro 15 - Transporte rodoviário - Transporte internacional (a) de mercadorias por Origem/Destino</v>
      </c>
    </row>
    <row r="31" spans="2:2" s="200" customFormat="1" x14ac:dyDescent="0.3">
      <c r="B31" s="281"/>
    </row>
    <row r="32" spans="2:2" s="200" customFormat="1" x14ac:dyDescent="0.3">
      <c r="B32" s="280" t="str">
        <f>'Q16'!B2</f>
        <v>Quadro 16 - Transporte por conduta - Transporte de gás por gasoluto, segundo o sentido e a via</v>
      </c>
    </row>
    <row r="33" spans="2:2" s="200" customFormat="1" x14ac:dyDescent="0.3">
      <c r="B33" s="280" t="str">
        <f>'Q17'!B2</f>
        <v>Quadro 17 - Transporte por conduta - Transporte nacional de mercadorias no oleoduto multiproduto Aveiras-Sines, segundo a mercadoria</v>
      </c>
    </row>
    <row r="34" spans="2:2" x14ac:dyDescent="0.3">
      <c r="B34" s="281"/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>
      <selection activeCell="B2" sqref="B2"/>
    </sheetView>
  </sheetViews>
  <sheetFormatPr defaultColWidth="9.33203125" defaultRowHeight="12" x14ac:dyDescent="0.3"/>
  <cols>
    <col min="1" max="1" width="1.44140625" style="78" customWidth="1"/>
    <col min="2" max="2" width="33.44140625" style="78" customWidth="1"/>
    <col min="3" max="3" width="8.5546875" style="78" customWidth="1"/>
    <col min="4" max="4" width="10.5546875" style="79" customWidth="1"/>
    <col min="5" max="7" width="10.44140625" style="79" customWidth="1"/>
    <col min="8" max="8" width="10.5546875" style="79" customWidth="1"/>
    <col min="9" max="11" width="10.44140625" style="79" customWidth="1"/>
    <col min="12" max="15" width="7.5546875" style="78" customWidth="1"/>
    <col min="16" max="16" width="2" style="78" customWidth="1"/>
    <col min="17" max="46" width="5.5546875" style="80" customWidth="1"/>
    <col min="47" max="16384" width="9.33203125" style="78"/>
  </cols>
  <sheetData>
    <row r="1" spans="2:46" ht="6.75" customHeight="1" x14ac:dyDescent="0.3"/>
    <row r="2" spans="2:46" ht="14.1" customHeight="1" x14ac:dyDescent="0.3">
      <c r="B2" s="84" t="s">
        <v>127</v>
      </c>
      <c r="C2" s="81"/>
    </row>
    <row r="3" spans="2:46" ht="8.25" customHeight="1" x14ac:dyDescent="0.3"/>
    <row r="4" spans="2:46" ht="8.25" customHeight="1" x14ac:dyDescent="0.3">
      <c r="J4" s="446"/>
      <c r="K4" s="446"/>
    </row>
    <row r="5" spans="2:46" ht="20.100000000000001" customHeight="1" thickBot="1" x14ac:dyDescent="0.35">
      <c r="B5" s="443"/>
      <c r="C5" s="443" t="s">
        <v>3</v>
      </c>
      <c r="D5" s="440" t="s">
        <v>185</v>
      </c>
      <c r="E5" s="441"/>
      <c r="F5" s="441"/>
      <c r="G5" s="442"/>
      <c r="H5" s="440" t="s">
        <v>186</v>
      </c>
      <c r="I5" s="441"/>
      <c r="J5" s="441"/>
      <c r="K5" s="442"/>
      <c r="L5" s="440" t="s">
        <v>49</v>
      </c>
      <c r="M5" s="441"/>
      <c r="N5" s="441"/>
      <c r="O5" s="442"/>
    </row>
    <row r="6" spans="2:46" ht="20.100000000000001" customHeight="1" x14ac:dyDescent="0.3">
      <c r="B6" s="443"/>
      <c r="C6" s="443"/>
      <c r="D6" s="76" t="s">
        <v>0</v>
      </c>
      <c r="E6" s="77" t="s">
        <v>187</v>
      </c>
      <c r="F6" s="76" t="s">
        <v>188</v>
      </c>
      <c r="G6" s="77" t="s">
        <v>189</v>
      </c>
      <c r="H6" s="76" t="s">
        <v>0</v>
      </c>
      <c r="I6" s="77" t="s">
        <v>190</v>
      </c>
      <c r="J6" s="76" t="s">
        <v>191</v>
      </c>
      <c r="K6" s="77" t="s">
        <v>192</v>
      </c>
      <c r="L6" s="76" t="s">
        <v>0</v>
      </c>
      <c r="M6" s="77" t="s">
        <v>187</v>
      </c>
      <c r="N6" s="76" t="s">
        <v>188</v>
      </c>
      <c r="O6" s="77" t="s">
        <v>189</v>
      </c>
    </row>
    <row r="7" spans="2:46" ht="7.35" customHeight="1" x14ac:dyDescent="0.3">
      <c r="B7" s="86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</row>
    <row r="8" spans="2:46" s="81" customFormat="1" ht="15" customHeight="1" x14ac:dyDescent="0.3">
      <c r="B8" s="84" t="s">
        <v>42</v>
      </c>
      <c r="C8" s="94" t="s">
        <v>16</v>
      </c>
      <c r="D8" s="89">
        <v>19263021</v>
      </c>
      <c r="E8" s="89">
        <v>6011155</v>
      </c>
      <c r="F8" s="89">
        <v>6537165</v>
      </c>
      <c r="G8" s="89">
        <v>6714701</v>
      </c>
      <c r="H8" s="96">
        <v>18385983</v>
      </c>
      <c r="I8" s="89">
        <v>5874273</v>
      </c>
      <c r="J8" s="89">
        <v>6151396</v>
      </c>
      <c r="K8" s="89">
        <v>6360314</v>
      </c>
      <c r="L8" s="120">
        <v>4.8</v>
      </c>
      <c r="M8" s="117">
        <v>2.2999999999999998</v>
      </c>
      <c r="N8" s="117">
        <v>6.3</v>
      </c>
      <c r="O8" s="117">
        <v>5.6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</row>
    <row r="9" spans="2:46" ht="15" customHeight="1" x14ac:dyDescent="0.3">
      <c r="B9" s="301" t="s">
        <v>44</v>
      </c>
      <c r="C9" s="94" t="s">
        <v>16</v>
      </c>
      <c r="D9" s="91">
        <v>9730589</v>
      </c>
      <c r="E9" s="91">
        <v>3045020</v>
      </c>
      <c r="F9" s="91">
        <v>3296951</v>
      </c>
      <c r="G9" s="91">
        <v>3388618</v>
      </c>
      <c r="H9" s="98">
        <v>9293546</v>
      </c>
      <c r="I9" s="91">
        <v>2977375</v>
      </c>
      <c r="J9" s="91">
        <v>3104956</v>
      </c>
      <c r="K9" s="91">
        <v>3211215</v>
      </c>
      <c r="L9" s="121">
        <v>4.7</v>
      </c>
      <c r="M9" s="118">
        <v>2.2999999999999998</v>
      </c>
      <c r="N9" s="118">
        <v>6.2</v>
      </c>
      <c r="O9" s="118">
        <v>5.5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spans="2:46" ht="15" customHeight="1" x14ac:dyDescent="0.3">
      <c r="B10" s="301" t="s">
        <v>52</v>
      </c>
      <c r="C10" s="94" t="s">
        <v>16</v>
      </c>
      <c r="D10" s="91">
        <v>9498535</v>
      </c>
      <c r="E10" s="91">
        <v>2951500</v>
      </c>
      <c r="F10" s="91">
        <v>3229776</v>
      </c>
      <c r="G10" s="91">
        <v>3317259</v>
      </c>
      <c r="H10" s="98">
        <v>9047579</v>
      </c>
      <c r="I10" s="91">
        <v>2880671</v>
      </c>
      <c r="J10" s="91">
        <v>3032132</v>
      </c>
      <c r="K10" s="91">
        <v>3134776</v>
      </c>
      <c r="L10" s="121">
        <v>5</v>
      </c>
      <c r="M10" s="118">
        <v>2.5</v>
      </c>
      <c r="N10" s="118">
        <v>6.5</v>
      </c>
      <c r="O10" s="118">
        <v>5.8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</row>
    <row r="11" spans="2:46" ht="15" customHeight="1" x14ac:dyDescent="0.3">
      <c r="B11" s="301" t="s">
        <v>41</v>
      </c>
      <c r="C11" s="94" t="s">
        <v>16</v>
      </c>
      <c r="D11" s="91">
        <v>33897</v>
      </c>
      <c r="E11" s="91">
        <v>14635</v>
      </c>
      <c r="F11" s="91">
        <v>10438</v>
      </c>
      <c r="G11" s="91">
        <v>8824</v>
      </c>
      <c r="H11" s="98">
        <v>44858</v>
      </c>
      <c r="I11" s="91">
        <v>16227</v>
      </c>
      <c r="J11" s="91">
        <v>14308</v>
      </c>
      <c r="K11" s="91">
        <v>14323</v>
      </c>
      <c r="L11" s="121">
        <v>-24.4</v>
      </c>
      <c r="M11" s="118">
        <v>-9.8000000000000007</v>
      </c>
      <c r="N11" s="118">
        <v>-27</v>
      </c>
      <c r="O11" s="118">
        <v>-38.4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spans="2:46" ht="14.1" customHeight="1" x14ac:dyDescent="0.3">
      <c r="B12" s="301"/>
      <c r="C12" s="94"/>
      <c r="D12" s="292"/>
      <c r="E12" s="292"/>
      <c r="F12" s="292"/>
      <c r="G12" s="292"/>
      <c r="H12" s="293"/>
      <c r="I12" s="292"/>
      <c r="J12" s="292"/>
      <c r="K12" s="292"/>
      <c r="L12" s="121"/>
      <c r="M12" s="118"/>
      <c r="N12" s="118"/>
      <c r="O12" s="118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spans="2:46" s="81" customFormat="1" ht="15" customHeight="1" x14ac:dyDescent="0.3">
      <c r="B13" s="84" t="s">
        <v>43</v>
      </c>
      <c r="C13" s="94" t="s">
        <v>5</v>
      </c>
      <c r="D13" s="89">
        <v>62382.17</v>
      </c>
      <c r="E13" s="89">
        <v>21017.423999999999</v>
      </c>
      <c r="F13" s="89">
        <v>21101.047999999999</v>
      </c>
      <c r="G13" s="294">
        <v>20263.697999999997</v>
      </c>
      <c r="H13" s="96">
        <v>55289.436000000002</v>
      </c>
      <c r="I13" s="89">
        <v>18368.048999999999</v>
      </c>
      <c r="J13" s="89">
        <v>19052.552</v>
      </c>
      <c r="K13" s="294">
        <v>17868.834999999999</v>
      </c>
      <c r="L13" s="120">
        <v>12.8</v>
      </c>
      <c r="M13" s="117">
        <v>14.4</v>
      </c>
      <c r="N13" s="117">
        <v>10.8</v>
      </c>
      <c r="O13" s="117">
        <v>13.4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</row>
    <row r="14" spans="2:46" ht="15" customHeight="1" x14ac:dyDescent="0.3">
      <c r="B14" s="301" t="s">
        <v>45</v>
      </c>
      <c r="C14" s="94" t="s">
        <v>5</v>
      </c>
      <c r="D14" s="91">
        <v>30829.326999999997</v>
      </c>
      <c r="E14" s="91">
        <v>10495.601000000001</v>
      </c>
      <c r="F14" s="91">
        <v>10577.114</v>
      </c>
      <c r="G14" s="91">
        <v>9756.6119999999992</v>
      </c>
      <c r="H14" s="98">
        <v>27198.718000000001</v>
      </c>
      <c r="I14" s="91">
        <v>9007.0130000000008</v>
      </c>
      <c r="J14" s="91">
        <v>9435.1859999999997</v>
      </c>
      <c r="K14" s="91">
        <v>8756.5190000000002</v>
      </c>
      <c r="L14" s="121">
        <v>13.3</v>
      </c>
      <c r="M14" s="118">
        <v>16.5</v>
      </c>
      <c r="N14" s="118">
        <v>12.1</v>
      </c>
      <c r="O14" s="118">
        <v>11.4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</row>
    <row r="15" spans="2:46" ht="15" customHeight="1" thickBot="1" x14ac:dyDescent="0.35">
      <c r="B15" s="122" t="s">
        <v>46</v>
      </c>
      <c r="C15" s="123" t="s">
        <v>5</v>
      </c>
      <c r="D15" s="282">
        <v>31552.842999999997</v>
      </c>
      <c r="E15" s="282">
        <v>10521.823</v>
      </c>
      <c r="F15" s="282">
        <v>10523.933999999999</v>
      </c>
      <c r="G15" s="282">
        <v>10507.085999999999</v>
      </c>
      <c r="H15" s="100">
        <v>28090.718000000001</v>
      </c>
      <c r="I15" s="282">
        <v>9361.0360000000001</v>
      </c>
      <c r="J15" s="282">
        <v>9617.366</v>
      </c>
      <c r="K15" s="282">
        <v>9112.3160000000007</v>
      </c>
      <c r="L15" s="295">
        <v>12.3</v>
      </c>
      <c r="M15" s="93">
        <v>12.4</v>
      </c>
      <c r="N15" s="93">
        <v>9.4</v>
      </c>
      <c r="O15" s="93">
        <v>15.3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</row>
    <row r="16" spans="2:46" ht="14.1" customHeight="1" thickTop="1" x14ac:dyDescent="0.3">
      <c r="B16" s="80" t="s">
        <v>161</v>
      </c>
      <c r="C16" s="79"/>
      <c r="K16" s="78"/>
      <c r="O16" s="61" t="s">
        <v>118</v>
      </c>
    </row>
    <row r="17" spans="3:15" ht="14.1" customHeight="1" x14ac:dyDescent="0.3">
      <c r="C17" s="79"/>
      <c r="K17" s="78"/>
      <c r="O17" s="61"/>
    </row>
    <row r="18" spans="3:15" x14ac:dyDescent="0.3">
      <c r="L18" s="79"/>
      <c r="M18" s="79"/>
      <c r="N18" s="114"/>
      <c r="O18" s="114"/>
    </row>
    <row r="19" spans="3:15" ht="15" customHeight="1" x14ac:dyDescent="0.3"/>
    <row r="20" spans="3:15" ht="15" customHeight="1" x14ac:dyDescent="0.3"/>
    <row r="21" spans="3:15" ht="15" customHeight="1" x14ac:dyDescent="0.25">
      <c r="L21" s="115"/>
      <c r="M21" s="115"/>
      <c r="N21" s="115"/>
      <c r="O21" s="115"/>
    </row>
    <row r="22" spans="3:15" x14ac:dyDescent="0.25">
      <c r="L22" s="116"/>
      <c r="M22" s="116"/>
      <c r="N22" s="116"/>
      <c r="O22" s="116"/>
    </row>
    <row r="23" spans="3:15" x14ac:dyDescent="0.25">
      <c r="L23" s="116"/>
      <c r="M23" s="116"/>
      <c r="N23" s="116"/>
      <c r="O23" s="116"/>
    </row>
    <row r="24" spans="3:15" x14ac:dyDescent="0.25">
      <c r="L24" s="116"/>
      <c r="M24" s="116"/>
      <c r="N24" s="116"/>
      <c r="O24" s="116"/>
    </row>
    <row r="25" spans="3:15" x14ac:dyDescent="0.25">
      <c r="L25" s="116"/>
      <c r="M25" s="116"/>
      <c r="N25" s="116"/>
    </row>
    <row r="26" spans="3:15" x14ac:dyDescent="0.25">
      <c r="L26" s="116"/>
      <c r="M26" s="116"/>
      <c r="N26" s="116"/>
    </row>
    <row r="27" spans="3:15" x14ac:dyDescent="0.25">
      <c r="L27" s="116"/>
      <c r="M27" s="116"/>
      <c r="N27" s="116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="85" zoomScaleNormal="85" zoomScalePageLayoutView="53" workbookViewId="0">
      <selection activeCell="B2" sqref="B2"/>
    </sheetView>
  </sheetViews>
  <sheetFormatPr defaultColWidth="9.33203125" defaultRowHeight="13.8" x14ac:dyDescent="0.3"/>
  <cols>
    <col min="1" max="1" width="1" style="126" customWidth="1"/>
    <col min="2" max="2" width="25.44140625" style="126" customWidth="1"/>
    <col min="3" max="3" width="7.44140625" style="127" customWidth="1"/>
    <col min="4" max="4" width="11.33203125" style="127" customWidth="1"/>
    <col min="5" max="7" width="9.44140625" style="127" customWidth="1"/>
    <col min="8" max="8" width="10.44140625" style="127" customWidth="1"/>
    <col min="9" max="11" width="9.44140625" style="127" customWidth="1"/>
    <col min="12" max="13" width="7.44140625" style="127" customWidth="1"/>
    <col min="14" max="15" width="7.44140625" style="126" customWidth="1"/>
    <col min="16" max="16" width="1.44140625" style="126" customWidth="1"/>
    <col min="17" max="28" width="5.5546875" style="126" customWidth="1"/>
    <col min="29" max="29" width="1.6640625" style="126" customWidth="1"/>
    <col min="30" max="16384" width="9.33203125" style="126"/>
  </cols>
  <sheetData>
    <row r="1" spans="2:46" ht="6.75" customHeight="1" x14ac:dyDescent="0.3"/>
    <row r="2" spans="2:46" ht="14.1" customHeight="1" x14ac:dyDescent="0.3">
      <c r="B2" s="128" t="s">
        <v>98</v>
      </c>
      <c r="C2" s="129"/>
    </row>
    <row r="3" spans="2:46" ht="5.0999999999999996" customHeight="1" x14ac:dyDescent="0.3">
      <c r="B3" s="128"/>
      <c r="C3" s="129"/>
    </row>
    <row r="4" spans="2:46" ht="7.5" customHeight="1" x14ac:dyDescent="0.3"/>
    <row r="5" spans="2:46" s="78" customFormat="1" ht="20.100000000000001" customHeight="1" thickBot="1" x14ac:dyDescent="0.35">
      <c r="B5" s="443"/>
      <c r="C5" s="443" t="s">
        <v>3</v>
      </c>
      <c r="D5" s="440" t="s">
        <v>185</v>
      </c>
      <c r="E5" s="441"/>
      <c r="F5" s="441"/>
      <c r="G5" s="442"/>
      <c r="H5" s="440" t="s">
        <v>186</v>
      </c>
      <c r="I5" s="441"/>
      <c r="J5" s="441"/>
      <c r="K5" s="442"/>
      <c r="L5" s="440" t="s">
        <v>49</v>
      </c>
      <c r="M5" s="441"/>
      <c r="N5" s="441"/>
      <c r="O5" s="442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</row>
    <row r="6" spans="2:46" s="78" customFormat="1" ht="20.100000000000001" customHeight="1" x14ac:dyDescent="0.3">
      <c r="B6" s="443"/>
      <c r="C6" s="443"/>
      <c r="D6" s="76" t="s">
        <v>0</v>
      </c>
      <c r="E6" s="77" t="s">
        <v>187</v>
      </c>
      <c r="F6" s="76" t="s">
        <v>188</v>
      </c>
      <c r="G6" s="77" t="s">
        <v>189</v>
      </c>
      <c r="H6" s="76" t="s">
        <v>0</v>
      </c>
      <c r="I6" s="77" t="s">
        <v>190</v>
      </c>
      <c r="J6" s="76" t="s">
        <v>191</v>
      </c>
      <c r="K6" s="77" t="s">
        <v>192</v>
      </c>
      <c r="L6" s="76" t="s">
        <v>0</v>
      </c>
      <c r="M6" s="77" t="s">
        <v>187</v>
      </c>
      <c r="N6" s="76" t="s">
        <v>188</v>
      </c>
      <c r="O6" s="77" t="s">
        <v>189</v>
      </c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</row>
    <row r="7" spans="2:46" s="78" customFormat="1" ht="7.35" customHeight="1" x14ac:dyDescent="0.3">
      <c r="B7" s="135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</row>
    <row r="8" spans="2:46" s="81" customFormat="1" ht="15" customHeight="1" x14ac:dyDescent="0.3">
      <c r="B8" s="135" t="s">
        <v>1</v>
      </c>
      <c r="C8" s="141" t="s">
        <v>166</v>
      </c>
      <c r="D8" s="89">
        <f>SUM(D9:D11)</f>
        <v>55027.113475662365</v>
      </c>
      <c r="E8" s="89">
        <f t="shared" ref="E8:K8" si="0">SUM(E9:E11)</f>
        <v>18421.81905578306</v>
      </c>
      <c r="F8" s="89">
        <f t="shared" si="0"/>
        <v>19132.468713400693</v>
      </c>
      <c r="G8" s="89">
        <f t="shared" si="0"/>
        <v>17472.825706478612</v>
      </c>
      <c r="H8" s="96">
        <f t="shared" si="0"/>
        <v>49015.547808485258</v>
      </c>
      <c r="I8" s="89">
        <f t="shared" si="0"/>
        <v>14174.765506208078</v>
      </c>
      <c r="J8" s="89">
        <f t="shared" si="0"/>
        <v>18069.345475523147</v>
      </c>
      <c r="K8" s="89">
        <f t="shared" si="0"/>
        <v>16771.436826754034</v>
      </c>
      <c r="L8" s="120">
        <f t="shared" ref="L8:L16" si="1">(D8-H8)/H8*100</f>
        <v>12.26460977375106</v>
      </c>
      <c r="M8" s="117">
        <f t="shared" ref="M8:O11" si="2">(E8-I8)/I8*100</f>
        <v>29.962072725047296</v>
      </c>
      <c r="N8" s="117">
        <f t="shared" si="2"/>
        <v>5.8835735877520268</v>
      </c>
      <c r="O8" s="117">
        <f t="shared" si="2"/>
        <v>4.1820440727279413</v>
      </c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2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</row>
    <row r="9" spans="2:46" s="78" customFormat="1" ht="15" customHeight="1" x14ac:dyDescent="0.3">
      <c r="B9" s="90" t="s">
        <v>87</v>
      </c>
      <c r="C9" s="141" t="s">
        <v>166</v>
      </c>
      <c r="D9" s="91">
        <f>SUM(E9:G9)</f>
        <v>50040.726225651575</v>
      </c>
      <c r="E9" s="91">
        <v>16670.102805780378</v>
      </c>
      <c r="F9" s="91">
        <v>17394.536213398009</v>
      </c>
      <c r="G9" s="91">
        <v>15976.087206473188</v>
      </c>
      <c r="H9" s="98">
        <f>SUM(I9:K9)</f>
        <v>45176.644880384614</v>
      </c>
      <c r="I9" s="91">
        <v>13020.548857443526</v>
      </c>
      <c r="J9" s="91">
        <v>16525.285975521805</v>
      </c>
      <c r="K9" s="91">
        <v>15630.810047419282</v>
      </c>
      <c r="L9" s="121">
        <f t="shared" si="1"/>
        <v>10.766805189154079</v>
      </c>
      <c r="M9" s="118">
        <f t="shared" si="2"/>
        <v>28.029186697844093</v>
      </c>
      <c r="N9" s="118">
        <f t="shared" si="2"/>
        <v>5.2601222100712004</v>
      </c>
      <c r="O9" s="118">
        <f t="shared" si="2"/>
        <v>2.2089524343680047</v>
      </c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</row>
    <row r="10" spans="2:46" s="78" customFormat="1" ht="15" customHeight="1" x14ac:dyDescent="0.3">
      <c r="B10" s="90" t="s">
        <v>88</v>
      </c>
      <c r="C10" s="141" t="s">
        <v>166</v>
      </c>
      <c r="D10" s="91">
        <f>SUM(E10:G10)</f>
        <v>4958.7742500107915</v>
      </c>
      <c r="E10" s="91">
        <v>1741.6782500026825</v>
      </c>
      <c r="F10" s="91">
        <v>1727.7605000026856</v>
      </c>
      <c r="G10" s="91">
        <v>1489.3355000054237</v>
      </c>
      <c r="H10" s="98">
        <f>SUM(I10:K10)</f>
        <v>3809.7192500054234</v>
      </c>
      <c r="I10" s="91">
        <v>1144.1765000013991</v>
      </c>
      <c r="J10" s="91">
        <v>1533.1225000013419</v>
      </c>
      <c r="K10" s="91">
        <v>1132.4202500026822</v>
      </c>
      <c r="L10" s="121">
        <f t="shared" si="1"/>
        <v>30.161146389034631</v>
      </c>
      <c r="M10" s="118">
        <f t="shared" si="2"/>
        <v>52.221117109165661</v>
      </c>
      <c r="N10" s="118">
        <f t="shared" si="2"/>
        <v>12.695528243905709</v>
      </c>
      <c r="O10" s="118">
        <f t="shared" si="2"/>
        <v>31.517914837878962</v>
      </c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</row>
    <row r="11" spans="2:46" s="78" customFormat="1" ht="15" customHeight="1" x14ac:dyDescent="0.3">
      <c r="B11" s="90" t="s">
        <v>18</v>
      </c>
      <c r="C11" s="141" t="s">
        <v>166</v>
      </c>
      <c r="D11" s="91">
        <f>SUM(E11:G11)</f>
        <v>27.613</v>
      </c>
      <c r="E11" s="91">
        <v>10.038</v>
      </c>
      <c r="F11" s="91">
        <v>10.172000000000001</v>
      </c>
      <c r="G11" s="91">
        <v>7.4029999999999996</v>
      </c>
      <c r="H11" s="98">
        <f>SUM(I11:K11)</f>
        <v>29.183678095224582</v>
      </c>
      <c r="I11" s="91">
        <v>10.040148763152628</v>
      </c>
      <c r="J11" s="91">
        <v>10.936999999999999</v>
      </c>
      <c r="K11" s="91">
        <v>8.2065293320719555</v>
      </c>
      <c r="L11" s="121">
        <f t="shared" ref="L11" si="3">(D11-H11)/H11*100</f>
        <v>-5.3820429697022938</v>
      </c>
      <c r="M11" s="118">
        <f t="shared" ref="M11" si="4">(E11-I11)/I11*100</f>
        <v>-2.1401706322453307E-2</v>
      </c>
      <c r="N11" s="118">
        <f t="shared" si="2"/>
        <v>-6.9946054676785119</v>
      </c>
      <c r="O11" s="118">
        <f t="shared" si="2"/>
        <v>-9.7913417421379467</v>
      </c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</row>
    <row r="12" spans="2:46" s="81" customFormat="1" ht="23.25" customHeight="1" x14ac:dyDescent="0.3">
      <c r="B12" s="135" t="s">
        <v>99</v>
      </c>
      <c r="C12" s="141" t="s">
        <v>166</v>
      </c>
      <c r="D12" s="89">
        <f t="shared" ref="D12:K12" si="5">SUM(D13:D15)</f>
        <v>1371873.065549054</v>
      </c>
      <c r="E12" s="89">
        <f t="shared" si="5"/>
        <v>456340.97981861193</v>
      </c>
      <c r="F12" s="89">
        <f t="shared" si="5"/>
        <v>477085.55601890368</v>
      </c>
      <c r="G12" s="89">
        <f t="shared" si="5"/>
        <v>438446.5297115384</v>
      </c>
      <c r="H12" s="96">
        <f t="shared" si="5"/>
        <v>1189234.2332963229</v>
      </c>
      <c r="I12" s="89">
        <f t="shared" si="5"/>
        <v>348258.34708281554</v>
      </c>
      <c r="J12" s="89">
        <f t="shared" si="5"/>
        <v>447837.40380557685</v>
      </c>
      <c r="K12" s="89">
        <f t="shared" si="5"/>
        <v>393138.4824079306</v>
      </c>
      <c r="L12" s="120">
        <f t="shared" si="1"/>
        <v>15.357683721102799</v>
      </c>
      <c r="M12" s="117">
        <f t="shared" ref="M12:O16" si="6">(E12-I12)/I12*100</f>
        <v>31.035187997976237</v>
      </c>
      <c r="N12" s="117">
        <f t="shared" si="6"/>
        <v>6.5309757436037117</v>
      </c>
      <c r="O12" s="117">
        <f t="shared" si="6"/>
        <v>11.524704227909952</v>
      </c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</row>
    <row r="13" spans="2:46" s="78" customFormat="1" ht="15" customHeight="1" x14ac:dyDescent="0.3">
      <c r="B13" s="90" t="s">
        <v>87</v>
      </c>
      <c r="C13" s="141" t="s">
        <v>166</v>
      </c>
      <c r="D13" s="91">
        <f>SUM(E13:G13)</f>
        <v>843931.00583965681</v>
      </c>
      <c r="E13" s="91">
        <v>282500.47459038958</v>
      </c>
      <c r="F13" s="91">
        <v>291649.22983610281</v>
      </c>
      <c r="G13" s="91">
        <v>269781.30141316442</v>
      </c>
      <c r="H13" s="98">
        <f>SUM(I13:K13)</f>
        <v>756990.55563453468</v>
      </c>
      <c r="I13" s="91">
        <v>220408.7946089028</v>
      </c>
      <c r="J13" s="91">
        <v>277875.92662430374</v>
      </c>
      <c r="K13" s="91">
        <v>258705.83440132817</v>
      </c>
      <c r="L13" s="121">
        <f t="shared" si="1"/>
        <v>11.485011214208047</v>
      </c>
      <c r="M13" s="118">
        <f t="shared" si="6"/>
        <v>28.171144482534533</v>
      </c>
      <c r="N13" s="118">
        <f t="shared" si="6"/>
        <v>4.9566377984304371</v>
      </c>
      <c r="O13" s="118">
        <f t="shared" si="6"/>
        <v>4.2811044588406784</v>
      </c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</row>
    <row r="14" spans="2:46" s="78" customFormat="1" ht="15" customHeight="1" x14ac:dyDescent="0.3">
      <c r="B14" s="90" t="s">
        <v>88</v>
      </c>
      <c r="C14" s="141" t="s">
        <v>166</v>
      </c>
      <c r="D14" s="91">
        <f>SUM(E14:G14)</f>
        <v>523699.6526873972</v>
      </c>
      <c r="E14" s="91">
        <v>172281.06453822233</v>
      </c>
      <c r="F14" s="91">
        <v>183871.61498080089</v>
      </c>
      <c r="G14" s="91">
        <v>167546.97316837401</v>
      </c>
      <c r="H14" s="98">
        <f>SUM(I14:K14)</f>
        <v>427853.46079260961</v>
      </c>
      <c r="I14" s="91">
        <v>126324.40535252492</v>
      </c>
      <c r="J14" s="91">
        <v>168324.61768227309</v>
      </c>
      <c r="K14" s="91">
        <v>133204.43775781165</v>
      </c>
      <c r="L14" s="121">
        <f t="shared" si="1"/>
        <v>22.401639972066615</v>
      </c>
      <c r="M14" s="118">
        <f t="shared" si="6"/>
        <v>36.379873752383233</v>
      </c>
      <c r="N14" s="118">
        <f t="shared" si="6"/>
        <v>9.236318200273038</v>
      </c>
      <c r="O14" s="118">
        <f t="shared" si="6"/>
        <v>25.781825281979671</v>
      </c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</row>
    <row r="15" spans="2:46" s="78" customFormat="1" ht="15" customHeight="1" x14ac:dyDescent="0.3">
      <c r="B15" s="90" t="s">
        <v>18</v>
      </c>
      <c r="C15" s="141" t="s">
        <v>166</v>
      </c>
      <c r="D15" s="91">
        <f>SUM(E15:G15)</f>
        <v>4242.4070219999894</v>
      </c>
      <c r="E15" s="91">
        <v>1559.4406899999999</v>
      </c>
      <c r="F15" s="91">
        <v>1564.71120199999</v>
      </c>
      <c r="G15" s="91">
        <v>1118.2551299999998</v>
      </c>
      <c r="H15" s="98">
        <f>SUM(I15:K15)</f>
        <v>4390.21686917852</v>
      </c>
      <c r="I15" s="91">
        <v>1525.1471213877999</v>
      </c>
      <c r="J15" s="91">
        <v>1636.8594990000001</v>
      </c>
      <c r="K15" s="91">
        <v>1228.2102487907202</v>
      </c>
      <c r="L15" s="121">
        <f t="shared" ref="L15" si="7">(D15-H15)/H15*100</f>
        <v>-3.3668005837303476</v>
      </c>
      <c r="M15" s="118">
        <f t="shared" ref="M15" si="8">(E15-I15)/I15*100</f>
        <v>2.2485416738678152</v>
      </c>
      <c r="N15" s="118">
        <f t="shared" si="6"/>
        <v>-4.4077269334409852</v>
      </c>
      <c r="O15" s="118">
        <f t="shared" si="6"/>
        <v>-8.9524671284074397</v>
      </c>
      <c r="P15" s="118">
        <f t="shared" ref="P15" si="9">(H15-L15)/L15*100</f>
        <v>-130497.29440447727</v>
      </c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</row>
    <row r="16" spans="2:46" ht="24.6" customHeight="1" x14ac:dyDescent="0.3">
      <c r="B16" s="135" t="s">
        <v>4</v>
      </c>
      <c r="C16" s="141" t="s">
        <v>5</v>
      </c>
      <c r="D16" s="96">
        <f>SUM(D17:D18)</f>
        <v>2349624.0750000002</v>
      </c>
      <c r="E16" s="89">
        <f t="shared" ref="E16:K16" si="10">SUM(E17:E18)</f>
        <v>770337</v>
      </c>
      <c r="F16" s="89">
        <f t="shared" si="10"/>
        <v>817892</v>
      </c>
      <c r="G16" s="97">
        <f t="shared" si="10"/>
        <v>761395.07499999995</v>
      </c>
      <c r="H16" s="96">
        <f t="shared" si="10"/>
        <v>2433426.8140000002</v>
      </c>
      <c r="I16" s="89">
        <f t="shared" si="10"/>
        <v>737503.85499999998</v>
      </c>
      <c r="J16" s="89">
        <f t="shared" si="10"/>
        <v>851542.09600000002</v>
      </c>
      <c r="K16" s="97">
        <f t="shared" si="10"/>
        <v>844380.86300000001</v>
      </c>
      <c r="L16" s="117">
        <f t="shared" si="1"/>
        <v>-3.4438158779982957</v>
      </c>
      <c r="M16" s="117">
        <f t="shared" si="6"/>
        <v>4.4519285936478283</v>
      </c>
      <c r="N16" s="117">
        <f t="shared" si="6"/>
        <v>-3.9516655909398541</v>
      </c>
      <c r="O16" s="117">
        <f t="shared" si="6"/>
        <v>-9.8280043563706467</v>
      </c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</row>
    <row r="17" spans="2:28" ht="15" customHeight="1" x14ac:dyDescent="0.3">
      <c r="B17" s="136" t="s">
        <v>17</v>
      </c>
      <c r="C17" s="141" t="s">
        <v>5</v>
      </c>
      <c r="D17" s="98">
        <f>SUM(E17:G17)</f>
        <v>1563936.075</v>
      </c>
      <c r="E17" s="91">
        <v>513059</v>
      </c>
      <c r="F17" s="91">
        <v>564999</v>
      </c>
      <c r="G17" s="99">
        <v>485878.07500000001</v>
      </c>
      <c r="H17" s="98">
        <f>SUM(I17:K17)</f>
        <v>1740087.1540000001</v>
      </c>
      <c r="I17" s="91">
        <v>513488.20299999998</v>
      </c>
      <c r="J17" s="91">
        <v>596762.59100000001</v>
      </c>
      <c r="K17" s="99">
        <v>629836.36</v>
      </c>
      <c r="L17" s="118">
        <f t="shared" ref="L17:O18" si="11">(D17-H17)/H17*100</f>
        <v>-10.123118178022027</v>
      </c>
      <c r="M17" s="118">
        <f t="shared" si="11"/>
        <v>-8.3585756691664348E-2</v>
      </c>
      <c r="N17" s="118">
        <f t="shared" si="11"/>
        <v>-5.3226511646404484</v>
      </c>
      <c r="O17" s="118">
        <f t="shared" si="11"/>
        <v>-22.856458302915375</v>
      </c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</row>
    <row r="18" spans="2:28" ht="15" customHeight="1" x14ac:dyDescent="0.3">
      <c r="B18" s="136" t="s">
        <v>18</v>
      </c>
      <c r="C18" s="141" t="s">
        <v>5</v>
      </c>
      <c r="D18" s="98">
        <f>SUM(E18:G18)</f>
        <v>785688</v>
      </c>
      <c r="E18" s="91">
        <v>257278</v>
      </c>
      <c r="F18" s="91">
        <v>252893</v>
      </c>
      <c r="G18" s="99">
        <v>275517</v>
      </c>
      <c r="H18" s="98">
        <f>SUM(I18:K18)</f>
        <v>693339.66</v>
      </c>
      <c r="I18" s="91">
        <v>224015.652</v>
      </c>
      <c r="J18" s="91">
        <v>254779.505</v>
      </c>
      <c r="K18" s="99">
        <v>214544.503</v>
      </c>
      <c r="L18" s="118">
        <f t="shared" si="11"/>
        <v>13.319350576310601</v>
      </c>
      <c r="M18" s="118">
        <f t="shared" si="11"/>
        <v>14.8482249802795</v>
      </c>
      <c r="N18" s="118">
        <f t="shared" si="11"/>
        <v>-0.74044613596372466</v>
      </c>
      <c r="O18" s="118">
        <f t="shared" si="11"/>
        <v>28.419510240260038</v>
      </c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</row>
    <row r="19" spans="2:28" ht="24.6" customHeight="1" x14ac:dyDescent="0.3">
      <c r="B19" s="135" t="s">
        <v>101</v>
      </c>
      <c r="C19" s="141" t="s">
        <v>167</v>
      </c>
      <c r="D19" s="96">
        <f>SUM(D20:D22)</f>
        <v>696128.12899999996</v>
      </c>
      <c r="E19" s="89">
        <f t="shared" ref="E19:K19" si="12">SUM(E20:E22)</f>
        <v>224852.01</v>
      </c>
      <c r="F19" s="89">
        <f t="shared" si="12"/>
        <v>241224.796</v>
      </c>
      <c r="G19" s="97">
        <f t="shared" si="12"/>
        <v>230051.323</v>
      </c>
      <c r="H19" s="96">
        <f t="shared" si="12"/>
        <v>720291.83572900004</v>
      </c>
      <c r="I19" s="89">
        <f t="shared" si="12"/>
        <v>222981.69845600001</v>
      </c>
      <c r="J19" s="89">
        <f t="shared" si="12"/>
        <v>253229.52189999999</v>
      </c>
      <c r="K19" s="97">
        <f t="shared" si="12"/>
        <v>244080.61537300004</v>
      </c>
      <c r="L19" s="117">
        <f>(D19-H19)/H19*100</f>
        <v>-3.3547106228886023</v>
      </c>
      <c r="M19" s="117">
        <f>(E19-I19)/I19*100</f>
        <v>0.83877356614944654</v>
      </c>
      <c r="N19" s="117">
        <f>(F19-J19)/J19*100</f>
        <v>-4.7406502251110521</v>
      </c>
      <c r="O19" s="117">
        <f>(G19-K19)/K19*100</f>
        <v>-5.7478109646522713</v>
      </c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</row>
    <row r="20" spans="2:28" ht="16.5" customHeight="1" x14ac:dyDescent="0.3">
      <c r="B20" s="136" t="s">
        <v>17</v>
      </c>
      <c r="C20" s="141" t="s">
        <v>167</v>
      </c>
      <c r="D20" s="98">
        <f>SUM(E20:G20)</f>
        <v>387081.478</v>
      </c>
      <c r="E20" s="91">
        <v>122301.948</v>
      </c>
      <c r="F20" s="91">
        <v>136376.20699999999</v>
      </c>
      <c r="G20" s="99">
        <v>128403.323</v>
      </c>
      <c r="H20" s="98">
        <f>SUM(I20:K20)</f>
        <v>421480.05010300002</v>
      </c>
      <c r="I20" s="91">
        <v>129523.252718</v>
      </c>
      <c r="J20" s="91">
        <v>142198.588475</v>
      </c>
      <c r="K20" s="99">
        <v>149758.20891000002</v>
      </c>
      <c r="L20" s="118">
        <f>(D20-H20)/H20*100</f>
        <v>-8.1613761065544601</v>
      </c>
      <c r="M20" s="118">
        <f>(E20-I20)/I20*100</f>
        <v>-5.5752959923901342</v>
      </c>
      <c r="N20" s="118">
        <f t="shared" ref="L20:O21" si="13">(F20-J20)/J20*100</f>
        <v>-4.0945423843104027</v>
      </c>
      <c r="O20" s="118">
        <f t="shared" si="13"/>
        <v>-14.259576196476567</v>
      </c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</row>
    <row r="21" spans="2:28" ht="16.5" customHeight="1" x14ac:dyDescent="0.3">
      <c r="B21" s="136" t="s">
        <v>18</v>
      </c>
      <c r="C21" s="141" t="s">
        <v>167</v>
      </c>
      <c r="D21" s="98">
        <f>SUM(E21:G21)</f>
        <v>309046.65100000001</v>
      </c>
      <c r="E21" s="91">
        <v>102550.06200000001</v>
      </c>
      <c r="F21" s="91">
        <v>104848.58900000001</v>
      </c>
      <c r="G21" s="99">
        <v>101648</v>
      </c>
      <c r="H21" s="98">
        <f>SUM(I21:K21)</f>
        <v>298811.78562600003</v>
      </c>
      <c r="I21" s="91">
        <v>93458.445738000009</v>
      </c>
      <c r="J21" s="91">
        <v>111030.933425</v>
      </c>
      <c r="K21" s="99">
        <v>94322.406463000007</v>
      </c>
      <c r="L21" s="118">
        <f t="shared" si="13"/>
        <v>3.4251879833180974</v>
      </c>
      <c r="M21" s="118">
        <f t="shared" si="13"/>
        <v>9.7279771669724688</v>
      </c>
      <c r="N21" s="118">
        <f t="shared" si="13"/>
        <v>-5.5681279390270868</v>
      </c>
      <c r="O21" s="118">
        <f t="shared" si="13"/>
        <v>7.7665464778759814</v>
      </c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</row>
    <row r="22" spans="2:28" ht="7.35" customHeight="1" thickBot="1" x14ac:dyDescent="0.35">
      <c r="B22" s="137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</row>
    <row r="23" spans="2:28" ht="14.1" customHeight="1" thickTop="1" x14ac:dyDescent="0.3">
      <c r="B23" s="80" t="s">
        <v>164</v>
      </c>
      <c r="C23" s="79"/>
      <c r="D23" s="79"/>
      <c r="E23" s="79"/>
      <c r="F23" s="79"/>
      <c r="G23" s="79"/>
      <c r="H23" s="79"/>
      <c r="I23" s="79"/>
      <c r="J23" s="79"/>
      <c r="K23" s="78"/>
      <c r="L23" s="78"/>
      <c r="M23" s="78"/>
      <c r="N23" s="78"/>
      <c r="O23" s="61" t="s">
        <v>118</v>
      </c>
    </row>
    <row r="24" spans="2:28" ht="14.1" customHeight="1" x14ac:dyDescent="0.3">
      <c r="B24" s="131"/>
      <c r="C24" s="131"/>
      <c r="D24" s="131"/>
      <c r="E24" s="131"/>
      <c r="F24" s="131"/>
      <c r="G24" s="131"/>
      <c r="I24" s="131"/>
      <c r="J24" s="131"/>
      <c r="K24" s="131"/>
      <c r="L24" s="132"/>
      <c r="M24" s="132"/>
      <c r="N24" s="133"/>
      <c r="O24" s="133"/>
    </row>
    <row r="25" spans="2:28" ht="14.1" customHeight="1" x14ac:dyDescent="0.3">
      <c r="B25" s="131"/>
      <c r="C25" s="131"/>
      <c r="D25" s="131"/>
      <c r="E25" s="125"/>
      <c r="F25" s="125"/>
      <c r="G25" s="131"/>
      <c r="I25" s="131"/>
      <c r="J25" s="125"/>
      <c r="K25" s="125"/>
      <c r="L25" s="132"/>
      <c r="M25" s="132"/>
      <c r="N25" s="133"/>
      <c r="O25" s="133"/>
    </row>
    <row r="26" spans="2:28" x14ac:dyDescent="0.3">
      <c r="B26" s="134"/>
      <c r="C26" s="134"/>
      <c r="D26" s="134"/>
      <c r="E26" s="125"/>
      <c r="F26" s="125"/>
      <c r="G26" s="134"/>
      <c r="I26" s="134"/>
      <c r="J26" s="125"/>
      <c r="K26" s="125"/>
      <c r="L26" s="134"/>
      <c r="M26" s="134"/>
      <c r="N26" s="134"/>
      <c r="O26" s="134"/>
    </row>
    <row r="27" spans="2:28" x14ac:dyDescent="0.3">
      <c r="E27" s="125"/>
      <c r="F27" s="125"/>
      <c r="L27" s="132"/>
      <c r="M27" s="132"/>
      <c r="N27" s="133"/>
      <c r="O27" s="133"/>
    </row>
    <row r="28" spans="2:28" x14ac:dyDescent="0.3">
      <c r="E28" s="125"/>
      <c r="F28" s="125"/>
      <c r="L28" s="132"/>
      <c r="M28" s="132"/>
      <c r="N28" s="133"/>
      <c r="O28" s="133"/>
    </row>
    <row r="30" spans="2:28" x14ac:dyDescent="0.3">
      <c r="L30" s="132"/>
      <c r="M30" s="132"/>
      <c r="N30" s="132"/>
      <c r="O30" s="132"/>
    </row>
    <row r="31" spans="2:28" x14ac:dyDescent="0.3">
      <c r="L31" s="132"/>
      <c r="M31" s="132"/>
      <c r="N31" s="132"/>
      <c r="O31" s="132"/>
    </row>
    <row r="32" spans="2:28" x14ac:dyDescent="0.3">
      <c r="L32" s="132"/>
      <c r="M32" s="132"/>
      <c r="N32" s="132"/>
      <c r="O32" s="132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85" zoomScaleNormal="85" zoomScalePageLayoutView="51" workbookViewId="0">
      <selection activeCell="B2" sqref="B2"/>
    </sheetView>
  </sheetViews>
  <sheetFormatPr defaultColWidth="9.33203125" defaultRowHeight="11.4" x14ac:dyDescent="0.3"/>
  <cols>
    <col min="1" max="1" width="1.33203125" style="29" customWidth="1"/>
    <col min="2" max="2" width="25.5546875" style="29" customWidth="1"/>
    <col min="3" max="3" width="7.44140625" style="30" customWidth="1"/>
    <col min="4" max="8" width="11" style="6" customWidth="1"/>
    <col min="9" max="10" width="10.44140625" style="6" customWidth="1"/>
    <col min="11" max="11" width="10.5546875" style="6" customWidth="1"/>
    <col min="12" max="13" width="7.44140625" style="6" customWidth="1"/>
    <col min="14" max="15" width="7.44140625" style="14" customWidth="1"/>
    <col min="16" max="16" width="1.44140625" style="29" customWidth="1"/>
    <col min="17" max="28" width="5.5546875" style="29" customWidth="1"/>
    <col min="29" max="29" width="1.5546875" style="29" customWidth="1"/>
    <col min="30" max="39" width="5.5546875" style="29" customWidth="1"/>
    <col min="40" max="16384" width="9.33203125" style="29"/>
  </cols>
  <sheetData>
    <row r="1" spans="2:28" ht="6" customHeight="1" x14ac:dyDescent="0.3"/>
    <row r="2" spans="2:28" ht="14.1" customHeight="1" x14ac:dyDescent="0.3">
      <c r="B2" s="128" t="s">
        <v>100</v>
      </c>
      <c r="C2" s="32"/>
    </row>
    <row r="3" spans="2:28" ht="6" customHeight="1" x14ac:dyDescent="0.3">
      <c r="B3" s="31"/>
      <c r="C3" s="32"/>
    </row>
    <row r="4" spans="2:28" ht="6" customHeight="1" x14ac:dyDescent="0.3">
      <c r="K4" s="21"/>
      <c r="L4" s="21"/>
      <c r="M4" s="21"/>
      <c r="N4" s="21"/>
      <c r="O4" s="21"/>
    </row>
    <row r="5" spans="2:28" ht="30.75" customHeight="1" thickBot="1" x14ac:dyDescent="0.35">
      <c r="B5" s="443"/>
      <c r="C5" s="443" t="s">
        <v>3</v>
      </c>
      <c r="D5" s="440" t="s">
        <v>185</v>
      </c>
      <c r="E5" s="441"/>
      <c r="F5" s="441"/>
      <c r="G5" s="442"/>
      <c r="H5" s="440" t="s">
        <v>186</v>
      </c>
      <c r="I5" s="441"/>
      <c r="J5" s="441"/>
      <c r="K5" s="442"/>
      <c r="L5" s="440" t="s">
        <v>49</v>
      </c>
      <c r="M5" s="441"/>
      <c r="N5" s="441"/>
      <c r="O5" s="442"/>
    </row>
    <row r="6" spans="2:28" ht="20.100000000000001" customHeight="1" x14ac:dyDescent="0.3">
      <c r="B6" s="443"/>
      <c r="C6" s="443"/>
      <c r="D6" s="76" t="s">
        <v>0</v>
      </c>
      <c r="E6" s="77" t="s">
        <v>187</v>
      </c>
      <c r="F6" s="76" t="s">
        <v>188</v>
      </c>
      <c r="G6" s="77" t="s">
        <v>189</v>
      </c>
      <c r="H6" s="76" t="s">
        <v>0</v>
      </c>
      <c r="I6" s="77" t="s">
        <v>190</v>
      </c>
      <c r="J6" s="76" t="s">
        <v>191</v>
      </c>
      <c r="K6" s="77" t="s">
        <v>192</v>
      </c>
      <c r="L6" s="76" t="s">
        <v>0</v>
      </c>
      <c r="M6" s="77" t="s">
        <v>187</v>
      </c>
      <c r="N6" s="76" t="s">
        <v>188</v>
      </c>
      <c r="O6" s="77" t="s">
        <v>189</v>
      </c>
    </row>
    <row r="7" spans="2:28" ht="7.35" customHeight="1" x14ac:dyDescent="0.3">
      <c r="B7" s="86"/>
      <c r="C7" s="86"/>
      <c r="D7" s="87"/>
      <c r="E7" s="88"/>
      <c r="F7" s="88"/>
      <c r="G7" s="88"/>
      <c r="H7" s="87"/>
      <c r="I7" s="88"/>
      <c r="J7" s="88"/>
      <c r="K7" s="88"/>
      <c r="L7" s="53"/>
      <c r="M7" s="53"/>
      <c r="N7" s="53"/>
      <c r="O7" s="53"/>
    </row>
    <row r="8" spans="2:28" ht="15.75" customHeight="1" x14ac:dyDescent="0.3">
      <c r="B8" s="84" t="s">
        <v>1</v>
      </c>
      <c r="C8" s="141" t="s">
        <v>168</v>
      </c>
      <c r="D8" s="89">
        <f t="shared" ref="D8:K8" si="0">SUM(D9:D11)</f>
        <v>72946</v>
      </c>
      <c r="E8" s="89">
        <f t="shared" si="0"/>
        <v>24528</v>
      </c>
      <c r="F8" s="89">
        <f t="shared" si="0"/>
        <v>25714</v>
      </c>
      <c r="G8" s="89">
        <f t="shared" si="0"/>
        <v>22704</v>
      </c>
      <c r="H8" s="96">
        <f t="shared" si="0"/>
        <v>64892</v>
      </c>
      <c r="I8" s="89">
        <f t="shared" si="0"/>
        <v>20624</v>
      </c>
      <c r="J8" s="89">
        <f t="shared" si="0"/>
        <v>23097</v>
      </c>
      <c r="K8" s="89">
        <f t="shared" si="0"/>
        <v>21171</v>
      </c>
      <c r="L8" s="120">
        <f>(D8-H8)/H8*100</f>
        <v>12.411391234666832</v>
      </c>
      <c r="M8" s="117">
        <f t="shared" ref="M8:O9" si="1">(E8-I8)/I8*100</f>
        <v>18.929402637703646</v>
      </c>
      <c r="N8" s="117">
        <f t="shared" si="1"/>
        <v>11.330475819370481</v>
      </c>
      <c r="O8" s="117">
        <f t="shared" si="1"/>
        <v>7.2410372679608894</v>
      </c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</row>
    <row r="9" spans="2:28" ht="15.75" customHeight="1" x14ac:dyDescent="0.3">
      <c r="B9" s="90" t="s">
        <v>132</v>
      </c>
      <c r="C9" s="141" t="s">
        <v>168</v>
      </c>
      <c r="D9" s="91">
        <f>SUM(E9:G9)</f>
        <v>45092</v>
      </c>
      <c r="E9" s="91">
        <v>15355</v>
      </c>
      <c r="F9" s="91">
        <v>15739</v>
      </c>
      <c r="G9" s="91">
        <v>13998</v>
      </c>
      <c r="H9" s="98">
        <f>SUM(I9:K9)</f>
        <v>40058</v>
      </c>
      <c r="I9" s="91">
        <v>12988</v>
      </c>
      <c r="J9" s="91">
        <v>14155</v>
      </c>
      <c r="K9" s="91">
        <v>12915</v>
      </c>
      <c r="L9" s="121">
        <f>(D9-H9)/H9*100</f>
        <v>12.566778171651105</v>
      </c>
      <c r="M9" s="118">
        <f t="shared" si="1"/>
        <v>18.2245149368648</v>
      </c>
      <c r="N9" s="118">
        <f t="shared" si="1"/>
        <v>11.190392087601554</v>
      </c>
      <c r="O9" s="118">
        <f t="shared" si="1"/>
        <v>8.3855981416957022</v>
      </c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</row>
    <row r="10" spans="2:28" ht="15.6" customHeight="1" x14ac:dyDescent="0.3">
      <c r="B10" s="90" t="s">
        <v>38</v>
      </c>
      <c r="C10" s="141" t="s">
        <v>168</v>
      </c>
      <c r="D10" s="91">
        <f>SUM(E10:G10)</f>
        <v>22657</v>
      </c>
      <c r="E10" s="91">
        <v>7420</v>
      </c>
      <c r="F10" s="91">
        <v>8128</v>
      </c>
      <c r="G10" s="91">
        <v>7109</v>
      </c>
      <c r="H10" s="98">
        <f>SUM(I10:K10)</f>
        <v>20394</v>
      </c>
      <c r="I10" s="91">
        <v>6206</v>
      </c>
      <c r="J10" s="91">
        <v>7391</v>
      </c>
      <c r="K10" s="91">
        <v>6797</v>
      </c>
      <c r="L10" s="121">
        <f t="shared" ref="L10:L11" si="2">(D10-H10)/H10*100</f>
        <v>11.096400902226144</v>
      </c>
      <c r="M10" s="118">
        <f t="shared" ref="M10:M11" si="3">(E10-I10)/I10*100</f>
        <v>19.561714469867869</v>
      </c>
      <c r="N10" s="118">
        <f t="shared" ref="N10:N11" si="4">(F10-J10)/J10*100</f>
        <v>9.9715870653497483</v>
      </c>
      <c r="O10" s="118">
        <f t="shared" ref="O10:O11" si="5">(G10-K10)/K10*100</f>
        <v>4.5902604090039727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spans="2:28" ht="14.1" customHeight="1" x14ac:dyDescent="0.3">
      <c r="B11" s="90" t="s">
        <v>77</v>
      </c>
      <c r="C11" s="141" t="s">
        <v>168</v>
      </c>
      <c r="D11" s="91">
        <f>SUM(E11:G11)</f>
        <v>5197</v>
      </c>
      <c r="E11" s="91">
        <v>1753</v>
      </c>
      <c r="F11" s="91">
        <v>1847</v>
      </c>
      <c r="G11" s="91">
        <v>1597</v>
      </c>
      <c r="H11" s="98">
        <f>SUM(I11:K11)</f>
        <v>4440</v>
      </c>
      <c r="I11" s="91">
        <v>1430</v>
      </c>
      <c r="J11" s="91">
        <v>1551</v>
      </c>
      <c r="K11" s="91">
        <v>1459</v>
      </c>
      <c r="L11" s="121">
        <f t="shared" si="2"/>
        <v>17.04954954954955</v>
      </c>
      <c r="M11" s="118">
        <f t="shared" si="3"/>
        <v>22.587412587412587</v>
      </c>
      <c r="N11" s="118">
        <f t="shared" si="4"/>
        <v>19.084461637653128</v>
      </c>
      <c r="O11" s="118">
        <f t="shared" si="5"/>
        <v>9.4585332419465384</v>
      </c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 spans="2:28" ht="7.35" customHeight="1" x14ac:dyDescent="0.3">
      <c r="B12" s="86"/>
      <c r="C12" s="142"/>
      <c r="D12" s="87"/>
      <c r="E12" s="88"/>
      <c r="F12" s="88"/>
      <c r="G12" s="88"/>
      <c r="H12" s="95"/>
      <c r="I12" s="88"/>
      <c r="J12" s="88"/>
      <c r="K12" s="88"/>
      <c r="L12" s="119"/>
      <c r="M12" s="53"/>
      <c r="N12" s="53"/>
      <c r="O12" s="53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 spans="2:28" ht="15.75" customHeight="1" x14ac:dyDescent="0.3">
      <c r="B13" s="84" t="s">
        <v>102</v>
      </c>
      <c r="C13" s="141" t="s">
        <v>168</v>
      </c>
      <c r="D13" s="89">
        <f t="shared" ref="D13:K13" si="6">SUM(D14:D16)</f>
        <v>369151</v>
      </c>
      <c r="E13" s="89">
        <f t="shared" si="6"/>
        <v>123928</v>
      </c>
      <c r="F13" s="89">
        <f t="shared" si="6"/>
        <v>129816</v>
      </c>
      <c r="G13" s="89">
        <f t="shared" si="6"/>
        <v>115407</v>
      </c>
      <c r="H13" s="96">
        <f t="shared" si="6"/>
        <v>329429</v>
      </c>
      <c r="I13" s="89">
        <f t="shared" si="6"/>
        <v>106332</v>
      </c>
      <c r="J13" s="89">
        <f t="shared" si="6"/>
        <v>115673</v>
      </c>
      <c r="K13" s="89">
        <f t="shared" si="6"/>
        <v>107424</v>
      </c>
      <c r="L13" s="120">
        <f t="shared" ref="L13:O14" si="7">(D13-H13)/H13*100</f>
        <v>12.057833402645183</v>
      </c>
      <c r="M13" s="117">
        <f t="shared" si="7"/>
        <v>16.548169883007937</v>
      </c>
      <c r="N13" s="117">
        <f t="shared" si="7"/>
        <v>12.226708047686149</v>
      </c>
      <c r="O13" s="117">
        <f t="shared" si="7"/>
        <v>7.431300268096515</v>
      </c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 spans="2:28" ht="15.75" customHeight="1" x14ac:dyDescent="0.3">
      <c r="B14" s="90" t="s">
        <v>132</v>
      </c>
      <c r="C14" s="141" t="s">
        <v>168</v>
      </c>
      <c r="D14" s="91">
        <f>SUM(E14:G14)</f>
        <v>235537</v>
      </c>
      <c r="E14" s="91">
        <v>79924</v>
      </c>
      <c r="F14" s="91">
        <v>81653</v>
      </c>
      <c r="G14" s="91">
        <v>73960</v>
      </c>
      <c r="H14" s="98">
        <f>SUM(I14:K14)</f>
        <v>208298</v>
      </c>
      <c r="I14" s="91">
        <v>69240</v>
      </c>
      <c r="J14" s="91">
        <v>71888</v>
      </c>
      <c r="K14" s="91">
        <v>67170</v>
      </c>
      <c r="L14" s="121">
        <f t="shared" si="7"/>
        <v>13.076937848659131</v>
      </c>
      <c r="M14" s="118">
        <f t="shared" si="7"/>
        <v>15.430387059503179</v>
      </c>
      <c r="N14" s="118">
        <f t="shared" si="7"/>
        <v>13.58363009125306</v>
      </c>
      <c r="O14" s="118">
        <f t="shared" si="7"/>
        <v>10.108679470001489</v>
      </c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 spans="2:28" ht="15.75" customHeight="1" x14ac:dyDescent="0.3">
      <c r="B15" s="90" t="s">
        <v>38</v>
      </c>
      <c r="C15" s="141" t="s">
        <v>168</v>
      </c>
      <c r="D15" s="91">
        <f>SUM(E15:G15)</f>
        <v>120892</v>
      </c>
      <c r="E15" s="91">
        <v>39705</v>
      </c>
      <c r="F15" s="91">
        <v>43656</v>
      </c>
      <c r="G15" s="91">
        <v>37531</v>
      </c>
      <c r="H15" s="98">
        <f>SUM(I15:K15)</f>
        <v>110060</v>
      </c>
      <c r="I15" s="91">
        <v>33485</v>
      </c>
      <c r="J15" s="91">
        <v>39925</v>
      </c>
      <c r="K15" s="91">
        <v>36650</v>
      </c>
      <c r="L15" s="121">
        <f t="shared" ref="L15:L16" si="8">(D15-H15)/H15*100</f>
        <v>9.8419044157732145</v>
      </c>
      <c r="M15" s="118">
        <f t="shared" ref="M15:M16" si="9">(E15-I15)/I15*100</f>
        <v>18.575481558906972</v>
      </c>
      <c r="N15" s="118">
        <f t="shared" ref="N15:N16" si="10">(F15-J15)/J15*100</f>
        <v>9.3450219160926729</v>
      </c>
      <c r="O15" s="118">
        <f t="shared" ref="O15:O16" si="11">(G15-K15)/K15*100</f>
        <v>2.4038199181446109</v>
      </c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 spans="2:28" ht="15.75" customHeight="1" x14ac:dyDescent="0.3">
      <c r="B16" s="90" t="s">
        <v>77</v>
      </c>
      <c r="C16" s="141" t="s">
        <v>168</v>
      </c>
      <c r="D16" s="91">
        <f>SUM(E16:G16)</f>
        <v>12722</v>
      </c>
      <c r="E16" s="91">
        <v>4299</v>
      </c>
      <c r="F16" s="91">
        <v>4507</v>
      </c>
      <c r="G16" s="91">
        <v>3916</v>
      </c>
      <c r="H16" s="98">
        <f>SUM(I16:K16)</f>
        <v>11071</v>
      </c>
      <c r="I16" s="91">
        <v>3607</v>
      </c>
      <c r="J16" s="91">
        <v>3860</v>
      </c>
      <c r="K16" s="91">
        <v>3604</v>
      </c>
      <c r="L16" s="121">
        <f t="shared" si="8"/>
        <v>14.912835335561375</v>
      </c>
      <c r="M16" s="118">
        <f t="shared" si="9"/>
        <v>19.184918214582755</v>
      </c>
      <c r="N16" s="118">
        <f t="shared" si="10"/>
        <v>16.761658031088082</v>
      </c>
      <c r="O16" s="118">
        <f t="shared" si="11"/>
        <v>8.657047724750278</v>
      </c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 spans="2:28" ht="7.35" customHeight="1" x14ac:dyDescent="0.3">
      <c r="B17" s="86"/>
      <c r="C17" s="142"/>
      <c r="D17" s="87"/>
      <c r="E17" s="88"/>
      <c r="F17" s="88"/>
      <c r="G17" s="88"/>
      <c r="H17" s="95"/>
      <c r="I17" s="88"/>
      <c r="J17" s="88"/>
      <c r="K17" s="88"/>
      <c r="L17" s="119"/>
      <c r="M17" s="53"/>
      <c r="N17" s="53"/>
      <c r="O17" s="53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 spans="2:28" ht="15.75" customHeight="1" x14ac:dyDescent="0.3">
      <c r="B18" s="84" t="s">
        <v>71</v>
      </c>
      <c r="C18" s="141" t="s">
        <v>168</v>
      </c>
      <c r="D18" s="89">
        <f t="shared" ref="D18:K18" si="12">SUM(D19:D21)</f>
        <v>1528483</v>
      </c>
      <c r="E18" s="89">
        <f t="shared" si="12"/>
        <v>510015</v>
      </c>
      <c r="F18" s="89">
        <f t="shared" si="12"/>
        <v>530390</v>
      </c>
      <c r="G18" s="89">
        <f t="shared" si="12"/>
        <v>488078</v>
      </c>
      <c r="H18" s="96">
        <f t="shared" si="12"/>
        <v>1409785</v>
      </c>
      <c r="I18" s="89">
        <f t="shared" si="12"/>
        <v>466809</v>
      </c>
      <c r="J18" s="89">
        <f t="shared" si="12"/>
        <v>469463</v>
      </c>
      <c r="K18" s="89">
        <f t="shared" si="12"/>
        <v>473513</v>
      </c>
      <c r="L18" s="120">
        <f t="shared" ref="L18:O21" si="13">(D18-H18)/H18*100</f>
        <v>8.4195817092677245</v>
      </c>
      <c r="M18" s="117">
        <f t="shared" si="13"/>
        <v>9.255605611716998</v>
      </c>
      <c r="N18" s="117">
        <f t="shared" si="13"/>
        <v>12.978019567037233</v>
      </c>
      <c r="O18" s="117">
        <f t="shared" si="13"/>
        <v>3.075945116607147</v>
      </c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 spans="2:28" ht="15.75" customHeight="1" x14ac:dyDescent="0.3">
      <c r="B19" s="90" t="s">
        <v>132</v>
      </c>
      <c r="C19" s="141" t="s">
        <v>168</v>
      </c>
      <c r="D19" s="91">
        <f>SUM(E19:G19)</f>
        <v>955583</v>
      </c>
      <c r="E19" s="91">
        <v>317738</v>
      </c>
      <c r="F19" s="91">
        <v>325727</v>
      </c>
      <c r="G19" s="91">
        <v>312118</v>
      </c>
      <c r="H19" s="98">
        <f>SUM(I19:K19)</f>
        <v>849492</v>
      </c>
      <c r="I19" s="91">
        <v>292692</v>
      </c>
      <c r="J19" s="91">
        <v>270543</v>
      </c>
      <c r="K19" s="91">
        <v>286257</v>
      </c>
      <c r="L19" s="121">
        <f t="shared" si="13"/>
        <v>12.488757987126425</v>
      </c>
      <c r="M19" s="118">
        <f t="shared" si="13"/>
        <v>8.5571180626733909</v>
      </c>
      <c r="N19" s="118">
        <f t="shared" si="13"/>
        <v>20.397496885892448</v>
      </c>
      <c r="O19" s="118">
        <f t="shared" si="13"/>
        <v>9.0341895569365995</v>
      </c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 spans="2:28" ht="15.75" customHeight="1" x14ac:dyDescent="0.3">
      <c r="B20" s="90" t="s">
        <v>38</v>
      </c>
      <c r="C20" s="141" t="s">
        <v>168</v>
      </c>
      <c r="D20" s="91">
        <f>SUM(E20:G20)</f>
        <v>493827</v>
      </c>
      <c r="E20" s="91">
        <v>165897</v>
      </c>
      <c r="F20" s="91">
        <v>177608</v>
      </c>
      <c r="G20" s="91">
        <v>150322</v>
      </c>
      <c r="H20" s="98">
        <f>SUM(I20:K20)</f>
        <v>483964</v>
      </c>
      <c r="I20" s="91">
        <v>149156</v>
      </c>
      <c r="J20" s="91">
        <v>173377</v>
      </c>
      <c r="K20" s="91">
        <v>161431</v>
      </c>
      <c r="L20" s="121">
        <f t="shared" si="13"/>
        <v>2.0379615012686894</v>
      </c>
      <c r="M20" s="118">
        <f t="shared" si="13"/>
        <v>11.223819356914907</v>
      </c>
      <c r="N20" s="118">
        <f t="shared" si="13"/>
        <v>2.4403467587973031</v>
      </c>
      <c r="O20" s="118">
        <f t="shared" si="13"/>
        <v>-6.8815778877662908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</row>
    <row r="21" spans="2:28" ht="15.75" customHeight="1" x14ac:dyDescent="0.3">
      <c r="B21" s="90" t="s">
        <v>77</v>
      </c>
      <c r="C21" s="141" t="s">
        <v>168</v>
      </c>
      <c r="D21" s="91">
        <f>SUM(E21:G21)</f>
        <v>79073</v>
      </c>
      <c r="E21" s="91">
        <v>26380</v>
      </c>
      <c r="F21" s="91">
        <v>27055</v>
      </c>
      <c r="G21" s="91">
        <v>25638</v>
      </c>
      <c r="H21" s="98">
        <f>SUM(I21:K21)</f>
        <v>76329</v>
      </c>
      <c r="I21" s="91">
        <v>24961</v>
      </c>
      <c r="J21" s="91">
        <v>25543</v>
      </c>
      <c r="K21" s="91">
        <v>25825</v>
      </c>
      <c r="L21" s="121">
        <f t="shared" si="13"/>
        <v>3.5949639062479526</v>
      </c>
      <c r="M21" s="118">
        <f t="shared" si="13"/>
        <v>5.6848683946957257</v>
      </c>
      <c r="N21" s="118">
        <f t="shared" si="13"/>
        <v>5.9194299808166626</v>
      </c>
      <c r="O21" s="118">
        <f t="shared" si="13"/>
        <v>-0.72410454985479189</v>
      </c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</row>
    <row r="22" spans="2:28" ht="7.35" customHeight="1" x14ac:dyDescent="0.3">
      <c r="B22" s="86"/>
      <c r="C22" s="142"/>
      <c r="D22" s="87"/>
      <c r="E22" s="88"/>
      <c r="F22" s="88"/>
      <c r="G22" s="88"/>
      <c r="H22" s="95"/>
      <c r="I22" s="88"/>
      <c r="J22" s="88"/>
      <c r="K22" s="88"/>
      <c r="L22" s="119"/>
      <c r="M22" s="53"/>
      <c r="N22" s="53"/>
      <c r="O22" s="53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</row>
    <row r="23" spans="2:28" ht="15.75" customHeight="1" x14ac:dyDescent="0.3">
      <c r="B23" s="84" t="s">
        <v>72</v>
      </c>
      <c r="C23" s="141" t="s">
        <v>73</v>
      </c>
      <c r="D23" s="139">
        <f t="shared" ref="D23:K26" si="14">D13/D18*100</f>
        <v>24.151462593957536</v>
      </c>
      <c r="E23" s="139">
        <f t="shared" si="14"/>
        <v>24.298893169808728</v>
      </c>
      <c r="F23" s="139">
        <f t="shared" si="14"/>
        <v>24.475574577197911</v>
      </c>
      <c r="G23" s="139">
        <f t="shared" si="14"/>
        <v>23.645196054728956</v>
      </c>
      <c r="H23" s="108">
        <f t="shared" si="14"/>
        <v>23.367321967534057</v>
      </c>
      <c r="I23" s="139">
        <f t="shared" si="14"/>
        <v>22.778481134682494</v>
      </c>
      <c r="J23" s="139">
        <f t="shared" si="14"/>
        <v>24.639428453360544</v>
      </c>
      <c r="K23" s="139">
        <f t="shared" si="14"/>
        <v>22.686599945513638</v>
      </c>
      <c r="L23" s="120">
        <f>D23-H23</f>
        <v>0.78414062642347915</v>
      </c>
      <c r="M23" s="117">
        <f t="shared" ref="M23:O26" si="15">E23-I23</f>
        <v>1.5204120351262347</v>
      </c>
      <c r="N23" s="117">
        <f t="shared" si="15"/>
        <v>-0.16385387616263358</v>
      </c>
      <c r="O23" s="117">
        <f t="shared" si="15"/>
        <v>0.95859610921531768</v>
      </c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</row>
    <row r="24" spans="2:28" ht="15.75" customHeight="1" x14ac:dyDescent="0.3">
      <c r="B24" s="90" t="s">
        <v>132</v>
      </c>
      <c r="C24" s="141" t="s">
        <v>73</v>
      </c>
      <c r="D24" s="140">
        <f t="shared" si="14"/>
        <v>24.64851300201029</v>
      </c>
      <c r="E24" s="140">
        <f t="shared" si="14"/>
        <v>25.154057745689844</v>
      </c>
      <c r="F24" s="140">
        <f t="shared" si="14"/>
        <v>25.067924980121393</v>
      </c>
      <c r="G24" s="140">
        <f t="shared" si="14"/>
        <v>23.696166193555001</v>
      </c>
      <c r="H24" s="109">
        <f t="shared" si="14"/>
        <v>24.520301544923321</v>
      </c>
      <c r="I24" s="140">
        <f t="shared" si="14"/>
        <v>23.65626665573367</v>
      </c>
      <c r="J24" s="140">
        <f t="shared" si="14"/>
        <v>26.57174645065664</v>
      </c>
      <c r="K24" s="140">
        <f>K14/K19*100</f>
        <v>23.464928368563911</v>
      </c>
      <c r="L24" s="121">
        <f>D24-H24</f>
        <v>0.12821145708696946</v>
      </c>
      <c r="M24" s="118">
        <f t="shared" si="15"/>
        <v>1.4977910899561735</v>
      </c>
      <c r="N24" s="118">
        <f t="shared" si="15"/>
        <v>-1.5038214705352466</v>
      </c>
      <c r="O24" s="118">
        <f t="shared" si="15"/>
        <v>0.23123782499109069</v>
      </c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</row>
    <row r="25" spans="2:28" ht="15.75" customHeight="1" x14ac:dyDescent="0.3">
      <c r="B25" s="90" t="s">
        <v>38</v>
      </c>
      <c r="C25" s="141" t="s">
        <v>73</v>
      </c>
      <c r="D25" s="140">
        <f t="shared" si="14"/>
        <v>24.480637956207335</v>
      </c>
      <c r="E25" s="140">
        <f>E15/E20*100</f>
        <v>23.933525018535597</v>
      </c>
      <c r="F25" s="140">
        <f>F15/F20*100</f>
        <v>24.579973875050673</v>
      </c>
      <c r="G25" s="140">
        <f t="shared" si="14"/>
        <v>24.967070688255877</v>
      </c>
      <c r="H25" s="109">
        <f t="shared" si="14"/>
        <v>22.741360927672304</v>
      </c>
      <c r="I25" s="140">
        <f t="shared" si="14"/>
        <v>22.449650030840193</v>
      </c>
      <c r="J25" s="140">
        <f t="shared" si="14"/>
        <v>23.027852598672258</v>
      </c>
      <c r="K25" s="140">
        <f t="shared" si="14"/>
        <v>22.703198270468498</v>
      </c>
      <c r="L25" s="121">
        <f>D25-H25</f>
        <v>1.7392770285350316</v>
      </c>
      <c r="M25" s="118">
        <f t="shared" si="15"/>
        <v>1.4838749876954047</v>
      </c>
      <c r="N25" s="118">
        <f t="shared" si="15"/>
        <v>1.5521212763784149</v>
      </c>
      <c r="O25" s="118">
        <f t="shared" si="15"/>
        <v>2.263872417787379</v>
      </c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</row>
    <row r="26" spans="2:28" ht="15.75" customHeight="1" x14ac:dyDescent="0.3">
      <c r="B26" s="90" t="s">
        <v>77</v>
      </c>
      <c r="C26" s="141" t="s">
        <v>73</v>
      </c>
      <c r="D26" s="140">
        <f t="shared" si="14"/>
        <v>16.088930481959707</v>
      </c>
      <c r="E26" s="140">
        <f t="shared" si="14"/>
        <v>16.296436694465505</v>
      </c>
      <c r="F26" s="140">
        <f t="shared" si="14"/>
        <v>16.658658288671223</v>
      </c>
      <c r="G26" s="140">
        <f t="shared" si="14"/>
        <v>15.274202355877994</v>
      </c>
      <c r="H26" s="109">
        <f t="shared" si="14"/>
        <v>14.50431683894719</v>
      </c>
      <c r="I26" s="140">
        <f t="shared" si="14"/>
        <v>14.450542846841072</v>
      </c>
      <c r="J26" s="140">
        <f t="shared" si="14"/>
        <v>15.111772305524019</v>
      </c>
      <c r="K26" s="140">
        <f t="shared" si="14"/>
        <v>13.955469506292353</v>
      </c>
      <c r="L26" s="121">
        <f>D26-H26</f>
        <v>1.5846136430125171</v>
      </c>
      <c r="M26" s="118">
        <f t="shared" si="15"/>
        <v>1.8458938476244331</v>
      </c>
      <c r="N26" s="118">
        <f t="shared" si="15"/>
        <v>1.5468859831472042</v>
      </c>
      <c r="O26" s="118">
        <f t="shared" si="15"/>
        <v>1.3187328495856416</v>
      </c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</row>
    <row r="27" spans="2:28" ht="7.35" customHeight="1" thickBot="1" x14ac:dyDescent="0.35">
      <c r="B27" s="137"/>
      <c r="C27" s="138"/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</row>
    <row r="28" spans="2:28" ht="16.5" customHeight="1" thickTop="1" x14ac:dyDescent="0.3">
      <c r="B28" s="80" t="s">
        <v>165</v>
      </c>
      <c r="C28" s="79"/>
      <c r="D28" s="331"/>
      <c r="E28" s="79"/>
      <c r="F28" s="79"/>
      <c r="G28" s="79"/>
      <c r="H28" s="79"/>
      <c r="I28" s="79"/>
      <c r="J28" s="79"/>
      <c r="K28" s="78"/>
      <c r="L28" s="80"/>
      <c r="M28" s="80"/>
      <c r="N28" s="80"/>
      <c r="O28" s="61" t="s">
        <v>118</v>
      </c>
    </row>
    <row r="29" spans="2:28" ht="14.1" customHeight="1" x14ac:dyDescent="0.2">
      <c r="C29" s="6"/>
      <c r="D29" s="49"/>
      <c r="N29" s="6"/>
      <c r="O29" s="2"/>
    </row>
    <row r="30" spans="2:28" ht="14.1" customHeight="1" x14ac:dyDescent="0.3">
      <c r="C30" s="6"/>
      <c r="D30" s="20"/>
      <c r="I30" s="20"/>
      <c r="J30" s="51"/>
      <c r="K30" s="21"/>
      <c r="L30" s="20"/>
      <c r="M30" s="20"/>
      <c r="N30" s="20"/>
      <c r="O30" s="20"/>
    </row>
    <row r="31" spans="2:28" ht="14.4" x14ac:dyDescent="0.3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4" x14ac:dyDescent="0.3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4" x14ac:dyDescent="0.3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4" x14ac:dyDescent="0.3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4" x14ac:dyDescent="0.3">
      <c r="B35" s="14"/>
      <c r="C35" s="6"/>
      <c r="D35"/>
      <c r="E35"/>
      <c r="F35"/>
      <c r="G35"/>
      <c r="H35"/>
      <c r="I35"/>
      <c r="J35"/>
      <c r="K35"/>
    </row>
    <row r="36" spans="2:19" ht="14.4" x14ac:dyDescent="0.3">
      <c r="B36" s="14"/>
      <c r="C36" s="6"/>
      <c r="D36"/>
      <c r="E36"/>
      <c r="F36"/>
      <c r="G36"/>
      <c r="H36"/>
      <c r="I36"/>
      <c r="J36"/>
      <c r="K36"/>
    </row>
    <row r="37" spans="2:19" ht="14.4" x14ac:dyDescent="0.3">
      <c r="D37"/>
      <c r="E37"/>
      <c r="F37"/>
      <c r="G37"/>
      <c r="H37"/>
      <c r="I37"/>
      <c r="J37"/>
      <c r="K37"/>
    </row>
    <row r="38" spans="2:19" ht="14.4" x14ac:dyDescent="0.3">
      <c r="D38"/>
      <c r="E38"/>
      <c r="F38"/>
      <c r="G38"/>
      <c r="H38"/>
      <c r="I38"/>
      <c r="J38"/>
      <c r="K38"/>
    </row>
    <row r="39" spans="2:19" ht="14.4" x14ac:dyDescent="0.3">
      <c r="D39"/>
      <c r="E39"/>
      <c r="F39"/>
      <c r="G39"/>
      <c r="H39"/>
      <c r="I39"/>
      <c r="J39"/>
      <c r="K39"/>
    </row>
    <row r="40" spans="2:19" ht="14.4" x14ac:dyDescent="0.3">
      <c r="D40"/>
      <c r="E40"/>
      <c r="F40"/>
      <c r="G40"/>
      <c r="H40"/>
      <c r="I40"/>
      <c r="J40"/>
      <c r="K40"/>
    </row>
    <row r="41" spans="2:19" ht="14.4" x14ac:dyDescent="0.3">
      <c r="C41" s="29"/>
      <c r="D41"/>
      <c r="E41"/>
      <c r="F41"/>
      <c r="G41"/>
      <c r="H41"/>
      <c r="I41"/>
      <c r="J41"/>
      <c r="K41"/>
      <c r="L41" s="29"/>
      <c r="M41" s="29"/>
      <c r="N41" s="29"/>
      <c r="O41" s="29"/>
    </row>
    <row r="42" spans="2:19" ht="14.4" x14ac:dyDescent="0.3">
      <c r="C42" s="29"/>
      <c r="D42"/>
      <c r="E42"/>
      <c r="F42"/>
      <c r="G42"/>
      <c r="H42"/>
      <c r="I42"/>
      <c r="J42"/>
      <c r="K42"/>
      <c r="L42" s="29"/>
      <c r="M42" s="29"/>
      <c r="N42" s="29"/>
      <c r="O42" s="29"/>
    </row>
    <row r="43" spans="2:19" ht="14.4" x14ac:dyDescent="0.3">
      <c r="C43" s="29"/>
      <c r="D43"/>
      <c r="E43"/>
      <c r="F43"/>
      <c r="G43"/>
      <c r="H43"/>
      <c r="I43"/>
      <c r="J43"/>
      <c r="K43"/>
      <c r="L43" s="29"/>
      <c r="M43" s="29"/>
      <c r="N43" s="29"/>
      <c r="O43" s="29"/>
    </row>
    <row r="44" spans="2:19" ht="14.4" x14ac:dyDescent="0.3">
      <c r="C44" s="29"/>
      <c r="D44"/>
      <c r="E44"/>
      <c r="F44"/>
      <c r="G44"/>
      <c r="H44"/>
      <c r="I44"/>
      <c r="J44"/>
      <c r="K44"/>
      <c r="L44" s="29"/>
      <c r="M44" s="29"/>
      <c r="N44" s="29"/>
      <c r="O44" s="29"/>
    </row>
    <row r="45" spans="2:19" ht="14.4" x14ac:dyDescent="0.3">
      <c r="C45" s="29"/>
      <c r="D45"/>
      <c r="E45"/>
      <c r="F45"/>
      <c r="G45"/>
      <c r="H45"/>
      <c r="I45"/>
      <c r="J45"/>
      <c r="K45"/>
      <c r="L45" s="29"/>
      <c r="M45" s="29"/>
      <c r="N45" s="29"/>
      <c r="O45" s="29"/>
    </row>
    <row r="46" spans="2:19" ht="14.4" x14ac:dyDescent="0.3">
      <c r="C46" s="29"/>
      <c r="D46"/>
      <c r="E46"/>
      <c r="F46"/>
      <c r="G46"/>
      <c r="H46"/>
      <c r="I46"/>
      <c r="J46"/>
      <c r="K46"/>
      <c r="L46" s="29"/>
      <c r="M46" s="29"/>
      <c r="N46" s="29"/>
      <c r="O46" s="29"/>
    </row>
    <row r="47" spans="2:19" ht="14.4" x14ac:dyDescent="0.3">
      <c r="C47" s="29"/>
      <c r="D47"/>
      <c r="E47"/>
      <c r="F47"/>
      <c r="G47"/>
      <c r="H47"/>
      <c r="I47"/>
      <c r="J47"/>
      <c r="K47"/>
      <c r="L47" s="29"/>
      <c r="M47" s="29"/>
      <c r="N47" s="29"/>
      <c r="O47" s="29"/>
    </row>
    <row r="48" spans="2:19" ht="14.4" x14ac:dyDescent="0.3">
      <c r="C48" s="29"/>
      <c r="D48"/>
      <c r="E48"/>
      <c r="F48"/>
      <c r="G48"/>
      <c r="H48"/>
      <c r="I48"/>
      <c r="J48"/>
      <c r="K48"/>
      <c r="L48" s="29"/>
      <c r="M48" s="29"/>
      <c r="N48" s="29"/>
      <c r="O48" s="29"/>
    </row>
    <row r="49" spans="3:15" ht="14.4" x14ac:dyDescent="0.3">
      <c r="C49" s="29"/>
      <c r="D49"/>
      <c r="E49"/>
      <c r="F49"/>
      <c r="G49"/>
      <c r="H49"/>
      <c r="I49"/>
      <c r="J49"/>
      <c r="K49"/>
      <c r="L49" s="29"/>
      <c r="M49" s="29"/>
      <c r="N49" s="29"/>
      <c r="O49" s="29"/>
    </row>
    <row r="50" spans="3:15" ht="14.4" x14ac:dyDescent="0.3">
      <c r="C50" s="29"/>
      <c r="D50"/>
      <c r="E50"/>
      <c r="F50"/>
      <c r="G50"/>
      <c r="H50"/>
      <c r="I50"/>
      <c r="J50"/>
      <c r="K50"/>
      <c r="L50" s="29"/>
      <c r="M50" s="29"/>
      <c r="N50" s="29"/>
      <c r="O50" s="29"/>
    </row>
    <row r="51" spans="3:15" ht="14.4" x14ac:dyDescent="0.3">
      <c r="C51" s="29"/>
      <c r="D51"/>
      <c r="E51"/>
      <c r="F51"/>
      <c r="G51"/>
      <c r="H51"/>
      <c r="I51"/>
      <c r="J51"/>
      <c r="K51"/>
      <c r="L51" s="29"/>
      <c r="M51" s="29"/>
      <c r="N51" s="29"/>
      <c r="O51" s="29"/>
    </row>
    <row r="52" spans="3:15" ht="14.4" x14ac:dyDescent="0.3">
      <c r="C52" s="29"/>
      <c r="D52"/>
      <c r="E52"/>
      <c r="F52"/>
      <c r="G52"/>
      <c r="H52"/>
      <c r="I52"/>
      <c r="J52"/>
      <c r="K52"/>
      <c r="L52" s="29"/>
      <c r="M52" s="29"/>
      <c r="N52" s="29"/>
      <c r="O52" s="29"/>
    </row>
    <row r="53" spans="3:15" ht="14.4" x14ac:dyDescent="0.3">
      <c r="C53" s="29"/>
      <c r="D53"/>
      <c r="E53"/>
      <c r="F53"/>
      <c r="G53"/>
      <c r="H53"/>
      <c r="I53"/>
      <c r="J53"/>
      <c r="K53"/>
      <c r="L53" s="29"/>
      <c r="M53" s="29"/>
      <c r="N53" s="29"/>
      <c r="O53" s="29"/>
    </row>
    <row r="54" spans="3:15" ht="14.4" x14ac:dyDescent="0.3">
      <c r="C54" s="29"/>
      <c r="D54"/>
      <c r="E54"/>
      <c r="F54"/>
      <c r="G54"/>
      <c r="H54"/>
      <c r="I54"/>
      <c r="J54"/>
      <c r="K54"/>
      <c r="L54" s="29"/>
      <c r="M54" s="29"/>
      <c r="N54" s="29"/>
      <c r="O54" s="29"/>
    </row>
    <row r="55" spans="3:15" ht="14.4" x14ac:dyDescent="0.3">
      <c r="C55" s="29"/>
      <c r="D55"/>
      <c r="E55"/>
      <c r="F55"/>
      <c r="G55"/>
      <c r="H55"/>
      <c r="I55"/>
      <c r="J55"/>
      <c r="K55"/>
      <c r="L55" s="29"/>
      <c r="M55" s="29"/>
      <c r="N55" s="29"/>
      <c r="O55" s="29"/>
    </row>
    <row r="56" spans="3:15" ht="14.4" x14ac:dyDescent="0.3">
      <c r="C56" s="29"/>
      <c r="D56"/>
      <c r="E56"/>
      <c r="F56"/>
      <c r="G56"/>
      <c r="H56"/>
      <c r="I56"/>
      <c r="J56"/>
      <c r="K56"/>
      <c r="L56" s="29"/>
      <c r="M56" s="29"/>
      <c r="N56" s="29"/>
      <c r="O56" s="29"/>
    </row>
    <row r="57" spans="3:15" ht="14.4" x14ac:dyDescent="0.3">
      <c r="C57" s="29"/>
      <c r="D57"/>
      <c r="E57"/>
      <c r="F57"/>
      <c r="G57"/>
      <c r="H57"/>
      <c r="I57"/>
      <c r="J57"/>
      <c r="K57"/>
      <c r="L57" s="29"/>
      <c r="M57" s="29"/>
      <c r="N57" s="29"/>
      <c r="O57" s="29"/>
    </row>
    <row r="58" spans="3:15" ht="14.4" x14ac:dyDescent="0.3">
      <c r="C58" s="29"/>
      <c r="D58"/>
      <c r="E58"/>
      <c r="F58"/>
      <c r="G58"/>
      <c r="H58"/>
      <c r="I58"/>
      <c r="J58"/>
      <c r="K58"/>
      <c r="L58" s="29"/>
      <c r="M58" s="29"/>
      <c r="N58" s="29"/>
      <c r="O58" s="29"/>
    </row>
    <row r="59" spans="3:15" ht="14.4" x14ac:dyDescent="0.3">
      <c r="C59" s="29"/>
      <c r="D59"/>
      <c r="E59"/>
      <c r="F59"/>
      <c r="G59"/>
      <c r="H59"/>
      <c r="I59"/>
      <c r="J59"/>
      <c r="K59"/>
      <c r="L59" s="29"/>
      <c r="M59" s="29"/>
      <c r="N59" s="29"/>
      <c r="O59" s="29"/>
    </row>
    <row r="60" spans="3:15" ht="14.4" x14ac:dyDescent="0.3">
      <c r="C60" s="29"/>
      <c r="D60"/>
      <c r="E60"/>
      <c r="F60"/>
      <c r="G60"/>
      <c r="H60"/>
      <c r="I60"/>
      <c r="J60"/>
      <c r="K60"/>
      <c r="L60" s="29"/>
      <c r="M60" s="29"/>
      <c r="N60" s="29"/>
      <c r="O60" s="29"/>
    </row>
    <row r="61" spans="3:15" ht="14.4" x14ac:dyDescent="0.3">
      <c r="C61" s="29"/>
      <c r="D61"/>
      <c r="E61"/>
      <c r="F61"/>
      <c r="G61"/>
      <c r="H61"/>
      <c r="I61"/>
      <c r="J61"/>
      <c r="K61"/>
      <c r="L61" s="29"/>
      <c r="M61" s="29"/>
      <c r="N61" s="29"/>
      <c r="O61" s="29"/>
    </row>
    <row r="62" spans="3:15" ht="14.4" x14ac:dyDescent="0.3">
      <c r="C62" s="29"/>
      <c r="D62"/>
      <c r="E62"/>
      <c r="F62"/>
      <c r="G62"/>
      <c r="H62"/>
      <c r="I62"/>
      <c r="J62"/>
      <c r="K62"/>
      <c r="L62" s="29"/>
      <c r="M62" s="29"/>
      <c r="N62" s="29"/>
      <c r="O62" s="29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>
      <selection activeCell="B2" sqref="B2"/>
    </sheetView>
  </sheetViews>
  <sheetFormatPr defaultColWidth="9.33203125" defaultRowHeight="11.4" x14ac:dyDescent="0.3"/>
  <cols>
    <col min="1" max="1" width="1.44140625" style="7" customWidth="1"/>
    <col min="2" max="2" width="3.44140625" style="7" customWidth="1"/>
    <col min="3" max="3" width="2.6640625" style="7" customWidth="1"/>
    <col min="4" max="4" width="21" style="7" customWidth="1"/>
    <col min="5" max="5" width="9.5546875" style="7" customWidth="1"/>
    <col min="6" max="9" width="16.5546875" style="8" customWidth="1"/>
    <col min="10" max="10" width="1.5546875" style="8" customWidth="1"/>
    <col min="11" max="11" width="6.33203125" style="7" customWidth="1"/>
    <col min="12" max="12" width="12.5546875" style="7" customWidth="1"/>
    <col min="13" max="18" width="6.5546875" style="7" customWidth="1"/>
    <col min="19" max="19" width="1.44140625" style="7" customWidth="1"/>
    <col min="20" max="22" width="6.5546875" style="7" customWidth="1"/>
    <col min="23" max="16384" width="9.33203125" style="7"/>
  </cols>
  <sheetData>
    <row r="1" spans="2:21" ht="6" customHeight="1" x14ac:dyDescent="0.3"/>
    <row r="2" spans="2:21" ht="14.1" customHeight="1" x14ac:dyDescent="0.3">
      <c r="B2" s="219" t="s">
        <v>103</v>
      </c>
      <c r="C2" s="9"/>
      <c r="D2" s="9"/>
      <c r="E2" s="9"/>
    </row>
    <row r="3" spans="2:21" ht="5.25" customHeight="1" x14ac:dyDescent="0.3"/>
    <row r="4" spans="2:21" ht="14.1" customHeight="1" x14ac:dyDescent="0.3">
      <c r="B4" s="7" t="s">
        <v>113</v>
      </c>
    </row>
    <row r="5" spans="2:21" ht="24" customHeight="1" thickBot="1" x14ac:dyDescent="0.35">
      <c r="B5" s="447"/>
      <c r="C5" s="447"/>
      <c r="D5" s="443"/>
      <c r="E5" s="447" t="s">
        <v>3</v>
      </c>
      <c r="F5" s="440" t="s">
        <v>28</v>
      </c>
      <c r="G5" s="442"/>
      <c r="H5" s="440" t="s">
        <v>49</v>
      </c>
      <c r="I5" s="442"/>
      <c r="J5" s="7"/>
    </row>
    <row r="6" spans="2:21" ht="21.75" customHeight="1" x14ac:dyDescent="0.3">
      <c r="B6" s="447"/>
      <c r="C6" s="447"/>
      <c r="D6" s="443"/>
      <c r="E6" s="443"/>
      <c r="F6" s="76" t="s">
        <v>203</v>
      </c>
      <c r="G6" s="77" t="s">
        <v>204</v>
      </c>
      <c r="H6" s="76" t="s">
        <v>183</v>
      </c>
      <c r="I6" s="76" t="s">
        <v>205</v>
      </c>
      <c r="J6" s="7"/>
    </row>
    <row r="7" spans="2:21" customFormat="1" ht="5.0999999999999996" customHeight="1" x14ac:dyDescent="0.3">
      <c r="N7" s="7"/>
      <c r="O7" s="7"/>
      <c r="P7" s="7"/>
    </row>
    <row r="8" spans="2:21" ht="15.75" customHeight="1" x14ac:dyDescent="0.3">
      <c r="B8" s="84" t="s">
        <v>4</v>
      </c>
      <c r="C8" s="84"/>
      <c r="D8" s="84"/>
      <c r="E8" s="205"/>
      <c r="F8" s="206"/>
      <c r="G8" s="208"/>
      <c r="H8" s="209"/>
      <c r="I8" s="207"/>
      <c r="J8" s="13"/>
      <c r="L8"/>
      <c r="M8"/>
    </row>
    <row r="9" spans="2:21" ht="20.25" customHeight="1" x14ac:dyDescent="0.3">
      <c r="B9" s="11"/>
      <c r="C9" s="84" t="s">
        <v>0</v>
      </c>
      <c r="D9" s="201"/>
      <c r="E9" s="205" t="s">
        <v>172</v>
      </c>
      <c r="F9" s="418">
        <v>29118.168937484235</v>
      </c>
      <c r="G9" s="393">
        <v>30630.86532182882</v>
      </c>
      <c r="H9" s="415">
        <v>-12.402134995182267</v>
      </c>
      <c r="I9" s="415">
        <v>-9.2299211967354182</v>
      </c>
      <c r="J9" s="13"/>
      <c r="K9" s="42"/>
      <c r="L9"/>
      <c r="M9"/>
      <c r="S9" s="42"/>
      <c r="T9" s="42"/>
      <c r="U9" s="42"/>
    </row>
    <row r="10" spans="2:21" ht="15" customHeight="1" x14ac:dyDescent="0.3">
      <c r="B10" s="10"/>
      <c r="C10" s="17"/>
      <c r="D10" s="90" t="s">
        <v>17</v>
      </c>
      <c r="E10" s="205" t="s">
        <v>172</v>
      </c>
      <c r="F10" s="419">
        <v>24490.105609466329</v>
      </c>
      <c r="G10" s="394">
        <v>26660.54244302764</v>
      </c>
      <c r="H10" s="416">
        <v>-12.147448591948088</v>
      </c>
      <c r="I10" s="416">
        <v>-6.755423446827967</v>
      </c>
      <c r="J10" s="13"/>
      <c r="K10" s="42"/>
      <c r="L10"/>
      <c r="M10"/>
    </row>
    <row r="11" spans="2:21" ht="15" customHeight="1" x14ac:dyDescent="0.3">
      <c r="B11" s="10"/>
      <c r="C11" s="17"/>
      <c r="D11" s="90" t="s">
        <v>18</v>
      </c>
      <c r="E11" s="205" t="s">
        <v>172</v>
      </c>
      <c r="F11" s="419">
        <v>4628.0633280180182</v>
      </c>
      <c r="G11" s="394">
        <v>3970.3228788012034</v>
      </c>
      <c r="H11" s="416">
        <v>-13.725636712775529</v>
      </c>
      <c r="I11" s="416">
        <v>-22.958655246793629</v>
      </c>
      <c r="J11" s="13"/>
      <c r="K11" s="42"/>
      <c r="L11"/>
      <c r="M11"/>
    </row>
    <row r="12" spans="2:21" ht="7.5" customHeight="1" x14ac:dyDescent="0.3">
      <c r="B12" s="10"/>
      <c r="C12" s="17"/>
      <c r="D12" s="10"/>
      <c r="E12" s="205"/>
      <c r="F12" s="420"/>
      <c r="G12" s="421"/>
      <c r="H12" s="417"/>
      <c r="I12" s="417"/>
      <c r="J12" s="13"/>
      <c r="K12" s="42"/>
      <c r="L12"/>
      <c r="M12"/>
    </row>
    <row r="13" spans="2:21" ht="14.1" customHeight="1" x14ac:dyDescent="0.3">
      <c r="B13" s="10"/>
      <c r="C13" s="17"/>
      <c r="D13" s="10"/>
      <c r="E13" s="205"/>
      <c r="F13" s="420"/>
      <c r="G13" s="421"/>
      <c r="H13" s="417"/>
      <c r="I13" s="417"/>
      <c r="J13" s="18"/>
      <c r="K13" s="42"/>
      <c r="L13"/>
      <c r="M13"/>
    </row>
    <row r="14" spans="2:21" ht="14.1" customHeight="1" x14ac:dyDescent="0.3">
      <c r="B14" s="84" t="s">
        <v>51</v>
      </c>
      <c r="D14" s="201"/>
      <c r="E14" s="205"/>
      <c r="F14" s="420"/>
      <c r="G14" s="421"/>
      <c r="H14" s="417"/>
      <c r="I14" s="417"/>
      <c r="K14" s="42"/>
      <c r="L14"/>
      <c r="M14"/>
    </row>
    <row r="15" spans="2:21" ht="24" customHeight="1" x14ac:dyDescent="0.3">
      <c r="B15" s="11"/>
      <c r="C15" s="84" t="s">
        <v>0</v>
      </c>
      <c r="D15" s="201"/>
      <c r="E15" s="205" t="s">
        <v>173</v>
      </c>
      <c r="F15" s="418">
        <v>6506.0647541018643</v>
      </c>
      <c r="G15" s="393">
        <v>5980.7618220963377</v>
      </c>
      <c r="H15" s="415">
        <v>-13.241670774048842</v>
      </c>
      <c r="I15" s="415">
        <v>-17.63231982810068</v>
      </c>
      <c r="K15" s="42"/>
      <c r="L15"/>
      <c r="M15"/>
    </row>
    <row r="16" spans="2:21" ht="15" customHeight="1" x14ac:dyDescent="0.3">
      <c r="B16" s="10"/>
      <c r="C16" s="17"/>
      <c r="D16" s="90" t="s">
        <v>17</v>
      </c>
      <c r="E16" s="205" t="s">
        <v>173</v>
      </c>
      <c r="F16" s="419">
        <v>1799.736319460812</v>
      </c>
      <c r="G16" s="394">
        <v>1969.9732004284931</v>
      </c>
      <c r="H16" s="416">
        <v>-10.431920085251774</v>
      </c>
      <c r="I16" s="416">
        <v>-3.2880090176430539</v>
      </c>
      <c r="K16" s="42"/>
      <c r="L16"/>
      <c r="M16"/>
      <c r="R16" s="42"/>
    </row>
    <row r="17" spans="2:18" ht="15" customHeight="1" x14ac:dyDescent="0.3">
      <c r="B17" s="10"/>
      <c r="C17" s="10"/>
      <c r="D17" s="90" t="s">
        <v>18</v>
      </c>
      <c r="E17" s="205" t="s">
        <v>173</v>
      </c>
      <c r="F17" s="419">
        <v>4706.3284346410665</v>
      </c>
      <c r="G17" s="394">
        <v>4010.7886216678771</v>
      </c>
      <c r="H17" s="416">
        <v>-14.270097844434829</v>
      </c>
      <c r="I17" s="416">
        <v>-23.225357079294483</v>
      </c>
      <c r="K17" s="42"/>
      <c r="L17"/>
      <c r="M17"/>
      <c r="R17" s="42"/>
    </row>
    <row r="18" spans="2:18" ht="7.5" customHeight="1" thickBot="1" x14ac:dyDescent="0.35">
      <c r="B18" s="202"/>
      <c r="C18" s="202"/>
      <c r="D18" s="202"/>
      <c r="E18" s="380"/>
      <c r="F18" s="381"/>
      <c r="G18" s="381"/>
      <c r="H18" s="203"/>
      <c r="I18" s="203"/>
      <c r="K18" s="42"/>
      <c r="L18"/>
      <c r="M18"/>
      <c r="R18" s="42"/>
    </row>
    <row r="19" spans="2:18" ht="14.1" customHeight="1" thickTop="1" x14ac:dyDescent="0.3">
      <c r="B19" s="212" t="s">
        <v>171</v>
      </c>
      <c r="C19" s="204"/>
      <c r="D19" s="204"/>
      <c r="E19" s="204"/>
      <c r="F19" s="213"/>
      <c r="G19" s="213"/>
      <c r="H19" s="214"/>
      <c r="I19" s="210" t="s">
        <v>118</v>
      </c>
      <c r="M19" s="42"/>
    </row>
    <row r="20" spans="2:18" ht="14.1" customHeight="1" x14ac:dyDescent="0.3">
      <c r="B20" s="215"/>
      <c r="C20" s="12"/>
      <c r="D20" s="216"/>
      <c r="E20" s="12"/>
      <c r="F20" s="217"/>
      <c r="G20" s="217"/>
      <c r="H20" s="218"/>
      <c r="I20" s="61" t="s">
        <v>119</v>
      </c>
      <c r="M20" s="42"/>
    </row>
    <row r="21" spans="2:18" x14ac:dyDescent="0.3">
      <c r="B21" s="19"/>
    </row>
    <row r="22" spans="2:18" x14ac:dyDescent="0.3">
      <c r="B22" s="19"/>
      <c r="I22" s="7"/>
      <c r="J22" s="7"/>
    </row>
    <row r="23" spans="2:18" x14ac:dyDescent="0.3">
      <c r="I23" s="7"/>
      <c r="J23" s="7"/>
    </row>
    <row r="24" spans="2:18" x14ac:dyDescent="0.3">
      <c r="I24" s="7"/>
      <c r="J24" s="7"/>
    </row>
    <row r="25" spans="2:18" x14ac:dyDescent="0.3">
      <c r="I25" s="7"/>
      <c r="J25" s="7"/>
    </row>
    <row r="26" spans="2:18" x14ac:dyDescent="0.3">
      <c r="I26" s="7"/>
      <c r="J26" s="7"/>
    </row>
    <row r="27" spans="2:18" x14ac:dyDescent="0.3">
      <c r="I27" s="7"/>
      <c r="J27" s="7"/>
    </row>
    <row r="28" spans="2:18" x14ac:dyDescent="0.3">
      <c r="I28" s="7"/>
      <c r="J28" s="7"/>
    </row>
    <row r="29" spans="2:18" x14ac:dyDescent="0.3">
      <c r="I29" s="7"/>
      <c r="J29" s="7"/>
    </row>
    <row r="30" spans="2:18" x14ac:dyDescent="0.3">
      <c r="I30" s="7"/>
      <c r="J30" s="7"/>
    </row>
    <row r="31" spans="2:18" x14ac:dyDescent="0.3">
      <c r="I31" s="7"/>
      <c r="J31" s="7"/>
    </row>
    <row r="32" spans="2:18" x14ac:dyDescent="0.3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R38"/>
  <sheetViews>
    <sheetView showGridLines="0" zoomScale="85" zoomScaleNormal="85" workbookViewId="0">
      <selection activeCell="B2" sqref="B2"/>
    </sheetView>
  </sheetViews>
  <sheetFormatPr defaultColWidth="9.33203125" defaultRowHeight="14.4" x14ac:dyDescent="0.3"/>
  <cols>
    <col min="1" max="2" width="2.33203125" style="7" customWidth="1"/>
    <col min="3" max="3" width="1.6640625" style="7" customWidth="1"/>
    <col min="4" max="4" width="24.33203125" style="7" customWidth="1"/>
    <col min="5" max="8" width="12.44140625" style="8" customWidth="1"/>
    <col min="9" max="10" width="14.44140625" style="8" customWidth="1"/>
    <col min="11" max="11" width="1.6640625" customWidth="1"/>
    <col min="12" max="12" width="6.33203125" style="7" customWidth="1"/>
    <col min="13" max="13" width="7.5546875" style="7" customWidth="1"/>
    <col min="14" max="20" width="6.33203125" style="7" customWidth="1"/>
    <col min="21" max="16384" width="9.33203125" style="7"/>
  </cols>
  <sheetData>
    <row r="1" spans="2:18" ht="14.1" customHeight="1" x14ac:dyDescent="0.3"/>
    <row r="2" spans="2:18" ht="14.1" customHeight="1" x14ac:dyDescent="0.3">
      <c r="B2" s="239" t="s">
        <v>121</v>
      </c>
      <c r="C2" s="9"/>
      <c r="D2" s="9"/>
    </row>
    <row r="3" spans="2:18" ht="14.1" customHeight="1" x14ac:dyDescent="0.3"/>
    <row r="4" spans="2:18" ht="23.1" customHeight="1" thickBot="1" x14ac:dyDescent="0.35">
      <c r="B4" s="447"/>
      <c r="C4" s="447"/>
      <c r="D4" s="443"/>
      <c r="E4" s="440" t="s">
        <v>206</v>
      </c>
      <c r="F4" s="442"/>
      <c r="G4" s="440" t="s">
        <v>207</v>
      </c>
      <c r="H4" s="442"/>
      <c r="I4" s="440" t="s">
        <v>49</v>
      </c>
      <c r="J4" s="442"/>
    </row>
    <row r="5" spans="2:18" ht="16.5" customHeight="1" x14ac:dyDescent="0.3">
      <c r="B5" s="447"/>
      <c r="C5" s="447"/>
      <c r="D5" s="443"/>
      <c r="E5" s="76" t="s">
        <v>182</v>
      </c>
      <c r="F5" s="77" t="s">
        <v>34</v>
      </c>
      <c r="G5" s="76" t="s">
        <v>182</v>
      </c>
      <c r="H5" s="76" t="s">
        <v>34</v>
      </c>
      <c r="I5" s="448" t="s">
        <v>182</v>
      </c>
      <c r="J5" s="448" t="s">
        <v>34</v>
      </c>
    </row>
    <row r="6" spans="2:18" ht="23.1" customHeight="1" x14ac:dyDescent="0.3">
      <c r="B6" s="240" t="s">
        <v>120</v>
      </c>
      <c r="C6" s="241"/>
      <c r="D6" s="242"/>
      <c r="E6" s="347" t="s">
        <v>179</v>
      </c>
      <c r="F6" s="347" t="s">
        <v>180</v>
      </c>
      <c r="G6" s="348" t="s">
        <v>179</v>
      </c>
      <c r="H6" s="348" t="s">
        <v>180</v>
      </c>
      <c r="I6" s="445"/>
      <c r="J6" s="445"/>
    </row>
    <row r="7" spans="2:18" s="41" customFormat="1" ht="6" customHeight="1" x14ac:dyDescent="0.25">
      <c r="B7" s="220"/>
      <c r="C7" s="221"/>
      <c r="D7" s="221"/>
      <c r="E7" s="382"/>
      <c r="F7" s="382"/>
      <c r="G7" s="382"/>
      <c r="H7" s="382"/>
      <c r="I7" s="382"/>
      <c r="J7" s="382"/>
      <c r="K7" s="37"/>
      <c r="L7" s="7"/>
      <c r="M7" s="7"/>
      <c r="N7" s="7"/>
      <c r="O7" s="7"/>
      <c r="P7" s="7"/>
      <c r="Q7" s="7"/>
      <c r="R7" s="7"/>
    </row>
    <row r="8" spans="2:18" s="9" customFormat="1" ht="15.75" customHeight="1" x14ac:dyDescent="0.3">
      <c r="B8" s="224" t="s">
        <v>54</v>
      </c>
      <c r="C8" s="224"/>
      <c r="D8" s="225"/>
      <c r="E8" s="396">
        <v>30630.86532182882</v>
      </c>
      <c r="F8" s="393">
        <v>5980.7618220963377</v>
      </c>
      <c r="G8" s="89">
        <v>33745.553298701299</v>
      </c>
      <c r="H8" s="222">
        <v>7261.0541047345696</v>
      </c>
      <c r="I8" s="234">
        <v>-9.2299211967354182</v>
      </c>
      <c r="J8" s="117">
        <v>-17.63231982810068</v>
      </c>
      <c r="L8" s="7"/>
      <c r="M8" s="7"/>
      <c r="N8" s="7"/>
      <c r="O8" s="7"/>
      <c r="P8" s="7"/>
      <c r="Q8" s="7"/>
      <c r="R8" s="7"/>
    </row>
    <row r="9" spans="2:18" s="9" customFormat="1" ht="6.75" customHeight="1" x14ac:dyDescent="0.3">
      <c r="B9" s="224"/>
      <c r="C9" s="224"/>
      <c r="D9" s="225"/>
      <c r="E9" s="396"/>
      <c r="F9" s="393"/>
      <c r="G9" s="91"/>
      <c r="H9" s="223"/>
      <c r="I9" s="234"/>
      <c r="J9" s="226"/>
      <c r="L9" s="7"/>
      <c r="M9" s="7"/>
      <c r="N9" s="7"/>
      <c r="O9" s="7"/>
      <c r="P9" s="7"/>
      <c r="Q9" s="7"/>
      <c r="R9" s="7"/>
    </row>
    <row r="10" spans="2:18" ht="18.75" customHeight="1" x14ac:dyDescent="0.3">
      <c r="B10" s="224"/>
      <c r="C10" s="227" t="s">
        <v>19</v>
      </c>
      <c r="D10" s="228"/>
      <c r="E10" s="396">
        <v>26660.54244302764</v>
      </c>
      <c r="F10" s="393">
        <v>1969.9732004284931</v>
      </c>
      <c r="G10" s="89">
        <v>28592.056963039198</v>
      </c>
      <c r="H10" s="222">
        <v>2036.9482423207201</v>
      </c>
      <c r="I10" s="234">
        <v>-6.755423446827967</v>
      </c>
      <c r="J10" s="226">
        <v>-3.2880090176430539</v>
      </c>
    </row>
    <row r="11" spans="2:18" ht="18.75" customHeight="1" x14ac:dyDescent="0.3">
      <c r="B11" s="224"/>
      <c r="C11" s="227" t="s">
        <v>2</v>
      </c>
      <c r="D11" s="228"/>
      <c r="E11" s="396">
        <v>3970.3228788012034</v>
      </c>
      <c r="F11" s="393">
        <v>4010.7886216678771</v>
      </c>
      <c r="G11" s="89">
        <v>5153.4963356619801</v>
      </c>
      <c r="H11" s="222">
        <v>5224.1058624138504</v>
      </c>
      <c r="I11" s="234">
        <v>-22.958655246793629</v>
      </c>
      <c r="J11" s="226">
        <v>-23.225357079294483</v>
      </c>
    </row>
    <row r="12" spans="2:18" ht="15.75" customHeight="1" x14ac:dyDescent="0.3">
      <c r="B12" s="224"/>
      <c r="C12" s="228"/>
      <c r="D12" s="228" t="s">
        <v>20</v>
      </c>
      <c r="E12" s="397">
        <v>1369.0902261751567</v>
      </c>
      <c r="F12" s="394">
        <v>1506.0295398065041</v>
      </c>
      <c r="G12" s="91">
        <v>1719.0700308865401</v>
      </c>
      <c r="H12" s="223">
        <v>1763.5355200557301</v>
      </c>
      <c r="I12" s="235">
        <v>-20.358670584868239</v>
      </c>
      <c r="J12" s="229">
        <v>-14.601689465324094</v>
      </c>
    </row>
    <row r="13" spans="2:18" ht="15.75" customHeight="1" x14ac:dyDescent="0.3">
      <c r="B13" s="224"/>
      <c r="C13" s="228"/>
      <c r="D13" s="228" t="s">
        <v>21</v>
      </c>
      <c r="E13" s="397">
        <v>1526.0095571712741</v>
      </c>
      <c r="F13" s="394">
        <v>1363.9354199484201</v>
      </c>
      <c r="G13" s="91">
        <v>1787.5402529974299</v>
      </c>
      <c r="H13" s="223">
        <v>1656.1976343367801</v>
      </c>
      <c r="I13" s="235">
        <v>-14.630758406005631</v>
      </c>
      <c r="J13" s="229">
        <v>-17.646578423316949</v>
      </c>
    </row>
    <row r="14" spans="2:18" ht="15.75" customHeight="1" x14ac:dyDescent="0.3">
      <c r="B14" s="224"/>
      <c r="C14" s="228"/>
      <c r="D14" s="228" t="s">
        <v>22</v>
      </c>
      <c r="E14" s="397">
        <v>681.56807748599829</v>
      </c>
      <c r="F14" s="394">
        <v>966.97087882395761</v>
      </c>
      <c r="G14" s="91">
        <v>1089.5270174802999</v>
      </c>
      <c r="H14" s="223">
        <v>1581.59735057693</v>
      </c>
      <c r="I14" s="235">
        <v>-37.443673580281647</v>
      </c>
      <c r="J14" s="229">
        <v>-38.861121734224639</v>
      </c>
    </row>
    <row r="15" spans="2:18" ht="15.75" customHeight="1" thickBot="1" x14ac:dyDescent="0.35">
      <c r="B15" s="230"/>
      <c r="C15" s="230"/>
      <c r="D15" s="230" t="s">
        <v>23</v>
      </c>
      <c r="E15" s="398">
        <v>393.65501796877038</v>
      </c>
      <c r="F15" s="395">
        <v>173.85278308899277</v>
      </c>
      <c r="G15" s="232">
        <v>557.35903429771599</v>
      </c>
      <c r="H15" s="231">
        <v>222.77535744441201</v>
      </c>
      <c r="I15" s="236">
        <v>-29.371375765930857</v>
      </c>
      <c r="J15" s="233">
        <v>-21.960496401684214</v>
      </c>
    </row>
    <row r="16" spans="2:18" ht="14.1" customHeight="1" thickTop="1" x14ac:dyDescent="0.3">
      <c r="B16" s="237" t="s">
        <v>171</v>
      </c>
      <c r="C16" s="238"/>
      <c r="D16" s="238"/>
      <c r="E16" s="238"/>
      <c r="F16" s="238"/>
      <c r="G16" s="214"/>
      <c r="H16" s="214"/>
      <c r="I16" s="214"/>
      <c r="J16" s="210" t="s">
        <v>118</v>
      </c>
      <c r="K16" s="8"/>
      <c r="L16" s="8"/>
    </row>
    <row r="17" spans="3:12" ht="14.1" customHeight="1" x14ac:dyDescent="0.3">
      <c r="C17" s="12"/>
      <c r="D17" s="10"/>
      <c r="E17" s="5"/>
      <c r="F17" s="10"/>
      <c r="G17" s="13"/>
      <c r="H17" s="13"/>
      <c r="I17" s="13"/>
      <c r="J17" s="45"/>
      <c r="K17" s="45"/>
      <c r="L17" s="13"/>
    </row>
    <row r="18" spans="3:12" x14ac:dyDescent="0.3">
      <c r="D18" s="10"/>
      <c r="E18" s="5"/>
      <c r="F18" s="10"/>
      <c r="G18" s="10"/>
      <c r="H18" s="10"/>
      <c r="I18" s="10"/>
      <c r="J18" s="45"/>
    </row>
    <row r="19" spans="3:12" x14ac:dyDescent="0.3">
      <c r="D19" s="10"/>
      <c r="E19" s="5"/>
      <c r="F19" s="10"/>
      <c r="G19" s="10"/>
      <c r="H19" s="10"/>
      <c r="I19" s="10"/>
      <c r="J19" s="45"/>
    </row>
    <row r="20" spans="3:12" x14ac:dyDescent="0.3">
      <c r="D20" s="10"/>
      <c r="E20" s="5"/>
      <c r="F20" s="10"/>
      <c r="G20" s="10"/>
      <c r="H20" s="10"/>
      <c r="I20" s="10"/>
      <c r="J20" s="45"/>
    </row>
    <row r="21" spans="3:12" ht="11.4" x14ac:dyDescent="0.3">
      <c r="E21" s="7"/>
      <c r="F21" s="7"/>
      <c r="G21" s="7"/>
      <c r="H21" s="7"/>
      <c r="I21" s="7"/>
      <c r="J21" s="7"/>
      <c r="K21" s="7"/>
    </row>
    <row r="22" spans="3:12" ht="11.4" x14ac:dyDescent="0.3">
      <c r="E22" s="7"/>
      <c r="F22" s="7"/>
      <c r="G22" s="7"/>
      <c r="H22" s="7"/>
      <c r="I22" s="7"/>
      <c r="J22" s="7"/>
      <c r="K22" s="7"/>
    </row>
    <row r="23" spans="3:12" ht="11.4" x14ac:dyDescent="0.3">
      <c r="E23" s="7"/>
      <c r="F23" s="7"/>
      <c r="G23" s="7"/>
      <c r="H23" s="7"/>
      <c r="I23" s="7"/>
      <c r="J23" s="7"/>
      <c r="K23" s="7"/>
    </row>
    <row r="24" spans="3:12" ht="11.4" x14ac:dyDescent="0.3">
      <c r="E24" s="7"/>
      <c r="F24" s="7"/>
      <c r="G24" s="7"/>
      <c r="H24" s="7"/>
      <c r="I24" s="7"/>
      <c r="J24" s="7"/>
      <c r="K24" s="7"/>
    </row>
    <row r="25" spans="3:12" ht="11.4" x14ac:dyDescent="0.3">
      <c r="E25" s="7"/>
      <c r="F25" s="7"/>
      <c r="G25" s="7"/>
      <c r="H25" s="7"/>
      <c r="I25" s="7"/>
      <c r="J25" s="7"/>
      <c r="K25" s="7"/>
    </row>
    <row r="26" spans="3:12" ht="11.4" x14ac:dyDescent="0.3">
      <c r="E26" s="7"/>
      <c r="F26" s="7"/>
      <c r="G26" s="7"/>
      <c r="H26" s="7"/>
      <c r="I26" s="7"/>
      <c r="J26" s="7"/>
      <c r="K26" s="7"/>
    </row>
    <row r="27" spans="3:12" ht="11.4" x14ac:dyDescent="0.3">
      <c r="E27" s="7"/>
      <c r="F27" s="7"/>
      <c r="G27" s="7"/>
      <c r="H27" s="7"/>
      <c r="I27" s="7"/>
      <c r="J27" s="7"/>
      <c r="K27" s="7"/>
    </row>
    <row r="28" spans="3:12" ht="11.4" x14ac:dyDescent="0.3">
      <c r="E28" s="7"/>
      <c r="F28" s="7"/>
      <c r="G28" s="7"/>
      <c r="H28" s="7"/>
      <c r="I28" s="7"/>
      <c r="J28" s="7"/>
      <c r="K28" s="7"/>
    </row>
    <row r="29" spans="3:12" ht="11.4" x14ac:dyDescent="0.3">
      <c r="E29" s="7"/>
      <c r="F29" s="7"/>
      <c r="G29" s="7"/>
      <c r="H29" s="7"/>
      <c r="I29" s="7"/>
      <c r="J29" s="7"/>
      <c r="K29" s="7"/>
    </row>
    <row r="30" spans="3:12" ht="11.4" x14ac:dyDescent="0.3">
      <c r="E30" s="7"/>
      <c r="F30" s="7"/>
      <c r="G30" s="7"/>
      <c r="H30" s="7"/>
      <c r="I30" s="7"/>
      <c r="J30" s="7"/>
      <c r="K30" s="7"/>
    </row>
    <row r="31" spans="3:12" ht="11.4" x14ac:dyDescent="0.3">
      <c r="E31" s="7"/>
      <c r="F31" s="7"/>
      <c r="G31" s="7"/>
      <c r="H31" s="7"/>
      <c r="I31" s="7"/>
      <c r="J31" s="7"/>
      <c r="K31" s="7"/>
    </row>
    <row r="32" spans="3:12" ht="11.4" x14ac:dyDescent="0.3">
      <c r="E32" s="7"/>
      <c r="F32" s="7"/>
      <c r="G32" s="7"/>
      <c r="H32" s="7"/>
      <c r="I32" s="7"/>
      <c r="J32" s="7"/>
      <c r="K32" s="7"/>
    </row>
    <row r="33" spans="5:11" ht="11.4" x14ac:dyDescent="0.3">
      <c r="E33" s="7"/>
      <c r="F33" s="7"/>
      <c r="G33" s="7"/>
      <c r="H33" s="7"/>
      <c r="I33" s="7"/>
      <c r="J33" s="7"/>
      <c r="K33" s="7"/>
    </row>
    <row r="34" spans="5:11" x14ac:dyDescent="0.3">
      <c r="E34" s="7"/>
      <c r="F34" s="7"/>
      <c r="G34" s="7"/>
      <c r="H34" s="7"/>
    </row>
    <row r="35" spans="5:11" x14ac:dyDescent="0.3">
      <c r="E35" s="7"/>
      <c r="F35" s="7"/>
      <c r="G35" s="7"/>
      <c r="H35" s="7"/>
    </row>
    <row r="36" spans="5:11" x14ac:dyDescent="0.3">
      <c r="E36" s="7"/>
      <c r="F36" s="7"/>
      <c r="G36" s="7"/>
      <c r="H36" s="7"/>
    </row>
    <row r="37" spans="5:11" x14ac:dyDescent="0.3">
      <c r="E37" s="7"/>
      <c r="F37" s="7"/>
      <c r="G37" s="7"/>
    </row>
    <row r="38" spans="5:11" x14ac:dyDescent="0.3">
      <c r="E38" s="13"/>
      <c r="F38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B1:Q41"/>
  <sheetViews>
    <sheetView showGridLines="0" zoomScale="85" zoomScaleNormal="85" workbookViewId="0">
      <selection activeCell="C2" sqref="C2"/>
    </sheetView>
  </sheetViews>
  <sheetFormatPr defaultColWidth="9.33203125" defaultRowHeight="14.4" x14ac:dyDescent="0.3"/>
  <cols>
    <col min="1" max="1" width="1.5546875" style="14" customWidth="1"/>
    <col min="2" max="2" width="1.6640625" style="14" customWidth="1"/>
    <col min="3" max="3" width="60" style="14" customWidth="1"/>
    <col min="4" max="6" width="12.33203125" style="6" customWidth="1"/>
    <col min="7" max="7" width="12.33203125" style="14" customWidth="1"/>
    <col min="8" max="8" width="14.44140625" style="14" customWidth="1"/>
    <col min="9" max="9" width="14" style="14" customWidth="1"/>
    <col min="10" max="10" width="1.5546875" style="16" customWidth="1"/>
    <col min="11" max="16" width="6.44140625" style="14" customWidth="1"/>
    <col min="17" max="16384" width="9.33203125" style="14"/>
  </cols>
  <sheetData>
    <row r="1" spans="2:17" ht="9.75" customHeight="1" x14ac:dyDescent="0.3">
      <c r="J1" s="14"/>
    </row>
    <row r="2" spans="2:17" ht="14.1" customHeight="1" x14ac:dyDescent="0.3">
      <c r="B2" s="84" t="s">
        <v>122</v>
      </c>
      <c r="C2" s="15"/>
      <c r="J2" s="14"/>
    </row>
    <row r="3" spans="2:17" ht="5.0999999999999996" customHeight="1" x14ac:dyDescent="0.3">
      <c r="B3" s="15"/>
      <c r="C3" s="15"/>
      <c r="J3" s="14"/>
    </row>
    <row r="4" spans="2:17" ht="11.25" customHeight="1" x14ac:dyDescent="0.3">
      <c r="J4" s="14"/>
    </row>
    <row r="5" spans="2:17" ht="23.25" customHeight="1" thickBot="1" x14ac:dyDescent="0.35">
      <c r="B5" s="244"/>
      <c r="C5" s="243"/>
      <c r="D5" s="441" t="s">
        <v>208</v>
      </c>
      <c r="E5" s="442"/>
      <c r="F5" s="440" t="s">
        <v>207</v>
      </c>
      <c r="G5" s="442"/>
      <c r="H5" s="440" t="s">
        <v>49</v>
      </c>
      <c r="I5" s="442"/>
      <c r="J5" s="14"/>
    </row>
    <row r="6" spans="2:17" ht="14.1" customHeight="1" x14ac:dyDescent="0.3">
      <c r="B6" s="247"/>
      <c r="C6" s="246"/>
      <c r="D6" s="76" t="s">
        <v>182</v>
      </c>
      <c r="E6" s="77" t="s">
        <v>34</v>
      </c>
      <c r="F6" s="76" t="s">
        <v>182</v>
      </c>
      <c r="G6" s="76" t="s">
        <v>34</v>
      </c>
      <c r="H6" s="448" t="s">
        <v>182</v>
      </c>
      <c r="I6" s="448" t="s">
        <v>34</v>
      </c>
      <c r="J6" s="14"/>
    </row>
    <row r="7" spans="2:17" ht="17.25" customHeight="1" x14ac:dyDescent="0.3">
      <c r="B7" s="245" t="s">
        <v>176</v>
      </c>
      <c r="C7" s="242"/>
      <c r="D7" s="347" t="s">
        <v>174</v>
      </c>
      <c r="E7" s="347" t="s">
        <v>175</v>
      </c>
      <c r="F7" s="348" t="s">
        <v>174</v>
      </c>
      <c r="G7" s="348" t="s">
        <v>175</v>
      </c>
      <c r="H7" s="445"/>
      <c r="I7" s="445"/>
      <c r="J7" s="14"/>
    </row>
    <row r="8" spans="2:17" customFormat="1" ht="5.0999999999999996" customHeight="1" x14ac:dyDescent="0.3">
      <c r="L8" s="14"/>
      <c r="M8" s="14"/>
    </row>
    <row r="9" spans="2:17" ht="22.5" customHeight="1" x14ac:dyDescent="0.3">
      <c r="B9" s="248" t="s">
        <v>0</v>
      </c>
      <c r="C9" s="249"/>
      <c r="D9" s="396">
        <v>26660.54244302764</v>
      </c>
      <c r="E9" s="393">
        <v>1969.9732004284931</v>
      </c>
      <c r="F9" s="311">
        <v>28592.056962999999</v>
      </c>
      <c r="G9" s="312">
        <v>2036.9482422999999</v>
      </c>
      <c r="H9" s="234">
        <v>-6.7554234467001306</v>
      </c>
      <c r="I9" s="226">
        <v>-3.2880090166592866</v>
      </c>
      <c r="J9" s="14"/>
    </row>
    <row r="10" spans="2:17" ht="22.5" customHeight="1" x14ac:dyDescent="0.3">
      <c r="B10" s="250"/>
      <c r="C10" s="251" t="s">
        <v>29</v>
      </c>
      <c r="D10" s="397">
        <v>2545.6177284213718</v>
      </c>
      <c r="E10" s="394">
        <v>225.56491464148661</v>
      </c>
      <c r="F10" s="268">
        <v>2530.8656528000001</v>
      </c>
      <c r="G10" s="313">
        <v>248.15964765000001</v>
      </c>
      <c r="H10" s="235">
        <v>0.58288655524052946</v>
      </c>
      <c r="I10" s="229">
        <v>-9.1049182340799479</v>
      </c>
      <c r="J10" s="14"/>
      <c r="O10" s="345"/>
      <c r="Q10" s="346"/>
    </row>
    <row r="11" spans="2:17" ht="22.5" customHeight="1" x14ac:dyDescent="0.3">
      <c r="B11" s="250"/>
      <c r="C11" s="251" t="s">
        <v>76</v>
      </c>
      <c r="D11" s="397">
        <v>7579.440494861632</v>
      </c>
      <c r="E11" s="394">
        <v>372.16554898417877</v>
      </c>
      <c r="F11" s="268">
        <v>8085.5124814999999</v>
      </c>
      <c r="G11" s="313">
        <v>411.95578877999998</v>
      </c>
      <c r="H11" s="235">
        <v>-6.2589970369383794</v>
      </c>
      <c r="I11" s="229">
        <v>-9.6588616738847932</v>
      </c>
      <c r="J11" s="14"/>
      <c r="O11" s="345"/>
      <c r="Q11" s="346"/>
    </row>
    <row r="12" spans="2:17" ht="22.5" customHeight="1" x14ac:dyDescent="0.3">
      <c r="B12" s="250"/>
      <c r="C12" s="251" t="s">
        <v>30</v>
      </c>
      <c r="D12" s="397">
        <v>2082.3184987657869</v>
      </c>
      <c r="E12" s="394">
        <v>218.90462552385409</v>
      </c>
      <c r="F12" s="271">
        <v>2606.0657486999999</v>
      </c>
      <c r="G12" s="314">
        <v>259.23632358999998</v>
      </c>
      <c r="H12" s="235">
        <v>-20.097238536498054</v>
      </c>
      <c r="I12" s="229">
        <v>-15.55788845776614</v>
      </c>
      <c r="J12" s="14"/>
      <c r="O12" s="345"/>
      <c r="Q12" s="346"/>
    </row>
    <row r="13" spans="2:17" ht="24" customHeight="1" x14ac:dyDescent="0.3">
      <c r="B13" s="250"/>
      <c r="C13" s="251" t="s">
        <v>104</v>
      </c>
      <c r="D13" s="397">
        <v>1556.6271750645699</v>
      </c>
      <c r="E13" s="394">
        <v>149.87242224931379</v>
      </c>
      <c r="F13" s="271">
        <v>2682.3466659999999</v>
      </c>
      <c r="G13" s="314">
        <v>158.75175962</v>
      </c>
      <c r="H13" s="235">
        <v>-41.967710781177232</v>
      </c>
      <c r="I13" s="229">
        <v>-5.593221386610427</v>
      </c>
      <c r="J13" s="14"/>
      <c r="O13" s="345"/>
      <c r="Q13" s="346"/>
    </row>
    <row r="14" spans="2:17" ht="22.5" customHeight="1" x14ac:dyDescent="0.3">
      <c r="B14" s="250"/>
      <c r="C14" s="251" t="s">
        <v>78</v>
      </c>
      <c r="D14" s="397">
        <v>373.86880917365534</v>
      </c>
      <c r="E14" s="394">
        <v>28.47763850151162</v>
      </c>
      <c r="F14" s="271">
        <v>326.14902912000002</v>
      </c>
      <c r="G14" s="314">
        <v>37.557827429</v>
      </c>
      <c r="H14" s="235">
        <v>14.631280731514234</v>
      </c>
      <c r="I14" s="229">
        <v>-24.176555325660765</v>
      </c>
      <c r="J14" s="14"/>
      <c r="O14" s="345"/>
      <c r="Q14" s="346"/>
    </row>
    <row r="15" spans="2:17" ht="22.5" customHeight="1" x14ac:dyDescent="0.3">
      <c r="B15" s="250"/>
      <c r="C15" s="251" t="s">
        <v>31</v>
      </c>
      <c r="D15" s="397">
        <v>3328.2284490252932</v>
      </c>
      <c r="E15" s="394">
        <v>194.88584138920629</v>
      </c>
      <c r="F15" s="271">
        <v>4161.9069379000002</v>
      </c>
      <c r="G15" s="314">
        <v>243.48305256</v>
      </c>
      <c r="H15" s="235">
        <v>-20.031166033120421</v>
      </c>
      <c r="I15" s="229">
        <v>-19.959176073997266</v>
      </c>
      <c r="J15" s="14"/>
      <c r="O15" s="345"/>
      <c r="Q15" s="346"/>
    </row>
    <row r="16" spans="2:17" ht="22.5" customHeight="1" x14ac:dyDescent="0.3">
      <c r="B16" s="250"/>
      <c r="C16" s="251" t="s">
        <v>79</v>
      </c>
      <c r="D16" s="397">
        <v>1175.9372730311225</v>
      </c>
      <c r="E16" s="394">
        <v>88.286249098325001</v>
      </c>
      <c r="F16" s="271">
        <v>960.26520645000005</v>
      </c>
      <c r="G16" s="314">
        <v>100.27780620999999</v>
      </c>
      <c r="H16" s="235">
        <v>22.459635643619688</v>
      </c>
      <c r="I16" s="229">
        <v>-11.958336111345005</v>
      </c>
      <c r="J16" s="14"/>
      <c r="O16" s="345"/>
      <c r="Q16" s="346"/>
    </row>
    <row r="17" spans="2:17" ht="22.5" customHeight="1" x14ac:dyDescent="0.3">
      <c r="B17" s="250"/>
      <c r="C17" s="251" t="s">
        <v>133</v>
      </c>
      <c r="D17" s="397">
        <v>1383.5821847571422</v>
      </c>
      <c r="E17" s="394">
        <v>59.494203111922545</v>
      </c>
      <c r="F17" s="271">
        <v>1783.4346906000001</v>
      </c>
      <c r="G17" s="314">
        <v>88.196335988000001</v>
      </c>
      <c r="H17" s="235">
        <v>-22.42036156133846</v>
      </c>
      <c r="I17" s="229">
        <v>-32.543452689443555</v>
      </c>
      <c r="J17" s="14"/>
      <c r="O17" s="345"/>
      <c r="Q17" s="346"/>
    </row>
    <row r="18" spans="2:17" ht="22.5" customHeight="1" thickBot="1" x14ac:dyDescent="0.35">
      <c r="B18" s="255"/>
      <c r="C18" s="256" t="s">
        <v>15</v>
      </c>
      <c r="D18" s="398">
        <v>6634.9218299270169</v>
      </c>
      <c r="E18" s="395">
        <v>632.32175692869043</v>
      </c>
      <c r="F18" s="273">
        <v>5455.5105500999998</v>
      </c>
      <c r="G18" s="315">
        <v>489.32970047999999</v>
      </c>
      <c r="H18" s="236">
        <v>21.618715040435553</v>
      </c>
      <c r="I18" s="233">
        <v>29.222026847833828</v>
      </c>
      <c r="J18" s="14"/>
      <c r="O18" s="345"/>
      <c r="Q18" s="346"/>
    </row>
    <row r="19" spans="2:17" s="7" customFormat="1" ht="14.1" customHeight="1" thickTop="1" x14ac:dyDescent="0.3">
      <c r="B19" s="80" t="s">
        <v>171</v>
      </c>
      <c r="C19" s="252"/>
      <c r="D19" s="253"/>
      <c r="E19" s="253"/>
      <c r="F19" s="253"/>
      <c r="G19" s="253"/>
      <c r="H19" s="254"/>
      <c r="I19" s="61"/>
      <c r="J19" s="8"/>
      <c r="K19" s="8"/>
      <c r="L19" s="8"/>
      <c r="M19" s="8"/>
      <c r="N19" s="8"/>
    </row>
    <row r="20" spans="2:17" s="7" customFormat="1" ht="14.1" customHeight="1" x14ac:dyDescent="0.3">
      <c r="C20" s="12"/>
      <c r="D20" s="10"/>
      <c r="E20" s="10"/>
      <c r="F20" s="10"/>
      <c r="G20" s="10"/>
      <c r="H20" s="13"/>
      <c r="I20" s="45"/>
      <c r="J20" s="13"/>
      <c r="K20" s="13"/>
      <c r="L20" s="13"/>
      <c r="M20" s="13"/>
      <c r="N20" s="8"/>
    </row>
    <row r="21" spans="2:17" ht="11.4" x14ac:dyDescent="0.3">
      <c r="J21" s="14"/>
    </row>
    <row r="22" spans="2:17" ht="11.4" x14ac:dyDescent="0.3">
      <c r="J22" s="14"/>
    </row>
    <row r="23" spans="2:17" ht="11.4" x14ac:dyDescent="0.3">
      <c r="J23" s="14"/>
    </row>
    <row r="24" spans="2:17" ht="11.4" x14ac:dyDescent="0.3">
      <c r="J24" s="14"/>
    </row>
    <row r="25" spans="2:17" ht="11.4" x14ac:dyDescent="0.3">
      <c r="J25" s="14"/>
    </row>
    <row r="26" spans="2:17" ht="11.4" x14ac:dyDescent="0.3">
      <c r="J26" s="14"/>
    </row>
    <row r="27" spans="2:17" ht="11.4" x14ac:dyDescent="0.3">
      <c r="J27" s="14"/>
    </row>
    <row r="28" spans="2:17" ht="11.4" x14ac:dyDescent="0.3">
      <c r="J28" s="14"/>
    </row>
    <row r="29" spans="2:17" ht="11.4" x14ac:dyDescent="0.3">
      <c r="J29" s="14"/>
    </row>
    <row r="30" spans="2:17" ht="11.4" x14ac:dyDescent="0.3">
      <c r="J30" s="14"/>
    </row>
    <row r="31" spans="2:17" ht="11.4" x14ac:dyDescent="0.3">
      <c r="J31" s="14"/>
    </row>
    <row r="32" spans="2:17" ht="11.4" x14ac:dyDescent="0.3">
      <c r="J32" s="14"/>
    </row>
    <row r="33" spans="4:10" ht="11.4" x14ac:dyDescent="0.3">
      <c r="J33" s="14"/>
    </row>
    <row r="34" spans="4:10" ht="11.4" x14ac:dyDescent="0.3">
      <c r="J34" s="14"/>
    </row>
    <row r="35" spans="4:10" ht="11.4" x14ac:dyDescent="0.3">
      <c r="J35" s="14"/>
    </row>
    <row r="36" spans="4:10" ht="11.4" x14ac:dyDescent="0.3">
      <c r="J36" s="14"/>
    </row>
    <row r="37" spans="4:10" ht="11.4" x14ac:dyDescent="0.3">
      <c r="J37" s="14"/>
    </row>
    <row r="38" spans="4:10" ht="11.4" x14ac:dyDescent="0.3">
      <c r="D38" s="14"/>
      <c r="E38" s="14"/>
      <c r="J38" s="14"/>
    </row>
    <row r="39" spans="4:10" ht="11.4" x14ac:dyDescent="0.3">
      <c r="D39" s="14"/>
      <c r="E39" s="14"/>
      <c r="J39" s="14"/>
    </row>
    <row r="40" spans="4:10" ht="11.4" x14ac:dyDescent="0.3">
      <c r="D40" s="14"/>
      <c r="E40" s="14"/>
      <c r="J40" s="14"/>
    </row>
    <row r="41" spans="4:10" x14ac:dyDescent="0.3">
      <c r="E41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0"/>
  <sheetViews>
    <sheetView showGridLines="0" zoomScale="85" zoomScaleNormal="85" workbookViewId="0">
      <selection activeCell="C2" sqref="C2"/>
    </sheetView>
  </sheetViews>
  <sheetFormatPr defaultColWidth="9.33203125" defaultRowHeight="11.4" x14ac:dyDescent="0.3"/>
  <cols>
    <col min="1" max="1" width="2.44140625" style="14" customWidth="1"/>
    <col min="2" max="2" width="2.6640625" style="14" customWidth="1"/>
    <col min="3" max="3" width="3.33203125" style="14" customWidth="1"/>
    <col min="4" max="4" width="22" style="14" customWidth="1"/>
    <col min="5" max="6" width="13.33203125" style="6" customWidth="1"/>
    <col min="7" max="7" width="13.5546875" style="6" customWidth="1"/>
    <col min="8" max="9" width="13.33203125" style="14" customWidth="1"/>
    <col min="10" max="10" width="13.5546875" style="14" customWidth="1"/>
    <col min="11" max="11" width="1.5546875" style="14" customWidth="1"/>
    <col min="12" max="20" width="6.5546875" style="14" customWidth="1"/>
    <col min="21" max="16384" width="9.33203125" style="14"/>
  </cols>
  <sheetData>
    <row r="1" spans="2:20" ht="12" customHeight="1" x14ac:dyDescent="0.3"/>
    <row r="2" spans="2:20" ht="14.1" customHeight="1" x14ac:dyDescent="0.3">
      <c r="B2" s="84" t="s">
        <v>181</v>
      </c>
      <c r="C2" s="15"/>
      <c r="D2" s="15"/>
    </row>
    <row r="3" spans="2:20" ht="5.0999999999999996" customHeight="1" x14ac:dyDescent="0.3"/>
    <row r="4" spans="2:20" ht="14.1" customHeight="1" x14ac:dyDescent="0.3">
      <c r="I4" s="444" t="s">
        <v>170</v>
      </c>
      <c r="J4" s="444"/>
    </row>
    <row r="5" spans="2:20" ht="23.1" customHeight="1" thickBot="1" x14ac:dyDescent="0.35">
      <c r="B5" s="258"/>
      <c r="C5" s="258"/>
      <c r="D5" s="246"/>
      <c r="E5" s="441" t="s">
        <v>209</v>
      </c>
      <c r="F5" s="441"/>
      <c r="G5" s="442"/>
      <c r="H5" s="440" t="s">
        <v>207</v>
      </c>
      <c r="I5" s="441"/>
      <c r="J5" s="441"/>
    </row>
    <row r="6" spans="2:20" ht="51" customHeight="1" x14ac:dyDescent="0.25">
      <c r="B6" s="259" t="s">
        <v>24</v>
      </c>
      <c r="C6" s="258"/>
      <c r="D6" s="246"/>
      <c r="E6" s="257" t="s">
        <v>33</v>
      </c>
      <c r="F6" s="257" t="s">
        <v>32</v>
      </c>
      <c r="G6" s="257" t="s">
        <v>74</v>
      </c>
      <c r="H6" s="257" t="s">
        <v>33</v>
      </c>
      <c r="I6" s="257" t="s">
        <v>32</v>
      </c>
      <c r="J6" s="257" t="s">
        <v>74</v>
      </c>
    </row>
    <row r="7" spans="2:20" ht="6" customHeight="1" x14ac:dyDescent="0.3">
      <c r="B7" s="260"/>
      <c r="C7" s="250"/>
      <c r="D7" s="250"/>
      <c r="E7" s="383"/>
      <c r="F7" s="383"/>
      <c r="G7" s="383"/>
      <c r="H7" s="383"/>
      <c r="I7" s="383"/>
      <c r="J7" s="383"/>
    </row>
    <row r="8" spans="2:20" ht="15.75" customHeight="1" x14ac:dyDescent="0.3">
      <c r="B8" s="261" t="s">
        <v>0</v>
      </c>
      <c r="C8" s="250"/>
      <c r="D8" s="262"/>
      <c r="E8" s="396">
        <v>1369.0902261751557</v>
      </c>
      <c r="F8" s="400">
        <v>1526.0095571712752</v>
      </c>
      <c r="G8" s="403">
        <v>0.89717015187834293</v>
      </c>
      <c r="H8" s="263">
        <v>1719.0700308999999</v>
      </c>
      <c r="I8" s="264">
        <v>1787.5402529999999</v>
      </c>
      <c r="J8" s="265">
        <v>0.96169584321000001</v>
      </c>
      <c r="O8" s="40"/>
      <c r="R8" s="40"/>
      <c r="S8" s="40"/>
      <c r="T8" s="40"/>
    </row>
    <row r="9" spans="2:20" ht="15.75" customHeight="1" x14ac:dyDescent="0.3">
      <c r="B9" s="266" t="s">
        <v>68</v>
      </c>
      <c r="C9" s="250"/>
      <c r="D9" s="262"/>
      <c r="E9" s="396"/>
      <c r="F9" s="400"/>
      <c r="G9" s="399"/>
      <c r="H9" s="263"/>
      <c r="I9" s="264"/>
      <c r="J9" s="265"/>
      <c r="O9" s="40"/>
    </row>
    <row r="10" spans="2:20" ht="15.75" customHeight="1" x14ac:dyDescent="0.3">
      <c r="B10" s="250"/>
      <c r="C10" s="267" t="s">
        <v>154</v>
      </c>
      <c r="D10" s="262"/>
      <c r="E10" s="397">
        <v>1327.1430878230155</v>
      </c>
      <c r="F10" s="401">
        <v>1518.0281794611042</v>
      </c>
      <c r="G10" s="404">
        <v>0.87425457957845532</v>
      </c>
      <c r="H10" s="268">
        <v>1660.0176655</v>
      </c>
      <c r="I10" s="269">
        <v>1774.6148023999999</v>
      </c>
      <c r="J10" s="270">
        <v>0.93542421895000005</v>
      </c>
      <c r="O10" s="40"/>
    </row>
    <row r="11" spans="2:20" ht="15.75" customHeight="1" x14ac:dyDescent="0.3">
      <c r="B11" s="250"/>
      <c r="C11" s="250"/>
      <c r="D11" s="266" t="s">
        <v>25</v>
      </c>
      <c r="E11" s="397">
        <v>819.63611605453252</v>
      </c>
      <c r="F11" s="401">
        <v>1082.2899629742683</v>
      </c>
      <c r="G11" s="404">
        <v>0.75731656403988989</v>
      </c>
      <c r="H11" s="271">
        <v>1047.3448512</v>
      </c>
      <c r="I11" s="272">
        <v>1253.5166205</v>
      </c>
      <c r="J11" s="270">
        <v>0.83552530059999996</v>
      </c>
      <c r="O11" s="40"/>
    </row>
    <row r="12" spans="2:20" ht="15.75" customHeight="1" x14ac:dyDescent="0.3">
      <c r="B12" s="250"/>
      <c r="C12" s="250"/>
      <c r="D12" s="266" t="s">
        <v>26</v>
      </c>
      <c r="E12" s="397">
        <v>311.24816754019804</v>
      </c>
      <c r="F12" s="401">
        <v>206.01845298635482</v>
      </c>
      <c r="G12" s="404">
        <v>1.5107781027790403</v>
      </c>
      <c r="H12" s="268">
        <v>365.01818098000001</v>
      </c>
      <c r="I12" s="269">
        <v>242.61410615</v>
      </c>
      <c r="J12" s="270">
        <v>1.5045216735</v>
      </c>
      <c r="O12" s="40"/>
    </row>
    <row r="13" spans="2:20" ht="15.75" customHeight="1" x14ac:dyDescent="0.3">
      <c r="B13" s="250"/>
      <c r="C13" s="250"/>
      <c r="D13" s="266" t="s">
        <v>27</v>
      </c>
      <c r="E13" s="397">
        <v>59.236611995316991</v>
      </c>
      <c r="F13" s="401">
        <v>77.819205698413697</v>
      </c>
      <c r="G13" s="404">
        <v>0.7612081293259011</v>
      </c>
      <c r="H13" s="268">
        <v>94.058763963999994</v>
      </c>
      <c r="I13" s="269">
        <v>71.430190742999997</v>
      </c>
      <c r="J13" s="270">
        <v>1.3167928433</v>
      </c>
      <c r="O13" s="40"/>
    </row>
    <row r="14" spans="2:20" ht="15.75" customHeight="1" thickBot="1" x14ac:dyDescent="0.35">
      <c r="B14" s="255"/>
      <c r="C14" s="255"/>
      <c r="D14" s="276" t="s">
        <v>69</v>
      </c>
      <c r="E14" s="398">
        <v>137.02219223296868</v>
      </c>
      <c r="F14" s="402">
        <v>151.9005578020689</v>
      </c>
      <c r="G14" s="405">
        <v>0.90205193592187338</v>
      </c>
      <c r="H14" s="273">
        <v>153.59586933</v>
      </c>
      <c r="I14" s="274">
        <v>207.05388496</v>
      </c>
      <c r="J14" s="275">
        <v>0.74181592566999999</v>
      </c>
      <c r="M14" s="40"/>
      <c r="N14" s="40"/>
      <c r="O14" s="40"/>
    </row>
    <row r="15" spans="2:20" ht="12" customHeight="1" thickTop="1" x14ac:dyDescent="0.2">
      <c r="B15" s="277" t="s">
        <v>123</v>
      </c>
      <c r="C15" s="80"/>
      <c r="D15" s="80"/>
      <c r="E15" s="79"/>
      <c r="F15" s="79"/>
      <c r="G15" s="78"/>
      <c r="H15" s="78"/>
      <c r="I15" s="78"/>
      <c r="J15" s="61" t="s">
        <v>118</v>
      </c>
    </row>
    <row r="16" spans="2:20" s="7" customFormat="1" ht="14.1" customHeight="1" x14ac:dyDescent="0.3">
      <c r="B16" s="80" t="s">
        <v>171</v>
      </c>
      <c r="C16" s="252"/>
      <c r="D16" s="253"/>
      <c r="E16" s="253"/>
      <c r="F16" s="253"/>
      <c r="G16" s="254"/>
      <c r="H16" s="254"/>
      <c r="I16" s="211"/>
      <c r="J16" s="61"/>
      <c r="K16" s="8"/>
      <c r="L16" s="8"/>
      <c r="M16" s="8"/>
      <c r="N16" s="8"/>
      <c r="P16" s="14"/>
      <c r="Q16" s="14"/>
    </row>
    <row r="17" spans="2:17" s="7" customFormat="1" ht="14.1" customHeight="1" x14ac:dyDescent="0.3"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8"/>
      <c r="P17" s="14"/>
      <c r="Q17" s="14"/>
    </row>
    <row r="18" spans="2:17" x14ac:dyDescent="0.3">
      <c r="B18" s="7"/>
      <c r="C18" s="12"/>
      <c r="D18" s="10"/>
      <c r="E18" s="10"/>
      <c r="F18" s="14"/>
      <c r="G18" s="14"/>
      <c r="M18" s="6"/>
    </row>
    <row r="19" spans="2:17" x14ac:dyDescent="0.3">
      <c r="B19" s="7"/>
      <c r="C19" s="12"/>
      <c r="D19" s="10"/>
      <c r="E19" s="10"/>
      <c r="F19" s="14"/>
      <c r="G19" s="14"/>
      <c r="M19" s="6"/>
    </row>
    <row r="20" spans="2:17" x14ac:dyDescent="0.3">
      <c r="B20" s="7"/>
      <c r="C20" s="12"/>
      <c r="D20" s="10"/>
      <c r="E20" s="10"/>
      <c r="F20" s="14"/>
      <c r="G20" s="14"/>
      <c r="M20" s="6"/>
    </row>
    <row r="21" spans="2:17" x14ac:dyDescent="0.3">
      <c r="B21" s="7"/>
      <c r="C21" s="12"/>
      <c r="D21" s="10"/>
      <c r="E21" s="10"/>
      <c r="F21" s="14"/>
      <c r="G21" s="14"/>
      <c r="M21" s="6"/>
    </row>
    <row r="22" spans="2:17" x14ac:dyDescent="0.3">
      <c r="B22" s="7"/>
      <c r="C22" s="12"/>
      <c r="D22" s="10"/>
      <c r="E22" s="10"/>
      <c r="F22" s="14"/>
      <c r="G22" s="14"/>
      <c r="M22" s="6"/>
    </row>
    <row r="23" spans="2:17" x14ac:dyDescent="0.3">
      <c r="B23" s="7"/>
      <c r="C23" s="12"/>
      <c r="D23" s="10"/>
      <c r="E23" s="10"/>
      <c r="F23" s="14"/>
      <c r="G23" s="14"/>
      <c r="M23" s="6"/>
    </row>
    <row r="24" spans="2:17" x14ac:dyDescent="0.3">
      <c r="B24" s="7"/>
      <c r="C24" s="12"/>
      <c r="D24" s="10"/>
      <c r="E24" s="10"/>
      <c r="F24" s="14"/>
      <c r="G24" s="14"/>
      <c r="M24" s="6"/>
    </row>
    <row r="25" spans="2:17" x14ac:dyDescent="0.3">
      <c r="D25" s="10"/>
      <c r="E25" s="10"/>
      <c r="F25" s="14"/>
      <c r="G25" s="14"/>
    </row>
    <row r="26" spans="2:17" x14ac:dyDescent="0.3">
      <c r="D26" s="10"/>
      <c r="E26" s="10"/>
      <c r="F26" s="14"/>
      <c r="G26" s="14"/>
    </row>
    <row r="27" spans="2:17" x14ac:dyDescent="0.3">
      <c r="D27" s="10"/>
      <c r="E27" s="10"/>
      <c r="F27" s="14"/>
      <c r="G27" s="14"/>
      <c r="M27" s="6"/>
    </row>
    <row r="28" spans="2:17" x14ac:dyDescent="0.3">
      <c r="D28" s="10"/>
      <c r="E28" s="10"/>
      <c r="F28" s="14"/>
      <c r="G28" s="14"/>
      <c r="M28" s="6"/>
    </row>
    <row r="29" spans="2:17" x14ac:dyDescent="0.3">
      <c r="D29" s="10"/>
      <c r="E29" s="10"/>
      <c r="F29" s="14"/>
      <c r="G29" s="14"/>
      <c r="M29" s="6"/>
    </row>
    <row r="30" spans="2:17" x14ac:dyDescent="0.3">
      <c r="D30" s="10"/>
      <c r="E30" s="10"/>
      <c r="F30" s="14"/>
      <c r="G30" s="14"/>
      <c r="M30" s="6"/>
    </row>
    <row r="31" spans="2:17" x14ac:dyDescent="0.3">
      <c r="D31" s="10"/>
      <c r="E31" s="10"/>
      <c r="F31" s="14"/>
      <c r="G31" s="14"/>
      <c r="M31" s="6"/>
    </row>
    <row r="32" spans="2:17" x14ac:dyDescent="0.3">
      <c r="D32" s="10"/>
      <c r="E32" s="10"/>
      <c r="F32" s="14"/>
      <c r="G32" s="14"/>
      <c r="M32" s="6"/>
    </row>
    <row r="33" spans="4:13" x14ac:dyDescent="0.3">
      <c r="D33" s="10"/>
      <c r="E33" s="10"/>
      <c r="F33" s="14"/>
      <c r="G33" s="14"/>
      <c r="M33" s="6"/>
    </row>
    <row r="34" spans="4:13" x14ac:dyDescent="0.3">
      <c r="D34" s="10"/>
      <c r="E34" s="10"/>
      <c r="F34" s="14"/>
      <c r="G34" s="14"/>
      <c r="M34" s="6"/>
    </row>
    <row r="35" spans="4:13" x14ac:dyDescent="0.3">
      <c r="H35" s="27"/>
    </row>
    <row r="36" spans="4:13" x14ac:dyDescent="0.3">
      <c r="H36" s="27"/>
    </row>
    <row r="37" spans="4:13" x14ac:dyDescent="0.3">
      <c r="H37" s="27"/>
    </row>
    <row r="38" spans="4:13" x14ac:dyDescent="0.3">
      <c r="H38" s="27"/>
    </row>
    <row r="39" spans="4:13" x14ac:dyDescent="0.3">
      <c r="H39" s="27"/>
    </row>
    <row r="40" spans="4:13" x14ac:dyDescent="0.3">
      <c r="H40" s="27"/>
    </row>
  </sheetData>
  <mergeCells count="3">
    <mergeCell ref="I4:J4"/>
    <mergeCell ref="E5:G5"/>
    <mergeCell ref="H5:J5"/>
  </mergeCells>
  <conditionalFormatting sqref="R8:T8 O8:O14 M14:N14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27"/>
  <sheetViews>
    <sheetView showGridLines="0" zoomScale="85" zoomScaleNormal="85" workbookViewId="0">
      <selection activeCell="B2" sqref="B2"/>
    </sheetView>
  </sheetViews>
  <sheetFormatPr defaultColWidth="9.33203125" defaultRowHeight="14.4" x14ac:dyDescent="0.3"/>
  <cols>
    <col min="1" max="1" width="2.33203125" style="54" customWidth="1"/>
    <col min="2" max="2" width="34.33203125" style="54" customWidth="1"/>
    <col min="3" max="5" width="17.5546875" style="55" customWidth="1"/>
  </cols>
  <sheetData>
    <row r="1" spans="1:10" ht="7.35" customHeight="1" x14ac:dyDescent="0.3"/>
    <row r="2" spans="1:10" x14ac:dyDescent="0.3">
      <c r="B2" s="64" t="s">
        <v>152</v>
      </c>
    </row>
    <row r="3" spans="1:10" ht="7.35" customHeight="1" x14ac:dyDescent="0.3"/>
    <row r="4" spans="1:10" x14ac:dyDescent="0.3">
      <c r="E4" s="75" t="s">
        <v>135</v>
      </c>
    </row>
    <row r="5" spans="1:10" ht="34.5" customHeight="1" thickBot="1" x14ac:dyDescent="0.35">
      <c r="B5" s="74" t="s">
        <v>156</v>
      </c>
      <c r="C5" s="70" t="s">
        <v>185</v>
      </c>
      <c r="D5" s="70" t="s">
        <v>186</v>
      </c>
      <c r="E5" s="71" t="s">
        <v>49</v>
      </c>
    </row>
    <row r="6" spans="1:10" ht="7.35" customHeight="1" x14ac:dyDescent="0.3">
      <c r="B6" s="384"/>
      <c r="C6" s="385"/>
      <c r="D6" s="385"/>
      <c r="E6" s="385"/>
    </row>
    <row r="7" spans="1:10" x14ac:dyDescent="0.3">
      <c r="A7" s="56"/>
      <c r="B7" s="65" t="s">
        <v>144</v>
      </c>
      <c r="C7" s="320">
        <v>11340.258758</v>
      </c>
      <c r="D7" s="320">
        <v>15067.224564000002</v>
      </c>
      <c r="E7" s="321">
        <v>-24.735582788782551</v>
      </c>
      <c r="H7" s="318"/>
      <c r="I7" s="318"/>
      <c r="J7" s="317"/>
    </row>
    <row r="8" spans="1:10" ht="7.35" customHeight="1" x14ac:dyDescent="0.3">
      <c r="B8" s="66"/>
      <c r="C8" s="322"/>
      <c r="D8" s="323"/>
      <c r="E8" s="321"/>
      <c r="H8" s="318"/>
      <c r="I8" s="318"/>
      <c r="J8" s="317"/>
    </row>
    <row r="9" spans="1:10" x14ac:dyDescent="0.3">
      <c r="B9" s="67" t="s">
        <v>136</v>
      </c>
      <c r="C9" s="322">
        <v>0</v>
      </c>
      <c r="D9" s="322">
        <v>20.571988999999999</v>
      </c>
      <c r="E9" s="324">
        <v>-100</v>
      </c>
      <c r="H9" s="318"/>
      <c r="I9" s="318"/>
      <c r="J9" s="317"/>
    </row>
    <row r="10" spans="1:10" x14ac:dyDescent="0.3">
      <c r="B10" s="67" t="s">
        <v>138</v>
      </c>
      <c r="C10" s="322">
        <v>15.087902</v>
      </c>
      <c r="D10" s="322">
        <v>0</v>
      </c>
      <c r="E10" s="324" t="s">
        <v>134</v>
      </c>
      <c r="H10" s="318"/>
      <c r="I10" s="318"/>
      <c r="J10" s="317"/>
    </row>
    <row r="11" spans="1:10" x14ac:dyDescent="0.3">
      <c r="B11" s="67" t="s">
        <v>12</v>
      </c>
      <c r="C11" s="322">
        <v>11027.765147</v>
      </c>
      <c r="D11" s="322">
        <v>14327.766748000002</v>
      </c>
      <c r="E11" s="324">
        <v>-23.032211921377382</v>
      </c>
      <c r="H11" s="318"/>
      <c r="I11" s="318"/>
      <c r="J11" s="317"/>
    </row>
    <row r="12" spans="1:10" x14ac:dyDescent="0.3">
      <c r="B12" s="67" t="s">
        <v>137</v>
      </c>
      <c r="C12" s="322">
        <v>2.5168149999999998</v>
      </c>
      <c r="D12" s="322">
        <v>0</v>
      </c>
      <c r="E12" s="325" t="s">
        <v>134</v>
      </c>
      <c r="H12" s="318"/>
      <c r="I12" s="318"/>
      <c r="J12" s="317"/>
    </row>
    <row r="13" spans="1:10" x14ac:dyDescent="0.3">
      <c r="B13" s="67" t="s">
        <v>139</v>
      </c>
      <c r="C13" s="322">
        <v>294.88889399999999</v>
      </c>
      <c r="D13" s="322">
        <v>718.88582700000006</v>
      </c>
      <c r="E13" s="324">
        <v>-58.979731839949046</v>
      </c>
      <c r="H13" s="318"/>
      <c r="I13" s="318"/>
      <c r="J13" s="317"/>
    </row>
    <row r="14" spans="1:10" ht="7.35" customHeight="1" x14ac:dyDescent="0.3">
      <c r="B14" s="68"/>
      <c r="C14" s="323"/>
      <c r="D14" s="323"/>
      <c r="E14" s="324"/>
      <c r="H14" s="318"/>
      <c r="I14" s="318"/>
      <c r="J14" s="317"/>
    </row>
    <row r="15" spans="1:10" x14ac:dyDescent="0.3">
      <c r="A15" s="56"/>
      <c r="B15" s="65" t="s">
        <v>145</v>
      </c>
      <c r="C15" s="320">
        <v>11341.630454000002</v>
      </c>
      <c r="D15" s="320">
        <v>15020.247579999999</v>
      </c>
      <c r="E15" s="321">
        <v>-24.49105520003684</v>
      </c>
      <c r="H15" s="318"/>
      <c r="I15" s="318"/>
      <c r="J15" s="317"/>
    </row>
    <row r="16" spans="1:10" ht="7.35" customHeight="1" x14ac:dyDescent="0.3">
      <c r="B16" s="69"/>
      <c r="C16" s="322"/>
      <c r="D16" s="323"/>
      <c r="E16" s="326"/>
      <c r="H16" s="318"/>
      <c r="I16" s="318"/>
      <c r="J16" s="317"/>
    </row>
    <row r="17" spans="2:10" x14ac:dyDescent="0.3">
      <c r="B17" s="67" t="s">
        <v>142</v>
      </c>
      <c r="C17" s="322">
        <v>2633.5249640000002</v>
      </c>
      <c r="D17" s="322">
        <v>3521.0707080000002</v>
      </c>
      <c r="E17" s="324">
        <v>-25.206700393248681</v>
      </c>
      <c r="H17" s="318"/>
      <c r="I17" s="318"/>
      <c r="J17" s="317"/>
    </row>
    <row r="18" spans="2:10" x14ac:dyDescent="0.3">
      <c r="B18" s="67" t="s">
        <v>143</v>
      </c>
      <c r="C18" s="322">
        <v>0</v>
      </c>
      <c r="D18" s="322">
        <v>0</v>
      </c>
      <c r="E18" s="325" t="s">
        <v>134</v>
      </c>
      <c r="H18" s="318"/>
      <c r="I18" s="318"/>
      <c r="J18" s="317"/>
    </row>
    <row r="19" spans="2:10" x14ac:dyDescent="0.3">
      <c r="B19" s="67" t="s">
        <v>140</v>
      </c>
      <c r="C19" s="322">
        <v>241.229905</v>
      </c>
      <c r="D19" s="322">
        <v>3679.1623589999999</v>
      </c>
      <c r="E19" s="324">
        <v>-93.443347113782536</v>
      </c>
      <c r="H19" s="318"/>
      <c r="I19" s="318"/>
      <c r="J19" s="317"/>
    </row>
    <row r="20" spans="2:10" x14ac:dyDescent="0.3">
      <c r="B20" s="67" t="s">
        <v>141</v>
      </c>
      <c r="C20" s="322">
        <v>7616.5907700000007</v>
      </c>
      <c r="D20" s="322">
        <v>7593.8205129999997</v>
      </c>
      <c r="E20" s="324">
        <v>0.29985245188532872</v>
      </c>
      <c r="H20" s="318"/>
      <c r="I20" s="318"/>
      <c r="J20" s="317"/>
    </row>
    <row r="21" spans="2:10" x14ac:dyDescent="0.3">
      <c r="B21" s="67" t="s">
        <v>137</v>
      </c>
      <c r="C21" s="322">
        <v>2.5168149999999998</v>
      </c>
      <c r="D21" s="322">
        <v>0</v>
      </c>
      <c r="E21" s="325" t="s">
        <v>134</v>
      </c>
      <c r="H21" s="318"/>
      <c r="I21" s="318"/>
      <c r="J21" s="317"/>
    </row>
    <row r="22" spans="2:10" x14ac:dyDescent="0.3">
      <c r="B22" s="67" t="s">
        <v>139</v>
      </c>
      <c r="C22" s="322">
        <v>847.76800000000003</v>
      </c>
      <c r="D22" s="327">
        <v>226.19399999999999</v>
      </c>
      <c r="E22" s="324">
        <v>274.79685579635185</v>
      </c>
      <c r="H22" s="318"/>
      <c r="I22" s="318"/>
      <c r="J22" s="317"/>
    </row>
    <row r="23" spans="2:10" ht="7.35" customHeight="1" thickBot="1" x14ac:dyDescent="0.35">
      <c r="B23" s="72"/>
      <c r="C23" s="386"/>
      <c r="D23" s="386"/>
      <c r="E23" s="73"/>
    </row>
    <row r="24" spans="2:10" ht="15" thickTop="1" x14ac:dyDescent="0.3">
      <c r="B24" s="58" t="s">
        <v>155</v>
      </c>
      <c r="C24" s="59"/>
      <c r="D24" s="60"/>
      <c r="E24" s="61" t="s">
        <v>118</v>
      </c>
    </row>
    <row r="25" spans="2:10" x14ac:dyDescent="0.3">
      <c r="C25" s="62"/>
      <c r="D25" s="62"/>
      <c r="E25" s="61"/>
    </row>
    <row r="27" spans="2:10" x14ac:dyDescent="0.3">
      <c r="C27" s="63"/>
      <c r="D27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E19"/>
  <sheetViews>
    <sheetView showGridLines="0" zoomScale="85" zoomScaleNormal="85" workbookViewId="0">
      <selection activeCell="B2" sqref="B2"/>
    </sheetView>
  </sheetViews>
  <sheetFormatPr defaultColWidth="9.33203125" defaultRowHeight="14.4" x14ac:dyDescent="0.3"/>
  <cols>
    <col min="1" max="1" width="2.33203125" style="54" customWidth="1"/>
    <col min="2" max="2" width="34.33203125" style="54" customWidth="1"/>
    <col min="3" max="5" width="17.5546875" style="55" customWidth="1"/>
  </cols>
  <sheetData>
    <row r="1" spans="1:5" ht="7.35" customHeight="1" x14ac:dyDescent="0.3"/>
    <row r="2" spans="1:5" x14ac:dyDescent="0.3">
      <c r="B2" s="64" t="s">
        <v>153</v>
      </c>
    </row>
    <row r="3" spans="1:5" ht="7.35" customHeight="1" x14ac:dyDescent="0.3"/>
    <row r="4" spans="1:5" x14ac:dyDescent="0.3">
      <c r="E4" s="75" t="s">
        <v>159</v>
      </c>
    </row>
    <row r="5" spans="1:5" ht="36" customHeight="1" x14ac:dyDescent="0.3">
      <c r="B5" s="77" t="s">
        <v>160</v>
      </c>
      <c r="C5" s="76" t="s">
        <v>185</v>
      </c>
      <c r="D5" s="76" t="s">
        <v>186</v>
      </c>
      <c r="E5" s="319" t="s">
        <v>49</v>
      </c>
    </row>
    <row r="6" spans="1:5" ht="7.35" customHeight="1" x14ac:dyDescent="0.3">
      <c r="B6" s="57"/>
      <c r="C6" s="389"/>
      <c r="D6" s="389"/>
    </row>
    <row r="7" spans="1:5" x14ac:dyDescent="0.3">
      <c r="A7" s="56"/>
      <c r="B7" s="65" t="s">
        <v>0</v>
      </c>
      <c r="C7" s="332">
        <v>800.2751330000001</v>
      </c>
      <c r="D7" s="332">
        <v>830.90140699999995</v>
      </c>
      <c r="E7" s="333">
        <v>-3.6859095124868162</v>
      </c>
    </row>
    <row r="8" spans="1:5" ht="7.35" customHeight="1" x14ac:dyDescent="0.3">
      <c r="B8" s="66"/>
      <c r="C8" s="334"/>
      <c r="D8" s="334"/>
      <c r="E8" s="333"/>
    </row>
    <row r="9" spans="1:5" x14ac:dyDescent="0.3">
      <c r="B9" s="67" t="s">
        <v>146</v>
      </c>
      <c r="C9" s="334">
        <v>31.563283999999999</v>
      </c>
      <c r="D9" s="334">
        <v>27.922231999999997</v>
      </c>
      <c r="E9" s="335">
        <v>13.039974741274278</v>
      </c>
    </row>
    <row r="10" spans="1:5" x14ac:dyDescent="0.3">
      <c r="B10" s="67" t="s">
        <v>147</v>
      </c>
      <c r="C10" s="334">
        <v>12.130745000000001</v>
      </c>
      <c r="D10" s="334">
        <v>11.027944</v>
      </c>
      <c r="E10" s="335">
        <v>10.000059847964422</v>
      </c>
    </row>
    <row r="11" spans="1:5" x14ac:dyDescent="0.3">
      <c r="B11" s="67" t="s">
        <v>148</v>
      </c>
      <c r="C11" s="334">
        <v>80.364745999999997</v>
      </c>
      <c r="D11" s="334">
        <v>81.031062999999989</v>
      </c>
      <c r="E11" s="335">
        <v>-0.82229823395010726</v>
      </c>
    </row>
    <row r="12" spans="1:5" x14ac:dyDescent="0.3">
      <c r="B12" s="67" t="s">
        <v>149</v>
      </c>
      <c r="C12" s="334">
        <v>9.3581430000000001</v>
      </c>
      <c r="D12" s="334">
        <v>3.7632919999999999</v>
      </c>
      <c r="E12" s="335">
        <v>148.66906421292848</v>
      </c>
    </row>
    <row r="13" spans="1:5" x14ac:dyDescent="0.3">
      <c r="B13" s="67" t="s">
        <v>150</v>
      </c>
      <c r="C13" s="334">
        <v>307.37375900000001</v>
      </c>
      <c r="D13" s="334">
        <v>300.579002</v>
      </c>
      <c r="E13" s="335">
        <v>2.2605561116341875</v>
      </c>
    </row>
    <row r="14" spans="1:5" x14ac:dyDescent="0.3">
      <c r="B14" s="67" t="s">
        <v>151</v>
      </c>
      <c r="C14" s="334">
        <v>359.48445600000002</v>
      </c>
      <c r="D14" s="334">
        <v>406.57787399999995</v>
      </c>
      <c r="E14" s="335">
        <v>-11.582877724428243</v>
      </c>
    </row>
    <row r="15" spans="1:5" ht="7.35" customHeight="1" thickBot="1" x14ac:dyDescent="0.35">
      <c r="B15" s="72"/>
      <c r="C15" s="72"/>
      <c r="D15" s="72"/>
      <c r="E15" s="72"/>
    </row>
    <row r="16" spans="1:5" ht="15" thickTop="1" x14ac:dyDescent="0.3">
      <c r="B16" s="58" t="s">
        <v>157</v>
      </c>
      <c r="E16" s="61" t="s">
        <v>118</v>
      </c>
    </row>
    <row r="17" spans="2:5" x14ac:dyDescent="0.3">
      <c r="B17" s="58" t="s">
        <v>158</v>
      </c>
      <c r="E17" s="61"/>
    </row>
    <row r="19" spans="2:5" x14ac:dyDescent="0.3">
      <c r="C19" s="63"/>
      <c r="D19" s="63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85" zoomScaleNormal="85" workbookViewId="0">
      <selection activeCell="B2" sqref="B2"/>
    </sheetView>
  </sheetViews>
  <sheetFormatPr defaultColWidth="9.33203125" defaultRowHeight="14.4" x14ac:dyDescent="0.3"/>
  <cols>
    <col min="1" max="1" width="2.44140625" style="1" customWidth="1"/>
    <col min="2" max="2" width="32.33203125" style="1" customWidth="1"/>
    <col min="3" max="3" width="8.5546875" style="1" customWidth="1"/>
    <col min="4" max="11" width="9.5546875" style="2" customWidth="1"/>
    <col min="12" max="15" width="9" style="2" customWidth="1"/>
    <col min="16" max="16" width="1.44140625" customWidth="1"/>
    <col min="17" max="27" width="6" style="50" customWidth="1"/>
    <col min="28" max="16384" width="9.33203125" style="14"/>
  </cols>
  <sheetData>
    <row r="1" spans="1:27" ht="13.5" customHeight="1" x14ac:dyDescent="0.3">
      <c r="A1" s="179"/>
      <c r="B1" s="179"/>
      <c r="C1" s="179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</row>
    <row r="2" spans="1:27" ht="14.1" customHeight="1" x14ac:dyDescent="0.3">
      <c r="A2" s="179"/>
      <c r="B2" s="181" t="s">
        <v>50</v>
      </c>
      <c r="C2" s="181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</row>
    <row r="3" spans="1:27" ht="5.25" customHeight="1" x14ac:dyDescent="0.3">
      <c r="A3" s="179"/>
      <c r="B3" s="179"/>
      <c r="C3" s="179"/>
      <c r="D3" s="180"/>
      <c r="E3" s="180"/>
      <c r="F3" s="180"/>
      <c r="G3" s="180"/>
      <c r="H3" s="180"/>
      <c r="I3" s="182"/>
      <c r="J3" s="182"/>
      <c r="K3" s="180"/>
      <c r="L3" s="179"/>
      <c r="M3" s="179"/>
      <c r="N3" s="180"/>
      <c r="O3" s="180"/>
    </row>
    <row r="4" spans="1:27" ht="14.1" customHeight="1" thickBot="1" x14ac:dyDescent="0.35">
      <c r="A4" s="179"/>
      <c r="B4" s="179"/>
      <c r="C4" s="179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5">
      <c r="A5" s="183"/>
      <c r="B5" s="428"/>
      <c r="C5" s="428" t="s">
        <v>3</v>
      </c>
      <c r="D5" s="430" t="s">
        <v>185</v>
      </c>
      <c r="E5" s="431"/>
      <c r="F5" s="431"/>
      <c r="G5" s="432"/>
      <c r="H5" s="430" t="s">
        <v>186</v>
      </c>
      <c r="I5" s="431"/>
      <c r="J5" s="431"/>
      <c r="K5" s="432"/>
      <c r="L5" s="430" t="s">
        <v>49</v>
      </c>
      <c r="M5" s="431"/>
      <c r="N5" s="431"/>
      <c r="O5" s="432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x14ac:dyDescent="0.3">
      <c r="A6" s="183"/>
      <c r="B6" s="429"/>
      <c r="C6" s="429"/>
      <c r="D6" s="124" t="s">
        <v>0</v>
      </c>
      <c r="E6" s="144" t="s">
        <v>194</v>
      </c>
      <c r="F6" s="144" t="s">
        <v>195</v>
      </c>
      <c r="G6" s="144" t="s">
        <v>196</v>
      </c>
      <c r="H6" s="124" t="s">
        <v>0</v>
      </c>
      <c r="I6" s="144" t="s">
        <v>197</v>
      </c>
      <c r="J6" s="144" t="s">
        <v>198</v>
      </c>
      <c r="K6" s="144" t="s">
        <v>199</v>
      </c>
      <c r="L6" s="124" t="str">
        <f>D6</f>
        <v>Total</v>
      </c>
      <c r="M6" s="144" t="str">
        <f>E6</f>
        <v>abr.24</v>
      </c>
      <c r="N6" s="144" t="str">
        <f t="shared" ref="N6:O6" si="0">F6</f>
        <v>mai.24</v>
      </c>
      <c r="O6" s="144" t="str">
        <f t="shared" si="0"/>
        <v>jun.24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3">
      <c r="A7" s="179"/>
      <c r="B7" s="179"/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3">
      <c r="A8" s="181"/>
      <c r="B8" s="146" t="s">
        <v>66</v>
      </c>
      <c r="C8" s="190" t="s">
        <v>16</v>
      </c>
      <c r="D8" s="296">
        <f t="shared" ref="D8:K8" si="1">SUM(D10:D20)</f>
        <v>3605</v>
      </c>
      <c r="E8" s="296">
        <f t="shared" si="1"/>
        <v>1267</v>
      </c>
      <c r="F8" s="296">
        <f t="shared" si="1"/>
        <v>1210</v>
      </c>
      <c r="G8" s="296">
        <f t="shared" si="1"/>
        <v>1128</v>
      </c>
      <c r="H8" s="147">
        <f t="shared" si="1"/>
        <v>3458</v>
      </c>
      <c r="I8" s="296">
        <f t="shared" si="1"/>
        <v>1208</v>
      </c>
      <c r="J8" s="296">
        <f t="shared" si="1"/>
        <v>1169</v>
      </c>
      <c r="K8" s="148">
        <f t="shared" si="1"/>
        <v>1081</v>
      </c>
      <c r="L8" s="185">
        <f>(D8-H8)/H8*100</f>
        <v>4.2510121457489873</v>
      </c>
      <c r="M8" s="185">
        <f>(E8-I8)/I8*100</f>
        <v>4.8841059602649004</v>
      </c>
      <c r="N8" s="185">
        <f>(F8-J8)/J8*100</f>
        <v>3.5072711719418308</v>
      </c>
      <c r="O8" s="185">
        <f>(G8-K8)/K8*100</f>
        <v>4.3478260869565215</v>
      </c>
      <c r="P8"/>
    </row>
    <row r="9" spans="1:27" ht="7.35" customHeight="1" x14ac:dyDescent="0.3">
      <c r="A9" s="179"/>
      <c r="B9" s="146"/>
      <c r="C9" s="190"/>
      <c r="D9" s="143"/>
      <c r="E9" s="143"/>
      <c r="F9" s="143"/>
      <c r="G9" s="143"/>
      <c r="H9" s="150"/>
      <c r="I9" s="143"/>
      <c r="J9" s="143"/>
      <c r="K9" s="162"/>
      <c r="L9" s="337"/>
      <c r="M9" s="337"/>
      <c r="N9" s="337"/>
      <c r="O9" s="33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3">
      <c r="A10" s="179"/>
      <c r="B10" s="187" t="s">
        <v>9</v>
      </c>
      <c r="C10" s="190" t="s">
        <v>16</v>
      </c>
      <c r="D10" s="150">
        <f t="shared" ref="D10:D20" si="2">SUM(E10:G10)</f>
        <v>648</v>
      </c>
      <c r="E10" s="24">
        <v>217</v>
      </c>
      <c r="F10" s="24">
        <v>216</v>
      </c>
      <c r="G10" s="24">
        <v>215</v>
      </c>
      <c r="H10" s="150">
        <f t="shared" ref="H10:H20" si="3">SUM(I10:K10)</f>
        <v>633</v>
      </c>
      <c r="I10" s="23">
        <v>206</v>
      </c>
      <c r="J10" s="23">
        <v>225</v>
      </c>
      <c r="K10" s="406">
        <v>202</v>
      </c>
      <c r="L10" s="339">
        <f t="shared" ref="L10:O20" si="4">(D10-H10)/H10*100</f>
        <v>2.3696682464454977</v>
      </c>
      <c r="M10" s="339">
        <f t="shared" si="4"/>
        <v>5.3398058252427179</v>
      </c>
      <c r="N10" s="339">
        <f t="shared" si="4"/>
        <v>-4</v>
      </c>
      <c r="O10" s="339">
        <f t="shared" si="4"/>
        <v>6.435643564356436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3">
      <c r="A11" s="179"/>
      <c r="B11" s="187" t="s">
        <v>10</v>
      </c>
      <c r="C11" s="190" t="s">
        <v>16</v>
      </c>
      <c r="D11" s="150">
        <f t="shared" si="2"/>
        <v>243</v>
      </c>
      <c r="E11" s="24">
        <v>83</v>
      </c>
      <c r="F11" s="24">
        <v>76</v>
      </c>
      <c r="G11" s="24">
        <v>84</v>
      </c>
      <c r="H11" s="150">
        <f t="shared" si="3"/>
        <v>234</v>
      </c>
      <c r="I11" s="23">
        <v>85</v>
      </c>
      <c r="J11" s="23">
        <v>73</v>
      </c>
      <c r="K11" s="406">
        <v>76</v>
      </c>
      <c r="L11" s="339">
        <f t="shared" si="4"/>
        <v>3.8461538461538463</v>
      </c>
      <c r="M11" s="339">
        <f t="shared" si="4"/>
        <v>-2.3529411764705883</v>
      </c>
      <c r="N11" s="339">
        <f t="shared" si="4"/>
        <v>4.10958904109589</v>
      </c>
      <c r="O11" s="339">
        <f t="shared" si="4"/>
        <v>10.526315789473683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3">
      <c r="A12" s="179"/>
      <c r="B12" s="187" t="s">
        <v>11</v>
      </c>
      <c r="C12" s="190" t="s">
        <v>16</v>
      </c>
      <c r="D12" s="150">
        <f t="shared" si="2"/>
        <v>133</v>
      </c>
      <c r="E12" s="24">
        <v>49</v>
      </c>
      <c r="F12" s="24">
        <v>41</v>
      </c>
      <c r="G12" s="24">
        <v>43</v>
      </c>
      <c r="H12" s="150">
        <f t="shared" si="3"/>
        <v>120</v>
      </c>
      <c r="I12" s="23">
        <v>41</v>
      </c>
      <c r="J12" s="23">
        <v>45</v>
      </c>
      <c r="K12" s="406">
        <v>34</v>
      </c>
      <c r="L12" s="339">
        <f t="shared" si="4"/>
        <v>10.833333333333334</v>
      </c>
      <c r="M12" s="339">
        <f t="shared" si="4"/>
        <v>19.512195121951219</v>
      </c>
      <c r="N12" s="339">
        <f t="shared" si="4"/>
        <v>-8.8888888888888893</v>
      </c>
      <c r="O12" s="339">
        <f t="shared" si="4"/>
        <v>26.47058823529412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3">
      <c r="A13" s="179"/>
      <c r="B13" s="187" t="s">
        <v>6</v>
      </c>
      <c r="C13" s="190" t="s">
        <v>16</v>
      </c>
      <c r="D13" s="150">
        <f t="shared" si="2"/>
        <v>612</v>
      </c>
      <c r="E13" s="24">
        <v>220</v>
      </c>
      <c r="F13" s="24">
        <v>206</v>
      </c>
      <c r="G13" s="24">
        <v>186</v>
      </c>
      <c r="H13" s="150">
        <f t="shared" si="3"/>
        <v>553</v>
      </c>
      <c r="I13" s="23">
        <v>193</v>
      </c>
      <c r="J13" s="23">
        <v>188</v>
      </c>
      <c r="K13" s="406">
        <v>172</v>
      </c>
      <c r="L13" s="339">
        <f t="shared" si="4"/>
        <v>10.669077757685352</v>
      </c>
      <c r="M13" s="339">
        <f t="shared" si="4"/>
        <v>13.989637305699482</v>
      </c>
      <c r="N13" s="339">
        <f t="shared" si="4"/>
        <v>9.5744680851063837</v>
      </c>
      <c r="O13" s="339">
        <f t="shared" si="4"/>
        <v>8.1395348837209305</v>
      </c>
    </row>
    <row r="14" spans="1:27" ht="14.1" customHeight="1" x14ac:dyDescent="0.3">
      <c r="A14" s="179"/>
      <c r="B14" s="187" t="s">
        <v>128</v>
      </c>
      <c r="C14" s="190" t="s">
        <v>16</v>
      </c>
      <c r="D14" s="150">
        <f t="shared" si="2"/>
        <v>433</v>
      </c>
      <c r="E14" s="24">
        <v>148</v>
      </c>
      <c r="F14" s="24">
        <v>139</v>
      </c>
      <c r="G14" s="24">
        <v>146</v>
      </c>
      <c r="H14" s="150">
        <f t="shared" si="3"/>
        <v>432</v>
      </c>
      <c r="I14" s="23">
        <v>140</v>
      </c>
      <c r="J14" s="23">
        <v>143</v>
      </c>
      <c r="K14" s="406">
        <v>149</v>
      </c>
      <c r="L14" s="339">
        <f t="shared" si="4"/>
        <v>0.23148148148148145</v>
      </c>
      <c r="M14" s="339">
        <f t="shared" si="4"/>
        <v>5.7142857142857144</v>
      </c>
      <c r="N14" s="339">
        <f t="shared" si="4"/>
        <v>-2.7972027972027971</v>
      </c>
      <c r="O14" s="339">
        <f t="shared" si="4"/>
        <v>-2.0134228187919461</v>
      </c>
    </row>
    <row r="15" spans="1:27" ht="14.1" customHeight="1" x14ac:dyDescent="0.3">
      <c r="A15" s="179"/>
      <c r="B15" s="187" t="s">
        <v>12</v>
      </c>
      <c r="C15" s="190" t="s">
        <v>16</v>
      </c>
      <c r="D15" s="150">
        <f t="shared" si="2"/>
        <v>480</v>
      </c>
      <c r="E15" s="24">
        <v>156</v>
      </c>
      <c r="F15" s="24">
        <v>166</v>
      </c>
      <c r="G15" s="24">
        <v>158</v>
      </c>
      <c r="H15" s="150">
        <f t="shared" si="3"/>
        <v>496</v>
      </c>
      <c r="I15" s="23">
        <v>174</v>
      </c>
      <c r="J15" s="23">
        <v>166</v>
      </c>
      <c r="K15" s="406">
        <v>156</v>
      </c>
      <c r="L15" s="339">
        <f t="shared" si="4"/>
        <v>-3.225806451612903</v>
      </c>
      <c r="M15" s="339">
        <f t="shared" si="4"/>
        <v>-10.344827586206897</v>
      </c>
      <c r="N15" s="339">
        <f t="shared" si="4"/>
        <v>0</v>
      </c>
      <c r="O15" s="339">
        <f t="shared" si="4"/>
        <v>1.2820512820512819</v>
      </c>
    </row>
    <row r="16" spans="1:27" ht="14.1" customHeight="1" x14ac:dyDescent="0.3">
      <c r="A16" s="179"/>
      <c r="B16" s="187" t="s">
        <v>14</v>
      </c>
      <c r="C16" s="190" t="s">
        <v>16</v>
      </c>
      <c r="D16" s="150">
        <f t="shared" si="2"/>
        <v>212</v>
      </c>
      <c r="E16" s="24">
        <v>87</v>
      </c>
      <c r="F16" s="24">
        <v>74</v>
      </c>
      <c r="G16" s="24">
        <v>51</v>
      </c>
      <c r="H16" s="150">
        <f t="shared" si="3"/>
        <v>191</v>
      </c>
      <c r="I16" s="23">
        <v>73</v>
      </c>
      <c r="J16" s="23">
        <v>62</v>
      </c>
      <c r="K16" s="406">
        <v>56</v>
      </c>
      <c r="L16" s="339">
        <f t="shared" si="4"/>
        <v>10.99476439790576</v>
      </c>
      <c r="M16" s="339">
        <f t="shared" si="4"/>
        <v>19.17808219178082</v>
      </c>
      <c r="N16" s="339">
        <f t="shared" si="4"/>
        <v>19.35483870967742</v>
      </c>
      <c r="O16" s="339">
        <f t="shared" si="4"/>
        <v>-8.9285714285714288</v>
      </c>
    </row>
    <row r="17" spans="1:15" ht="14.1" customHeight="1" x14ac:dyDescent="0.3">
      <c r="A17" s="179"/>
      <c r="B17" s="187" t="s">
        <v>65</v>
      </c>
      <c r="C17" s="190" t="s">
        <v>16</v>
      </c>
      <c r="D17" s="150">
        <f t="shared" si="2"/>
        <v>111</v>
      </c>
      <c r="E17" s="24">
        <v>39</v>
      </c>
      <c r="F17" s="24">
        <v>42</v>
      </c>
      <c r="G17" s="24">
        <v>30</v>
      </c>
      <c r="H17" s="150">
        <f t="shared" si="3"/>
        <v>123</v>
      </c>
      <c r="I17" s="23">
        <v>40</v>
      </c>
      <c r="J17" s="23">
        <v>43</v>
      </c>
      <c r="K17" s="406">
        <v>40</v>
      </c>
      <c r="L17" s="339">
        <f t="shared" si="4"/>
        <v>-9.7560975609756095</v>
      </c>
      <c r="M17" s="339">
        <f t="shared" si="4"/>
        <v>-2.5</v>
      </c>
      <c r="N17" s="339">
        <f t="shared" si="4"/>
        <v>-2.3255813953488373</v>
      </c>
      <c r="O17" s="339">
        <f t="shared" si="4"/>
        <v>-25</v>
      </c>
    </row>
    <row r="18" spans="1:15" ht="14.1" customHeight="1" x14ac:dyDescent="0.3">
      <c r="A18" s="179"/>
      <c r="B18" s="187" t="s">
        <v>13</v>
      </c>
      <c r="C18" s="190" t="s">
        <v>16</v>
      </c>
      <c r="D18" s="150">
        <f t="shared" si="2"/>
        <v>60</v>
      </c>
      <c r="E18" s="24">
        <v>23</v>
      </c>
      <c r="F18" s="24">
        <v>18</v>
      </c>
      <c r="G18" s="24">
        <v>19</v>
      </c>
      <c r="H18" s="150">
        <f t="shared" si="3"/>
        <v>65</v>
      </c>
      <c r="I18" s="23">
        <v>20</v>
      </c>
      <c r="J18" s="23">
        <v>24</v>
      </c>
      <c r="K18" s="406">
        <v>21</v>
      </c>
      <c r="L18" s="339">
        <f t="shared" si="4"/>
        <v>-7.6923076923076925</v>
      </c>
      <c r="M18" s="339">
        <f t="shared" si="4"/>
        <v>15</v>
      </c>
      <c r="N18" s="339">
        <f t="shared" si="4"/>
        <v>-25</v>
      </c>
      <c r="O18" s="339">
        <f t="shared" si="4"/>
        <v>-9.5238095238095237</v>
      </c>
    </row>
    <row r="19" spans="1:15" ht="14.1" customHeight="1" x14ac:dyDescent="0.3">
      <c r="A19" s="179"/>
      <c r="B19" s="187" t="s">
        <v>47</v>
      </c>
      <c r="C19" s="190" t="s">
        <v>16</v>
      </c>
      <c r="D19" s="150">
        <f t="shared" si="2"/>
        <v>153</v>
      </c>
      <c r="E19" s="24">
        <v>71</v>
      </c>
      <c r="F19" s="24">
        <v>44</v>
      </c>
      <c r="G19" s="24">
        <v>38</v>
      </c>
      <c r="H19" s="150">
        <f t="shared" si="3"/>
        <v>157</v>
      </c>
      <c r="I19" s="23">
        <v>69</v>
      </c>
      <c r="J19" s="23">
        <v>49</v>
      </c>
      <c r="K19" s="406">
        <v>39</v>
      </c>
      <c r="L19" s="339">
        <f t="shared" si="4"/>
        <v>-2.547770700636943</v>
      </c>
      <c r="M19" s="339">
        <f t="shared" si="4"/>
        <v>2.8985507246376812</v>
      </c>
      <c r="N19" s="339">
        <f t="shared" si="4"/>
        <v>-10.204081632653061</v>
      </c>
      <c r="O19" s="339">
        <f t="shared" si="4"/>
        <v>-2.5641025641025639</v>
      </c>
    </row>
    <row r="20" spans="1:15" ht="14.1" customHeight="1" x14ac:dyDescent="0.3">
      <c r="A20" s="179"/>
      <c r="B20" s="187" t="s">
        <v>129</v>
      </c>
      <c r="C20" s="190" t="s">
        <v>16</v>
      </c>
      <c r="D20" s="150">
        <f t="shared" si="2"/>
        <v>520</v>
      </c>
      <c r="E20" s="23">
        <v>174</v>
      </c>
      <c r="F20" s="23">
        <v>188</v>
      </c>
      <c r="G20" s="23">
        <v>158</v>
      </c>
      <c r="H20" s="150">
        <f t="shared" si="3"/>
        <v>454</v>
      </c>
      <c r="I20" s="23">
        <v>167</v>
      </c>
      <c r="J20" s="23">
        <v>151</v>
      </c>
      <c r="K20" s="406">
        <v>136</v>
      </c>
      <c r="L20" s="339">
        <f t="shared" si="4"/>
        <v>14.537444933920703</v>
      </c>
      <c r="M20" s="339">
        <f t="shared" si="4"/>
        <v>4.1916167664670656</v>
      </c>
      <c r="N20" s="339">
        <f t="shared" si="4"/>
        <v>24.503311258278146</v>
      </c>
      <c r="O20" s="339">
        <f t="shared" si="4"/>
        <v>16.176470588235293</v>
      </c>
    </row>
    <row r="21" spans="1:15" ht="7.35" customHeight="1" x14ac:dyDescent="0.3">
      <c r="A21" s="179"/>
      <c r="B21" s="188"/>
      <c r="C21" s="190"/>
      <c r="D21" s="150"/>
      <c r="E21" s="154"/>
      <c r="F21" s="154"/>
      <c r="G21" s="154"/>
      <c r="H21" s="150"/>
      <c r="I21" s="154"/>
      <c r="J21" s="154"/>
      <c r="K21" s="155"/>
      <c r="L21" s="339"/>
      <c r="M21" s="339"/>
      <c r="N21" s="339"/>
      <c r="O21" s="339"/>
    </row>
    <row r="22" spans="1:15" ht="14.1" customHeight="1" x14ac:dyDescent="0.3">
      <c r="A22" s="181"/>
      <c r="B22" s="189" t="s">
        <v>67</v>
      </c>
      <c r="C22" s="190" t="s">
        <v>169</v>
      </c>
      <c r="D22" s="296">
        <f t="shared" ref="D22:K22" si="5">SUM(D24:D34)</f>
        <v>72544.847999999998</v>
      </c>
      <c r="E22" s="296">
        <f>SUM(E24:E34)</f>
        <v>27458.056000000004</v>
      </c>
      <c r="F22" s="296">
        <f t="shared" si="5"/>
        <v>24556.171999999999</v>
      </c>
      <c r="G22" s="296">
        <f t="shared" si="5"/>
        <v>20530.620000000003</v>
      </c>
      <c r="H22" s="147">
        <f t="shared" ref="H22" si="6">SUM(H24:H34)</f>
        <v>68643.452999999994</v>
      </c>
      <c r="I22" s="296">
        <f t="shared" si="5"/>
        <v>24871.421000000002</v>
      </c>
      <c r="J22" s="296">
        <f t="shared" si="5"/>
        <v>23447.023000000001</v>
      </c>
      <c r="K22" s="148">
        <f t="shared" si="5"/>
        <v>20325.009000000002</v>
      </c>
      <c r="L22" s="341">
        <f>(D22-H22)/H22*100</f>
        <v>5.6835646073923529</v>
      </c>
      <c r="M22" s="341">
        <f>(E22-I22)/I22*100</f>
        <v>10.400029013219637</v>
      </c>
      <c r="N22" s="341">
        <f>(F22-J22)/J22*100</f>
        <v>4.7304470166638959</v>
      </c>
      <c r="O22" s="341">
        <f>(G22-K22)/K22*100</f>
        <v>1.0116157882144148</v>
      </c>
    </row>
    <row r="23" spans="1:15" ht="7.35" customHeight="1" x14ac:dyDescent="0.3">
      <c r="A23" s="179"/>
      <c r="B23" s="188"/>
      <c r="C23" s="316"/>
      <c r="D23" s="351"/>
      <c r="E23" s="351"/>
      <c r="F23" s="351"/>
      <c r="G23" s="351"/>
      <c r="H23" s="150"/>
      <c r="I23" s="351"/>
      <c r="J23" s="351"/>
      <c r="K23" s="364"/>
      <c r="L23" s="339"/>
      <c r="M23" s="339"/>
      <c r="N23" s="339"/>
      <c r="O23" s="339"/>
    </row>
    <row r="24" spans="1:15" ht="14.1" customHeight="1" x14ac:dyDescent="0.3">
      <c r="A24" s="179"/>
      <c r="B24" s="187" t="s">
        <v>9</v>
      </c>
      <c r="C24" s="190" t="s">
        <v>169</v>
      </c>
      <c r="D24" s="150">
        <f t="shared" ref="D24:D34" si="7">SUM(E24:G24)</f>
        <v>9930.67</v>
      </c>
      <c r="E24" s="28">
        <v>3333.8040000000001</v>
      </c>
      <c r="F24" s="28">
        <v>3417.38</v>
      </c>
      <c r="G24" s="28">
        <v>3179.4859999999999</v>
      </c>
      <c r="H24" s="150">
        <f t="shared" ref="H24:H34" si="8">SUM(I24:K24)</f>
        <v>10085.348</v>
      </c>
      <c r="I24" s="407">
        <v>3076.0349999999999</v>
      </c>
      <c r="J24" s="407">
        <v>3921.7939999999999</v>
      </c>
      <c r="K24" s="408">
        <v>3087.5189999999998</v>
      </c>
      <c r="L24" s="339">
        <f t="shared" ref="L24:O34" si="9">(D24-H24)/H24*100</f>
        <v>-1.5336902603658287</v>
      </c>
      <c r="M24" s="339">
        <f t="shared" si="9"/>
        <v>8.3799111518562128</v>
      </c>
      <c r="N24" s="339">
        <f t="shared" si="9"/>
        <v>-12.861817831329228</v>
      </c>
      <c r="O24" s="339">
        <f t="shared" si="9"/>
        <v>2.9786699288328298</v>
      </c>
    </row>
    <row r="25" spans="1:15" ht="14.1" customHeight="1" x14ac:dyDescent="0.3">
      <c r="A25" s="179"/>
      <c r="B25" s="187" t="s">
        <v>10</v>
      </c>
      <c r="C25" s="190" t="s">
        <v>169</v>
      </c>
      <c r="D25" s="150">
        <f t="shared" si="7"/>
        <v>1608.4690000000001</v>
      </c>
      <c r="E25" s="28">
        <v>516.79999999999995</v>
      </c>
      <c r="F25" s="28">
        <v>529.58199999999999</v>
      </c>
      <c r="G25" s="28">
        <v>562.08699999999999</v>
      </c>
      <c r="H25" s="150">
        <f t="shared" si="8"/>
        <v>1467.6679999999999</v>
      </c>
      <c r="I25" s="407">
        <v>547.13199999999995</v>
      </c>
      <c r="J25" s="407">
        <v>456.625</v>
      </c>
      <c r="K25" s="408">
        <v>463.911</v>
      </c>
      <c r="L25" s="339">
        <f t="shared" si="9"/>
        <v>9.5935184251479324</v>
      </c>
      <c r="M25" s="339">
        <f t="shared" si="9"/>
        <v>-5.5438175796699882</v>
      </c>
      <c r="N25" s="339">
        <f t="shared" si="9"/>
        <v>15.977443197372022</v>
      </c>
      <c r="O25" s="339">
        <f t="shared" si="9"/>
        <v>21.162679910586295</v>
      </c>
    </row>
    <row r="26" spans="1:15" ht="14.1" customHeight="1" x14ac:dyDescent="0.3">
      <c r="A26" s="179"/>
      <c r="B26" s="187" t="s">
        <v>11</v>
      </c>
      <c r="C26" s="190" t="s">
        <v>169</v>
      </c>
      <c r="D26" s="150">
        <f t="shared" si="7"/>
        <v>470.04399999999998</v>
      </c>
      <c r="E26" s="28">
        <v>174.54</v>
      </c>
      <c r="F26" s="28">
        <v>142.69499999999999</v>
      </c>
      <c r="G26" s="28">
        <v>152.809</v>
      </c>
      <c r="H26" s="150">
        <f t="shared" si="8"/>
        <v>427.36</v>
      </c>
      <c r="I26" s="407">
        <v>142.13499999999999</v>
      </c>
      <c r="J26" s="407">
        <v>162.01400000000001</v>
      </c>
      <c r="K26" s="408">
        <v>123.211</v>
      </c>
      <c r="L26" s="339">
        <f t="shared" si="9"/>
        <v>9.9878322725570872</v>
      </c>
      <c r="M26" s="339">
        <f t="shared" si="9"/>
        <v>22.798747669469169</v>
      </c>
      <c r="N26" s="339">
        <f t="shared" si="9"/>
        <v>-11.924278148801964</v>
      </c>
      <c r="O26" s="339">
        <f t="shared" si="9"/>
        <v>24.022205809546225</v>
      </c>
    </row>
    <row r="27" spans="1:15" ht="14.1" customHeight="1" x14ac:dyDescent="0.3">
      <c r="A27" s="179"/>
      <c r="B27" s="187" t="s">
        <v>6</v>
      </c>
      <c r="C27" s="190" t="s">
        <v>169</v>
      </c>
      <c r="D27" s="150">
        <f t="shared" si="7"/>
        <v>14518.509999999998</v>
      </c>
      <c r="E27" s="28">
        <v>5559.6509999999998</v>
      </c>
      <c r="F27" s="28">
        <v>4640.9989999999998</v>
      </c>
      <c r="G27" s="28">
        <v>4317.8599999999997</v>
      </c>
      <c r="H27" s="150">
        <f t="shared" si="8"/>
        <v>14007.972</v>
      </c>
      <c r="I27" s="407">
        <v>5078.6549999999997</v>
      </c>
      <c r="J27" s="407">
        <v>4977.1660000000002</v>
      </c>
      <c r="K27" s="408">
        <v>3952.1509999999998</v>
      </c>
      <c r="L27" s="339">
        <f t="shared" si="9"/>
        <v>3.644624646594087</v>
      </c>
      <c r="M27" s="339">
        <f t="shared" si="9"/>
        <v>9.470932756802739</v>
      </c>
      <c r="N27" s="339">
        <f t="shared" si="9"/>
        <v>-6.754185012113326</v>
      </c>
      <c r="O27" s="339">
        <f t="shared" si="9"/>
        <v>9.2534166837248844</v>
      </c>
    </row>
    <row r="28" spans="1:15" ht="14.1" customHeight="1" x14ac:dyDescent="0.3">
      <c r="A28" s="179"/>
      <c r="B28" s="187" t="s">
        <v>128</v>
      </c>
      <c r="C28" s="190" t="s">
        <v>169</v>
      </c>
      <c r="D28" s="150">
        <f t="shared" si="7"/>
        <v>6249.5619999999999</v>
      </c>
      <c r="E28" s="28">
        <v>2146.8530000000001</v>
      </c>
      <c r="F28" s="28">
        <v>2136.9609999999998</v>
      </c>
      <c r="G28" s="28">
        <v>1965.748</v>
      </c>
      <c r="H28" s="150">
        <f t="shared" si="8"/>
        <v>5617.723</v>
      </c>
      <c r="I28" s="407">
        <v>1698.4739999999999</v>
      </c>
      <c r="J28" s="407">
        <v>2001.0719999999999</v>
      </c>
      <c r="K28" s="408">
        <v>1918.1769999999999</v>
      </c>
      <c r="L28" s="339">
        <f t="shared" si="9"/>
        <v>11.247243767626134</v>
      </c>
      <c r="M28" s="339">
        <f t="shared" si="9"/>
        <v>26.398932217979205</v>
      </c>
      <c r="N28" s="339">
        <f t="shared" si="9"/>
        <v>6.7908101257725813</v>
      </c>
      <c r="O28" s="339">
        <f t="shared" si="9"/>
        <v>2.4800109687479384</v>
      </c>
    </row>
    <row r="29" spans="1:15" ht="14.1" customHeight="1" x14ac:dyDescent="0.3">
      <c r="A29" s="179"/>
      <c r="B29" s="187" t="s">
        <v>12</v>
      </c>
      <c r="C29" s="190" t="s">
        <v>169</v>
      </c>
      <c r="D29" s="150">
        <f t="shared" si="7"/>
        <v>24803.865000000002</v>
      </c>
      <c r="E29" s="28">
        <v>7458.8959999999997</v>
      </c>
      <c r="F29" s="28">
        <v>9093.3770000000004</v>
      </c>
      <c r="G29" s="28">
        <v>8251.5920000000006</v>
      </c>
      <c r="H29" s="150">
        <f t="shared" si="8"/>
        <v>24573.112000000001</v>
      </c>
      <c r="I29" s="407">
        <v>7900.1390000000001</v>
      </c>
      <c r="J29" s="407">
        <v>8403.2479999999996</v>
      </c>
      <c r="K29" s="408">
        <v>8269.7250000000004</v>
      </c>
      <c r="L29" s="339">
        <f t="shared" si="9"/>
        <v>0.93904671089278646</v>
      </c>
      <c r="M29" s="339">
        <f t="shared" si="9"/>
        <v>-5.5852561581511466</v>
      </c>
      <c r="N29" s="339">
        <f t="shared" si="9"/>
        <v>8.2126458721675348</v>
      </c>
      <c r="O29" s="339">
        <f t="shared" si="9"/>
        <v>-0.21926968550949169</v>
      </c>
    </row>
    <row r="30" spans="1:15" ht="14.1" customHeight="1" x14ac:dyDescent="0.3">
      <c r="A30" s="179"/>
      <c r="B30" s="187" t="s">
        <v>14</v>
      </c>
      <c r="C30" s="190" t="s">
        <v>169</v>
      </c>
      <c r="D30" s="150">
        <f t="shared" si="7"/>
        <v>5034.6939999999995</v>
      </c>
      <c r="E30" s="28">
        <v>2778.529</v>
      </c>
      <c r="F30" s="28">
        <v>1840.537</v>
      </c>
      <c r="G30" s="28">
        <v>415.62799999999999</v>
      </c>
      <c r="H30" s="150">
        <f t="shared" si="8"/>
        <v>3536.1959999999999</v>
      </c>
      <c r="I30" s="407">
        <v>1876.7560000000001</v>
      </c>
      <c r="J30" s="407">
        <v>1008.597</v>
      </c>
      <c r="K30" s="408">
        <v>650.84299999999996</v>
      </c>
      <c r="L30" s="339">
        <f t="shared" si="9"/>
        <v>42.375988208798368</v>
      </c>
      <c r="M30" s="339">
        <f t="shared" si="9"/>
        <v>48.049559985421645</v>
      </c>
      <c r="N30" s="339">
        <f t="shared" si="9"/>
        <v>82.484877508063192</v>
      </c>
      <c r="O30" s="339">
        <f t="shared" si="9"/>
        <v>-36.140052209211746</v>
      </c>
    </row>
    <row r="31" spans="1:15" ht="14.1" customHeight="1" x14ac:dyDescent="0.3">
      <c r="A31" s="179"/>
      <c r="B31" s="187" t="s">
        <v>65</v>
      </c>
      <c r="C31" s="190" t="s">
        <v>169</v>
      </c>
      <c r="D31" s="150">
        <f t="shared" si="7"/>
        <v>1014.221</v>
      </c>
      <c r="E31" s="28">
        <v>467.15600000000001</v>
      </c>
      <c r="F31" s="28">
        <v>441.18</v>
      </c>
      <c r="G31" s="28">
        <v>105.88500000000001</v>
      </c>
      <c r="H31" s="150">
        <f t="shared" si="8"/>
        <v>678.28800000000001</v>
      </c>
      <c r="I31" s="407">
        <v>286.43</v>
      </c>
      <c r="J31" s="407">
        <v>193.65899999999999</v>
      </c>
      <c r="K31" s="408">
        <v>198.19900000000001</v>
      </c>
      <c r="L31" s="339">
        <f t="shared" si="9"/>
        <v>49.526602269242566</v>
      </c>
      <c r="M31" s="339">
        <f t="shared" si="9"/>
        <v>63.096044408756072</v>
      </c>
      <c r="N31" s="339">
        <f t="shared" si="9"/>
        <v>127.81280498195282</v>
      </c>
      <c r="O31" s="339">
        <f t="shared" si="9"/>
        <v>-46.576420668116384</v>
      </c>
    </row>
    <row r="32" spans="1:15" ht="14.1" customHeight="1" x14ac:dyDescent="0.3">
      <c r="A32" s="179"/>
      <c r="B32" s="187" t="s">
        <v>13</v>
      </c>
      <c r="C32" s="190" t="s">
        <v>169</v>
      </c>
      <c r="D32" s="150">
        <f t="shared" si="7"/>
        <v>420.93799999999999</v>
      </c>
      <c r="E32" s="28">
        <v>159.91900000000001</v>
      </c>
      <c r="F32" s="28">
        <v>129.67699999999999</v>
      </c>
      <c r="G32" s="28">
        <v>131.34200000000001</v>
      </c>
      <c r="H32" s="150">
        <f t="shared" si="8"/>
        <v>474.72299999999996</v>
      </c>
      <c r="I32" s="407">
        <v>144.77199999999999</v>
      </c>
      <c r="J32" s="407">
        <v>173.167</v>
      </c>
      <c r="K32" s="408">
        <v>156.78399999999999</v>
      </c>
      <c r="L32" s="339">
        <f t="shared" si="9"/>
        <v>-11.32976493660513</v>
      </c>
      <c r="M32" s="339">
        <f t="shared" si="9"/>
        <v>10.462658525129182</v>
      </c>
      <c r="N32" s="339">
        <f t="shared" si="9"/>
        <v>-25.114484861434345</v>
      </c>
      <c r="O32" s="339">
        <f t="shared" si="9"/>
        <v>-16.227421165425028</v>
      </c>
    </row>
    <row r="33" spans="1:27" ht="14.1" customHeight="1" x14ac:dyDescent="0.3">
      <c r="A33" s="179"/>
      <c r="B33" s="187" t="s">
        <v>47</v>
      </c>
      <c r="C33" s="190" t="s">
        <v>169</v>
      </c>
      <c r="D33" s="150">
        <f t="shared" si="7"/>
        <v>5635.1459999999997</v>
      </c>
      <c r="E33" s="28">
        <v>3699.5079999999998</v>
      </c>
      <c r="F33" s="28">
        <v>1108.367</v>
      </c>
      <c r="G33" s="28">
        <v>827.27099999999996</v>
      </c>
      <c r="H33" s="150">
        <f t="shared" si="8"/>
        <v>5574.9079999999994</v>
      </c>
      <c r="I33" s="407">
        <v>3162.23</v>
      </c>
      <c r="J33" s="407">
        <v>1518.0450000000001</v>
      </c>
      <c r="K33" s="408">
        <v>894.63300000000004</v>
      </c>
      <c r="L33" s="339">
        <f t="shared" si="9"/>
        <v>1.0805200731563693</v>
      </c>
      <c r="M33" s="339">
        <f t="shared" si="9"/>
        <v>16.990478238458294</v>
      </c>
      <c r="N33" s="339">
        <f t="shared" si="9"/>
        <v>-26.987210524062206</v>
      </c>
      <c r="O33" s="339">
        <f t="shared" si="9"/>
        <v>-7.5295679904497232</v>
      </c>
    </row>
    <row r="34" spans="1:27" ht="14.1" customHeight="1" x14ac:dyDescent="0.3">
      <c r="A34" s="179"/>
      <c r="B34" s="187" t="s">
        <v>129</v>
      </c>
      <c r="C34" s="190" t="s">
        <v>169</v>
      </c>
      <c r="D34" s="150">
        <f t="shared" si="7"/>
        <v>2858.7289999999998</v>
      </c>
      <c r="E34" s="28">
        <v>1162.4000000000001</v>
      </c>
      <c r="F34" s="28">
        <v>1075.4169999999999</v>
      </c>
      <c r="G34" s="28">
        <v>620.91199999999992</v>
      </c>
      <c r="H34" s="150">
        <f t="shared" si="8"/>
        <v>2200.1549999999997</v>
      </c>
      <c r="I34" s="28">
        <v>958.6629999999999</v>
      </c>
      <c r="J34" s="28">
        <v>631.63600000000008</v>
      </c>
      <c r="K34" s="409">
        <v>609.85599999999999</v>
      </c>
      <c r="L34" s="339">
        <f t="shared" si="9"/>
        <v>29.933072897136796</v>
      </c>
      <c r="M34" s="339">
        <f t="shared" si="9"/>
        <v>21.252202285891936</v>
      </c>
      <c r="N34" s="339">
        <f t="shared" si="9"/>
        <v>70.258978272296034</v>
      </c>
      <c r="O34" s="339">
        <f t="shared" si="9"/>
        <v>1.8128869765977422</v>
      </c>
    </row>
    <row r="35" spans="1:27" ht="7.35" customHeight="1" thickBot="1" x14ac:dyDescent="0.35">
      <c r="A35" s="179"/>
      <c r="B35" s="349"/>
      <c r="C35" s="349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</row>
    <row r="36" spans="1:27" ht="12" customHeight="1" thickTop="1" x14ac:dyDescent="0.3">
      <c r="A36" s="179"/>
      <c r="B36" s="299" t="s">
        <v>177</v>
      </c>
      <c r="C36" s="179"/>
      <c r="D36" s="180"/>
      <c r="E36" s="180"/>
      <c r="F36" s="180"/>
      <c r="G36" s="180"/>
      <c r="H36" s="180"/>
      <c r="I36" s="180"/>
      <c r="J36" s="180"/>
      <c r="K36" s="192"/>
      <c r="L36" s="180"/>
      <c r="M36" s="180"/>
      <c r="N36" s="180"/>
      <c r="O36" s="300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4" style="35" customWidth="1"/>
    <col min="2" max="2" width="31.6640625" style="35" customWidth="1"/>
    <col min="3" max="3" width="16" style="36" bestFit="1" customWidth="1"/>
    <col min="4" max="6" width="10.33203125" style="36" customWidth="1"/>
    <col min="7" max="7" width="17.44140625" style="36" bestFit="1" customWidth="1"/>
    <col min="8" max="11" width="10.33203125" style="36" customWidth="1"/>
    <col min="12" max="12" width="11.44140625" style="36" customWidth="1"/>
    <col min="13" max="13" width="10.33203125" style="36" customWidth="1"/>
    <col min="14" max="14" width="10.44140625" style="36" customWidth="1"/>
  </cols>
  <sheetData>
    <row r="1" spans="1:14" ht="18" customHeight="1" x14ac:dyDescent="0.3">
      <c r="A1" s="179"/>
      <c r="B1" s="179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14" x14ac:dyDescent="0.3">
      <c r="A2" s="179"/>
      <c r="B2" s="181" t="s">
        <v>105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ht="7.35" customHeight="1" x14ac:dyDescent="0.3">
      <c r="A3" s="179"/>
      <c r="B3" s="179"/>
      <c r="C3" s="193"/>
      <c r="D3" s="193"/>
      <c r="E3" s="193"/>
      <c r="F3" s="193"/>
      <c r="G3" s="193"/>
      <c r="H3" s="193"/>
      <c r="I3" s="193"/>
      <c r="J3" s="193"/>
      <c r="K3" s="180"/>
      <c r="L3" s="179"/>
      <c r="M3" s="179"/>
      <c r="N3" s="180"/>
    </row>
    <row r="4" spans="1:14" ht="15" thickBot="1" x14ac:dyDescent="0.35">
      <c r="A4" s="179"/>
      <c r="B4" s="179"/>
      <c r="C4" s="180"/>
      <c r="D4" s="194"/>
      <c r="E4" s="194"/>
      <c r="F4" s="194"/>
      <c r="G4" s="194"/>
      <c r="H4" s="194"/>
      <c r="I4" s="194"/>
      <c r="J4" s="194"/>
      <c r="K4" s="180"/>
      <c r="L4" s="180"/>
      <c r="M4" s="180"/>
      <c r="N4" s="195" t="s">
        <v>170</v>
      </c>
    </row>
    <row r="5" spans="1:14" ht="22.5" customHeight="1" thickBot="1" x14ac:dyDescent="0.35">
      <c r="A5" s="179"/>
      <c r="B5" s="434"/>
      <c r="C5" s="430" t="s">
        <v>185</v>
      </c>
      <c r="D5" s="431"/>
      <c r="E5" s="431"/>
      <c r="F5" s="432"/>
      <c r="G5" s="430" t="s">
        <v>186</v>
      </c>
      <c r="H5" s="431"/>
      <c r="I5" s="431"/>
      <c r="J5" s="432"/>
      <c r="K5" s="430" t="s">
        <v>49</v>
      </c>
      <c r="L5" s="431"/>
      <c r="M5" s="431"/>
      <c r="N5" s="432"/>
    </row>
    <row r="6" spans="1:14" ht="22.2" customHeight="1" thickBot="1" x14ac:dyDescent="0.35">
      <c r="A6" s="179"/>
      <c r="B6" s="435"/>
      <c r="C6" s="124" t="s">
        <v>0</v>
      </c>
      <c r="D6" s="144" t="s">
        <v>194</v>
      </c>
      <c r="E6" s="144" t="s">
        <v>195</v>
      </c>
      <c r="F6" s="144" t="s">
        <v>196</v>
      </c>
      <c r="G6" s="124" t="s">
        <v>0</v>
      </c>
      <c r="H6" s="144" t="s">
        <v>197</v>
      </c>
      <c r="I6" s="144" t="s">
        <v>198</v>
      </c>
      <c r="J6" s="144" t="s">
        <v>199</v>
      </c>
      <c r="K6" s="124" t="str">
        <f>C6</f>
        <v>Total</v>
      </c>
      <c r="L6" s="144" t="str">
        <f>D6</f>
        <v>abr.24</v>
      </c>
      <c r="M6" s="144" t="str">
        <f t="shared" ref="M6:N6" si="0">E6</f>
        <v>mai.24</v>
      </c>
      <c r="N6" s="144" t="str">
        <f t="shared" si="0"/>
        <v>jun.24</v>
      </c>
    </row>
    <row r="7" spans="1:14" ht="7.35" customHeight="1" x14ac:dyDescent="0.3">
      <c r="A7" s="179"/>
      <c r="B7" s="354"/>
      <c r="C7" s="354"/>
      <c r="D7" s="354"/>
      <c r="E7" s="354"/>
      <c r="F7" s="354"/>
      <c r="G7" s="354"/>
      <c r="H7" s="354"/>
      <c r="I7" s="354"/>
      <c r="J7" s="354"/>
      <c r="K7" s="354"/>
      <c r="L7" s="354"/>
      <c r="M7" s="354"/>
      <c r="N7" s="355"/>
    </row>
    <row r="8" spans="1:14" x14ac:dyDescent="0.3">
      <c r="A8" s="179"/>
      <c r="B8" s="181" t="s">
        <v>0</v>
      </c>
      <c r="C8" s="147">
        <f>SUM(D8:F8)</f>
        <v>23283.368999999999</v>
      </c>
      <c r="D8" s="296">
        <f t="shared" ref="D8:J8" si="1">SUM(D10:D20)</f>
        <v>8324.6170000000002</v>
      </c>
      <c r="E8" s="296">
        <f t="shared" si="1"/>
        <v>7728.7889999999998</v>
      </c>
      <c r="F8" s="148">
        <f t="shared" si="1"/>
        <v>7229.9630000000006</v>
      </c>
      <c r="G8" s="296">
        <f t="shared" ref="G8" si="2">SUM(G10:G20)</f>
        <v>22237.696000000004</v>
      </c>
      <c r="H8" s="296">
        <f t="shared" si="1"/>
        <v>7404.9089999999997</v>
      </c>
      <c r="I8" s="296">
        <f t="shared" si="1"/>
        <v>7410.8140000000003</v>
      </c>
      <c r="J8" s="296">
        <f t="shared" si="1"/>
        <v>7421.9730000000018</v>
      </c>
      <c r="K8" s="340">
        <f>IF(AND(C8=0,G8=0),"-",IF(G8=0,-100,(C8-G8)/G8*100))</f>
        <v>4.7022542263370948</v>
      </c>
      <c r="L8" s="341">
        <f t="shared" ref="L8" si="3">IF(AND(D8=0,H8=0),"-",IF(H8=0,-100,(D8-H8)/H8*100))</f>
        <v>12.420247163064403</v>
      </c>
      <c r="M8" s="341">
        <f t="shared" ref="M8" si="4">IF(AND(E8=0,I8=0),"-",IF(I8=0,-100,(E8-I8)/I8*100))</f>
        <v>4.290689254918548</v>
      </c>
      <c r="N8" s="341">
        <f t="shared" ref="N8" si="5">IF(AND(F8=0,J8=0),"-",IF(J8=0,-100,(F8-J8)/J8*100))</f>
        <v>-2.5870479453374609</v>
      </c>
    </row>
    <row r="9" spans="1:14" ht="7.35" customHeight="1" x14ac:dyDescent="0.3">
      <c r="A9" s="179"/>
      <c r="B9" s="356"/>
      <c r="C9" s="352"/>
      <c r="D9" s="351"/>
      <c r="E9" s="351"/>
      <c r="F9" s="364"/>
      <c r="G9" s="351"/>
      <c r="H9" s="351"/>
      <c r="I9" s="351"/>
      <c r="J9" s="351"/>
      <c r="K9" s="336"/>
      <c r="L9" s="337"/>
      <c r="M9" s="337"/>
      <c r="N9" s="337"/>
    </row>
    <row r="10" spans="1:14" x14ac:dyDescent="0.3">
      <c r="A10" s="179"/>
      <c r="B10" s="357" t="s">
        <v>9</v>
      </c>
      <c r="C10" s="150">
        <f>SUM(D10:F10)</f>
        <v>3404.7259999999997</v>
      </c>
      <c r="D10" s="350">
        <f t="shared" ref="D10:F20" si="6">+SUM(D24)+SUM(D38)</f>
        <v>1141.0530000000001</v>
      </c>
      <c r="E10" s="151">
        <f t="shared" si="6"/>
        <v>1115.3729999999998</v>
      </c>
      <c r="F10" s="152">
        <f t="shared" si="6"/>
        <v>1148.3</v>
      </c>
      <c r="G10" s="151">
        <f>SUM(H10:J10)</f>
        <v>3468.1390000000001</v>
      </c>
      <c r="H10" s="151">
        <f t="shared" ref="H10:J20" si="7">+SUM(H24)+SUM(H38)</f>
        <v>1184.7080000000001</v>
      </c>
      <c r="I10" s="151">
        <f t="shared" si="7"/>
        <v>1164.4670000000001</v>
      </c>
      <c r="J10" s="151">
        <f t="shared" si="7"/>
        <v>1118.9639999999999</v>
      </c>
      <c r="K10" s="338">
        <f t="shared" ref="K10:K20" si="8">IF(AND(C10=0,G10=0),"-",IF(G10=0,-100,(C10-G10)/G10*100))</f>
        <v>-1.8284445923303669</v>
      </c>
      <c r="L10" s="339">
        <f t="shared" ref="L10:L20" si="9">IF(AND(D10=0,H10=0),"-",IF(H10=0,-100,(D10-H10)/H10*100))</f>
        <v>-3.6848742474938945</v>
      </c>
      <c r="M10" s="339">
        <f t="shared" ref="M10:M20" si="10">IF(AND(E10=0,I10=0),"-",IF(I10=0,-100,(E10-I10)/I10*100))</f>
        <v>-4.2160061212554991</v>
      </c>
      <c r="N10" s="339">
        <f t="shared" ref="N10:N20" si="11">IF(AND(F10=0,J10=0),"-",IF(J10=0,-100,(F10-J10)/J10*100))</f>
        <v>2.6217107967727307</v>
      </c>
    </row>
    <row r="11" spans="1:14" x14ac:dyDescent="0.3">
      <c r="A11" s="179"/>
      <c r="B11" s="357" t="s">
        <v>10</v>
      </c>
      <c r="C11" s="150">
        <f t="shared" ref="C11:C20" si="12">SUM(D11:F11)</f>
        <v>1402.037</v>
      </c>
      <c r="D11" s="151">
        <f t="shared" si="6"/>
        <v>476.82100000000003</v>
      </c>
      <c r="E11" s="151">
        <f t="shared" si="6"/>
        <v>439.83200000000005</v>
      </c>
      <c r="F11" s="152">
        <f t="shared" si="6"/>
        <v>485.38400000000001</v>
      </c>
      <c r="G11" s="151">
        <f t="shared" ref="G11:G20" si="13">SUM(H11:J11)</f>
        <v>1604.1489999999999</v>
      </c>
      <c r="H11" s="151">
        <f t="shared" si="7"/>
        <v>543.26799999999992</v>
      </c>
      <c r="I11" s="151">
        <f t="shared" si="7"/>
        <v>527.15499999999997</v>
      </c>
      <c r="J11" s="151">
        <f t="shared" si="7"/>
        <v>533.726</v>
      </c>
      <c r="K11" s="338">
        <f t="shared" si="8"/>
        <v>-12.599328366629276</v>
      </c>
      <c r="L11" s="339">
        <f t="shared" si="9"/>
        <v>-12.230979921512015</v>
      </c>
      <c r="M11" s="339">
        <f t="shared" si="10"/>
        <v>-16.564957175783199</v>
      </c>
      <c r="N11" s="339">
        <f t="shared" si="11"/>
        <v>-9.0574564476903845</v>
      </c>
    </row>
    <row r="12" spans="1:14" x14ac:dyDescent="0.3">
      <c r="A12" s="179"/>
      <c r="B12" s="357" t="s">
        <v>11</v>
      </c>
      <c r="C12" s="150">
        <f t="shared" si="12"/>
        <v>619.73300000000006</v>
      </c>
      <c r="D12" s="151">
        <f t="shared" si="6"/>
        <v>231.63000000000002</v>
      </c>
      <c r="E12" s="151">
        <f t="shared" si="6"/>
        <v>186.83600000000001</v>
      </c>
      <c r="F12" s="152">
        <f t="shared" si="6"/>
        <v>201.26700000000002</v>
      </c>
      <c r="G12" s="151">
        <f t="shared" si="13"/>
        <v>537.17299999999989</v>
      </c>
      <c r="H12" s="151">
        <f t="shared" si="7"/>
        <v>177.03699999999998</v>
      </c>
      <c r="I12" s="151">
        <f t="shared" si="7"/>
        <v>198.56199999999998</v>
      </c>
      <c r="J12" s="151">
        <f t="shared" si="7"/>
        <v>161.57399999999998</v>
      </c>
      <c r="K12" s="338">
        <f t="shared" si="8"/>
        <v>15.369350283800598</v>
      </c>
      <c r="L12" s="339">
        <f t="shared" si="9"/>
        <v>30.837056660472133</v>
      </c>
      <c r="M12" s="339">
        <f t="shared" si="10"/>
        <v>-5.9054602592640943</v>
      </c>
      <c r="N12" s="339">
        <f t="shared" si="11"/>
        <v>24.566452523302043</v>
      </c>
    </row>
    <row r="13" spans="1:14" x14ac:dyDescent="0.3">
      <c r="A13" s="179"/>
      <c r="B13" s="357" t="s">
        <v>6</v>
      </c>
      <c r="C13" s="150">
        <f t="shared" si="12"/>
        <v>2889.4</v>
      </c>
      <c r="D13" s="151">
        <f t="shared" si="6"/>
        <v>1084.1659999999999</v>
      </c>
      <c r="E13" s="151">
        <f t="shared" si="6"/>
        <v>958.24699999999996</v>
      </c>
      <c r="F13" s="152">
        <f t="shared" si="6"/>
        <v>846.98700000000008</v>
      </c>
      <c r="G13" s="151">
        <f t="shared" si="13"/>
        <v>2953.5619999999999</v>
      </c>
      <c r="H13" s="151">
        <f t="shared" si="7"/>
        <v>975.06600000000003</v>
      </c>
      <c r="I13" s="151">
        <f t="shared" si="7"/>
        <v>907.24</v>
      </c>
      <c r="J13" s="151">
        <f t="shared" si="7"/>
        <v>1071.2560000000001</v>
      </c>
      <c r="K13" s="338">
        <f t="shared" si="8"/>
        <v>-2.1723600181746585</v>
      </c>
      <c r="L13" s="339">
        <f t="shared" si="9"/>
        <v>11.188986181448222</v>
      </c>
      <c r="M13" s="339">
        <f t="shared" si="10"/>
        <v>5.6222168334729448</v>
      </c>
      <c r="N13" s="339">
        <f t="shared" si="11"/>
        <v>-20.935145287400957</v>
      </c>
    </row>
    <row r="14" spans="1:14" x14ac:dyDescent="0.3">
      <c r="A14" s="179"/>
      <c r="B14" s="357" t="s">
        <v>130</v>
      </c>
      <c r="C14" s="150">
        <f t="shared" si="12"/>
        <v>1639.4999999999998</v>
      </c>
      <c r="D14" s="151">
        <f t="shared" si="6"/>
        <v>535.10199999999998</v>
      </c>
      <c r="E14" s="151">
        <f t="shared" si="6"/>
        <v>551.20499999999993</v>
      </c>
      <c r="F14" s="152">
        <f t="shared" si="6"/>
        <v>553.19299999999998</v>
      </c>
      <c r="G14" s="151">
        <f t="shared" si="13"/>
        <v>1605.373</v>
      </c>
      <c r="H14" s="151">
        <f t="shared" si="7"/>
        <v>573.99699999999996</v>
      </c>
      <c r="I14" s="151">
        <f t="shared" si="7"/>
        <v>479.59</v>
      </c>
      <c r="J14" s="151">
        <f t="shared" si="7"/>
        <v>551.78599999999994</v>
      </c>
      <c r="K14" s="338">
        <f t="shared" si="8"/>
        <v>2.1257988018983576</v>
      </c>
      <c r="L14" s="339">
        <f t="shared" si="9"/>
        <v>-6.776167819692434</v>
      </c>
      <c r="M14" s="339">
        <f t="shared" si="10"/>
        <v>14.932546550178269</v>
      </c>
      <c r="N14" s="339">
        <f t="shared" si="11"/>
        <v>0.25499015922840362</v>
      </c>
    </row>
    <row r="15" spans="1:14" x14ac:dyDescent="0.3">
      <c r="A15" s="179"/>
      <c r="B15" s="357" t="s">
        <v>12</v>
      </c>
      <c r="C15" s="150">
        <f t="shared" si="12"/>
        <v>12153.18</v>
      </c>
      <c r="D15" s="151">
        <f t="shared" si="6"/>
        <v>4427.9890000000005</v>
      </c>
      <c r="E15" s="151">
        <f t="shared" si="6"/>
        <v>4069.4249999999997</v>
      </c>
      <c r="F15" s="152">
        <f t="shared" si="6"/>
        <v>3655.7659999999996</v>
      </c>
      <c r="G15" s="151">
        <f t="shared" si="13"/>
        <v>10843.611000000001</v>
      </c>
      <c r="H15" s="151">
        <f t="shared" si="7"/>
        <v>3546.422</v>
      </c>
      <c r="I15" s="151">
        <f t="shared" si="7"/>
        <v>3709.6839999999997</v>
      </c>
      <c r="J15" s="151">
        <f t="shared" si="7"/>
        <v>3587.5050000000006</v>
      </c>
      <c r="K15" s="338">
        <f t="shared" si="8"/>
        <v>12.076871809584459</v>
      </c>
      <c r="L15" s="339">
        <f t="shared" si="9"/>
        <v>24.857927229190445</v>
      </c>
      <c r="M15" s="339">
        <f t="shared" si="10"/>
        <v>9.6973488847028477</v>
      </c>
      <c r="N15" s="339">
        <f t="shared" si="11"/>
        <v>1.9027429926926667</v>
      </c>
    </row>
    <row r="16" spans="1:14" x14ac:dyDescent="0.3">
      <c r="A16" s="179"/>
      <c r="B16" s="357" t="s">
        <v>14</v>
      </c>
      <c r="C16" s="150">
        <f t="shared" si="12"/>
        <v>470.08100000000002</v>
      </c>
      <c r="D16" s="151">
        <f t="shared" si="6"/>
        <v>177.19900000000001</v>
      </c>
      <c r="E16" s="151">
        <f t="shared" si="6"/>
        <v>176.62100000000001</v>
      </c>
      <c r="F16" s="152">
        <f t="shared" si="6"/>
        <v>116.261</v>
      </c>
      <c r="G16" s="151">
        <f t="shared" si="13"/>
        <v>467.363</v>
      </c>
      <c r="H16" s="151">
        <f t="shared" si="7"/>
        <v>172.70999999999998</v>
      </c>
      <c r="I16" s="151">
        <f t="shared" si="7"/>
        <v>145.74600000000001</v>
      </c>
      <c r="J16" s="151">
        <f t="shared" si="7"/>
        <v>148.90699999999998</v>
      </c>
      <c r="K16" s="338">
        <f t="shared" si="8"/>
        <v>0.58156079963540497</v>
      </c>
      <c r="L16" s="339">
        <f t="shared" si="9"/>
        <v>2.5991546523073552</v>
      </c>
      <c r="M16" s="339">
        <f t="shared" si="10"/>
        <v>21.184114829909568</v>
      </c>
      <c r="N16" s="339">
        <f t="shared" si="11"/>
        <v>-21.923751066101655</v>
      </c>
    </row>
    <row r="17" spans="1:14" x14ac:dyDescent="0.3">
      <c r="A17" s="179"/>
      <c r="B17" s="357" t="s">
        <v>65</v>
      </c>
      <c r="C17" s="150">
        <f t="shared" si="12"/>
        <v>156.22299999999998</v>
      </c>
      <c r="D17" s="151">
        <f t="shared" si="6"/>
        <v>59.412999999999997</v>
      </c>
      <c r="E17" s="151">
        <f t="shared" si="6"/>
        <v>59.561</v>
      </c>
      <c r="F17" s="152">
        <f t="shared" si="6"/>
        <v>37.249000000000002</v>
      </c>
      <c r="G17" s="151">
        <f t="shared" si="13"/>
        <v>160.64500000000001</v>
      </c>
      <c r="H17" s="151">
        <f t="shared" si="7"/>
        <v>42.456000000000003</v>
      </c>
      <c r="I17" s="151">
        <f t="shared" si="7"/>
        <v>60.585999999999999</v>
      </c>
      <c r="J17" s="151">
        <f t="shared" si="7"/>
        <v>57.603000000000002</v>
      </c>
      <c r="K17" s="338">
        <f t="shared" si="8"/>
        <v>-2.7526533661178529</v>
      </c>
      <c r="L17" s="339">
        <f t="shared" si="9"/>
        <v>39.940173355944957</v>
      </c>
      <c r="M17" s="339">
        <f t="shared" si="10"/>
        <v>-1.691809989106392</v>
      </c>
      <c r="N17" s="339">
        <f t="shared" si="11"/>
        <v>-35.334965192785091</v>
      </c>
    </row>
    <row r="18" spans="1:14" x14ac:dyDescent="0.3">
      <c r="A18" s="179"/>
      <c r="B18" s="357" t="s">
        <v>13</v>
      </c>
      <c r="C18" s="150">
        <f t="shared" si="12"/>
        <v>310.988</v>
      </c>
      <c r="D18" s="151">
        <f t="shared" si="6"/>
        <v>113.815</v>
      </c>
      <c r="E18" s="151">
        <f t="shared" si="6"/>
        <v>94.253</v>
      </c>
      <c r="F18" s="152">
        <f t="shared" si="6"/>
        <v>102.92</v>
      </c>
      <c r="G18" s="151">
        <f t="shared" si="13"/>
        <v>336.66800000000001</v>
      </c>
      <c r="H18" s="151">
        <f t="shared" si="7"/>
        <v>101.09399999999999</v>
      </c>
      <c r="I18" s="151">
        <f t="shared" si="7"/>
        <v>123.346</v>
      </c>
      <c r="J18" s="151">
        <f t="shared" si="7"/>
        <v>112.22799999999999</v>
      </c>
      <c r="K18" s="338">
        <f t="shared" si="8"/>
        <v>-7.6276925635938087</v>
      </c>
      <c r="L18" s="339">
        <f t="shared" si="9"/>
        <v>12.583338279225279</v>
      </c>
      <c r="M18" s="339">
        <f t="shared" si="10"/>
        <v>-23.586496521978827</v>
      </c>
      <c r="N18" s="339">
        <f t="shared" si="11"/>
        <v>-8.2938304166518098</v>
      </c>
    </row>
    <row r="19" spans="1:14" x14ac:dyDescent="0.3">
      <c r="A19" s="179"/>
      <c r="B19" s="357" t="s">
        <v>47</v>
      </c>
      <c r="C19" s="150">
        <f t="shared" si="12"/>
        <v>24.104999999999997</v>
      </c>
      <c r="D19" s="151">
        <f t="shared" si="6"/>
        <v>3.665</v>
      </c>
      <c r="E19" s="151">
        <f t="shared" si="6"/>
        <v>15.103999999999999</v>
      </c>
      <c r="F19" s="152">
        <f t="shared" si="6"/>
        <v>5.3360000000000003</v>
      </c>
      <c r="G19" s="151">
        <f t="shared" si="13"/>
        <v>27.606999999999999</v>
      </c>
      <c r="H19" s="151">
        <f t="shared" si="7"/>
        <v>11.24</v>
      </c>
      <c r="I19" s="151">
        <f t="shared" si="7"/>
        <v>10.282</v>
      </c>
      <c r="J19" s="151">
        <f t="shared" si="7"/>
        <v>6.085</v>
      </c>
      <c r="K19" s="338">
        <f t="shared" si="8"/>
        <v>-12.685188539138634</v>
      </c>
      <c r="L19" s="339">
        <f t="shared" si="9"/>
        <v>-67.393238434163706</v>
      </c>
      <c r="M19" s="339">
        <f t="shared" si="10"/>
        <v>46.897490760552415</v>
      </c>
      <c r="N19" s="339">
        <f t="shared" si="11"/>
        <v>-12.308956450287587</v>
      </c>
    </row>
    <row r="20" spans="1:14" x14ac:dyDescent="0.3">
      <c r="A20" s="179"/>
      <c r="B20" s="357" t="s">
        <v>15</v>
      </c>
      <c r="C20" s="150">
        <f t="shared" si="12"/>
        <v>213.39600000000002</v>
      </c>
      <c r="D20" s="151">
        <f t="shared" si="6"/>
        <v>73.76400000000001</v>
      </c>
      <c r="E20" s="151">
        <f t="shared" si="6"/>
        <v>62.332000000000008</v>
      </c>
      <c r="F20" s="152">
        <f t="shared" si="6"/>
        <v>77.3</v>
      </c>
      <c r="G20" s="151">
        <f t="shared" si="13"/>
        <v>233.40600000000001</v>
      </c>
      <c r="H20" s="353">
        <f t="shared" si="7"/>
        <v>76.911000000000001</v>
      </c>
      <c r="I20" s="353">
        <f t="shared" si="7"/>
        <v>84.156000000000006</v>
      </c>
      <c r="J20" s="353">
        <f t="shared" si="7"/>
        <v>72.338999999999999</v>
      </c>
      <c r="K20" s="338">
        <f t="shared" si="8"/>
        <v>-8.573044394745633</v>
      </c>
      <c r="L20" s="339">
        <f t="shared" si="9"/>
        <v>-4.0917424035573466</v>
      </c>
      <c r="M20" s="339">
        <f t="shared" si="10"/>
        <v>-25.932791482484909</v>
      </c>
      <c r="N20" s="339">
        <f t="shared" si="11"/>
        <v>6.8579880838828284</v>
      </c>
    </row>
    <row r="21" spans="1:14" ht="7.35" customHeight="1" x14ac:dyDescent="0.3">
      <c r="A21" s="179"/>
      <c r="B21" s="357"/>
      <c r="C21" s="150"/>
      <c r="D21" s="151"/>
      <c r="E21" s="151"/>
      <c r="F21" s="152"/>
      <c r="G21" s="151"/>
      <c r="H21" s="151"/>
      <c r="I21" s="151"/>
      <c r="J21" s="151"/>
      <c r="K21" s="342"/>
      <c r="L21" s="343"/>
      <c r="M21" s="343"/>
      <c r="N21" s="343"/>
    </row>
    <row r="22" spans="1:14" x14ac:dyDescent="0.3">
      <c r="A22" s="179"/>
      <c r="B22" s="358" t="s">
        <v>17</v>
      </c>
      <c r="C22" s="147">
        <f>SUM(D22:F22)</f>
        <v>3192.4849999999997</v>
      </c>
      <c r="D22" s="296">
        <f t="shared" ref="D22:J22" si="14">SUM(D24:D34)</f>
        <v>1108.6819999999998</v>
      </c>
      <c r="E22" s="296">
        <f t="shared" si="14"/>
        <v>1124.7230000000002</v>
      </c>
      <c r="F22" s="148">
        <f t="shared" si="14"/>
        <v>959.08</v>
      </c>
      <c r="G22" s="296">
        <f t="shared" si="14"/>
        <v>3307.3589999999999</v>
      </c>
      <c r="H22" s="296">
        <f t="shared" si="14"/>
        <v>1130.414</v>
      </c>
      <c r="I22" s="296">
        <f t="shared" si="14"/>
        <v>1203.7830000000001</v>
      </c>
      <c r="J22" s="148">
        <f t="shared" si="14"/>
        <v>973.16199999999992</v>
      </c>
      <c r="K22" s="340">
        <f>IF(AND(C22=0,G22=0),"-",IF(G22=0,-100,(C22-G22)/G22*100))</f>
        <v>-3.4732848777529219</v>
      </c>
      <c r="L22" s="341">
        <f t="shared" ref="L22" si="15">IF(AND(D22=0,H22=0),"-",IF(H22=0,-100,(D22-H22)/H22*100))</f>
        <v>-1.922481497929095</v>
      </c>
      <c r="M22" s="341">
        <f t="shared" ref="M22" si="16">IF(AND(E22=0,I22=0),"-",IF(I22=0,-100,(E22-I22)/I22*100))</f>
        <v>-6.5676288832787924</v>
      </c>
      <c r="N22" s="341">
        <f t="shared" ref="N22" si="17">IF(AND(F22=0,J22=0),"-",IF(J22=0,-100,(F22-J22)/J22*100))</f>
        <v>-1.4470355398176131</v>
      </c>
    </row>
    <row r="23" spans="1:14" ht="7.35" customHeight="1" x14ac:dyDescent="0.3">
      <c r="A23" s="179"/>
      <c r="B23" s="359"/>
      <c r="C23" s="352"/>
      <c r="D23" s="351"/>
      <c r="E23" s="351"/>
      <c r="F23" s="364"/>
      <c r="G23" s="351"/>
      <c r="H23" s="351"/>
      <c r="I23" s="351"/>
      <c r="J23" s="364"/>
      <c r="K23" s="336"/>
      <c r="L23" s="337"/>
      <c r="M23" s="337"/>
      <c r="N23" s="337"/>
    </row>
    <row r="24" spans="1:14" x14ac:dyDescent="0.3">
      <c r="A24" s="179"/>
      <c r="B24" s="360" t="s">
        <v>9</v>
      </c>
      <c r="C24" s="150">
        <f>SUM(D24:F24)</f>
        <v>729.37300000000005</v>
      </c>
      <c r="D24" s="28">
        <v>260.37200000000001</v>
      </c>
      <c r="E24" s="28">
        <v>254.53100000000001</v>
      </c>
      <c r="F24" s="152">
        <v>214.47</v>
      </c>
      <c r="G24" s="150">
        <f>SUM(H24:J24)</f>
        <v>753.6869999999999</v>
      </c>
      <c r="H24" s="28">
        <v>286.738</v>
      </c>
      <c r="I24" s="28">
        <v>268.44600000000003</v>
      </c>
      <c r="J24" s="152">
        <v>198.50299999999999</v>
      </c>
      <c r="K24" s="338">
        <f t="shared" ref="K24:K34" si="18">IF(AND(C24=0,G24=0),"-",IF(G24=0,-100,(C24-G24)/G24*100))</f>
        <v>-3.2260076132399598</v>
      </c>
      <c r="L24" s="339">
        <f t="shared" ref="L24:L34" si="19">IF(AND(D24=0,H24=0),"-",IF(H24=0,-100,(D24-H24)/H24*100))</f>
        <v>-9.195153764063356</v>
      </c>
      <c r="M24" s="339">
        <f t="shared" ref="M24:M34" si="20">IF(AND(E24=0,I24=0),"-",IF(I24=0,-100,(E24-I24)/I24*100))</f>
        <v>-5.1835378437376676</v>
      </c>
      <c r="N24" s="339">
        <f t="shared" ref="N24:N34" si="21">IF(AND(F24=0,J24=0),"-",IF(J24=0,-100,(F24-J24)/J24*100))</f>
        <v>8.0437071480028077</v>
      </c>
    </row>
    <row r="25" spans="1:14" x14ac:dyDescent="0.3">
      <c r="A25" s="179"/>
      <c r="B25" s="360" t="s">
        <v>10</v>
      </c>
      <c r="C25" s="150">
        <f t="shared" ref="C25:C34" si="22">SUM(D25:F25)</f>
        <v>63.204000000000001</v>
      </c>
      <c r="D25" s="28">
        <v>36.201000000000001</v>
      </c>
      <c r="E25" s="28">
        <v>20.6</v>
      </c>
      <c r="F25" s="152">
        <v>6.4029999999999996</v>
      </c>
      <c r="G25" s="150">
        <f t="shared" ref="G25:G34" si="23">SUM(H25:J25)</f>
        <v>65.384</v>
      </c>
      <c r="H25" s="28">
        <v>16.257000000000001</v>
      </c>
      <c r="I25" s="28">
        <v>23.207000000000001</v>
      </c>
      <c r="J25" s="152">
        <v>25.92</v>
      </c>
      <c r="K25" s="338">
        <f t="shared" si="18"/>
        <v>-3.3341490272849619</v>
      </c>
      <c r="L25" s="339">
        <f t="shared" si="19"/>
        <v>122.67946115519466</v>
      </c>
      <c r="M25" s="339">
        <f t="shared" si="20"/>
        <v>-11.233679493256341</v>
      </c>
      <c r="N25" s="339">
        <f t="shared" si="21"/>
        <v>-75.29706790123457</v>
      </c>
    </row>
    <row r="26" spans="1:14" x14ac:dyDescent="0.3">
      <c r="A26" s="179"/>
      <c r="B26" s="360" t="s">
        <v>11</v>
      </c>
      <c r="C26" s="150">
        <f t="shared" si="22"/>
        <v>15.117000000000001</v>
      </c>
      <c r="D26" s="28">
        <v>5.1260000000000003</v>
      </c>
      <c r="E26" s="28">
        <v>5.0380000000000003</v>
      </c>
      <c r="F26" s="152">
        <v>4.9530000000000003</v>
      </c>
      <c r="G26" s="150">
        <f t="shared" si="23"/>
        <v>29.562999999999999</v>
      </c>
      <c r="H26" s="28">
        <v>6.6779999999999999</v>
      </c>
      <c r="I26" s="28">
        <v>10.78</v>
      </c>
      <c r="J26" s="152">
        <v>12.105</v>
      </c>
      <c r="K26" s="338">
        <f t="shared" si="18"/>
        <v>-48.865135473395796</v>
      </c>
      <c r="L26" s="339">
        <f t="shared" si="19"/>
        <v>-23.24049116501946</v>
      </c>
      <c r="M26" s="339">
        <f t="shared" si="20"/>
        <v>-53.265306122448976</v>
      </c>
      <c r="N26" s="339">
        <f t="shared" si="21"/>
        <v>-59.083023543990087</v>
      </c>
    </row>
    <row r="27" spans="1:14" x14ac:dyDescent="0.3">
      <c r="A27" s="179"/>
      <c r="B27" s="360" t="s">
        <v>6</v>
      </c>
      <c r="C27" s="150">
        <f t="shared" si="22"/>
        <v>465.59599999999995</v>
      </c>
      <c r="D27" s="28">
        <v>158.77699999999999</v>
      </c>
      <c r="E27" s="28">
        <v>157.12899999999999</v>
      </c>
      <c r="F27" s="152">
        <v>149.69</v>
      </c>
      <c r="G27" s="150">
        <f t="shared" si="23"/>
        <v>461.81600000000003</v>
      </c>
      <c r="H27" s="28">
        <v>150.12299999999999</v>
      </c>
      <c r="I27" s="28">
        <v>162.54300000000001</v>
      </c>
      <c r="J27" s="152">
        <v>149.15</v>
      </c>
      <c r="K27" s="338">
        <f t="shared" si="18"/>
        <v>0.81850780397385881</v>
      </c>
      <c r="L27" s="339">
        <f t="shared" si="19"/>
        <v>5.7646063561213117</v>
      </c>
      <c r="M27" s="339">
        <f t="shared" si="20"/>
        <v>-3.3308109238786141</v>
      </c>
      <c r="N27" s="339">
        <f t="shared" si="21"/>
        <v>0.36205162587998124</v>
      </c>
    </row>
    <row r="28" spans="1:14" x14ac:dyDescent="0.3">
      <c r="A28" s="179"/>
      <c r="B28" s="360" t="s">
        <v>130</v>
      </c>
      <c r="C28" s="150">
        <f t="shared" si="22"/>
        <v>106.44800000000001</v>
      </c>
      <c r="D28" s="28">
        <v>33.284999999999997</v>
      </c>
      <c r="E28" s="28">
        <v>39.006999999999998</v>
      </c>
      <c r="F28" s="152">
        <v>34.155999999999999</v>
      </c>
      <c r="G28" s="150">
        <f t="shared" si="23"/>
        <v>101.526</v>
      </c>
      <c r="H28" s="28">
        <v>39.865000000000002</v>
      </c>
      <c r="I28" s="28">
        <v>27.06</v>
      </c>
      <c r="J28" s="152">
        <v>34.600999999999999</v>
      </c>
      <c r="K28" s="338">
        <f t="shared" si="18"/>
        <v>4.8480192266020641</v>
      </c>
      <c r="L28" s="339">
        <f t="shared" si="19"/>
        <v>-16.50570676031608</v>
      </c>
      <c r="M28" s="339">
        <f t="shared" si="20"/>
        <v>44.150036954915002</v>
      </c>
      <c r="N28" s="339">
        <f t="shared" si="21"/>
        <v>-1.2860899973989199</v>
      </c>
    </row>
    <row r="29" spans="1:14" x14ac:dyDescent="0.3">
      <c r="A29" s="179"/>
      <c r="B29" s="360" t="s">
        <v>12</v>
      </c>
      <c r="C29" s="150">
        <f t="shared" si="22"/>
        <v>811.05500000000006</v>
      </c>
      <c r="D29" s="28">
        <v>266.06900000000002</v>
      </c>
      <c r="E29" s="28">
        <v>298.57499999999999</v>
      </c>
      <c r="F29" s="152">
        <v>246.411</v>
      </c>
      <c r="G29" s="150">
        <f t="shared" si="23"/>
        <v>892.53499999999997</v>
      </c>
      <c r="H29" s="28">
        <v>312.95600000000002</v>
      </c>
      <c r="I29" s="28">
        <v>341.74099999999999</v>
      </c>
      <c r="J29" s="152">
        <v>237.83799999999999</v>
      </c>
      <c r="K29" s="338">
        <f t="shared" si="18"/>
        <v>-9.1290537625975343</v>
      </c>
      <c r="L29" s="339">
        <f t="shared" si="19"/>
        <v>-14.981978297268626</v>
      </c>
      <c r="M29" s="339">
        <f t="shared" si="20"/>
        <v>-12.63120316262901</v>
      </c>
      <c r="N29" s="339">
        <f t="shared" si="21"/>
        <v>3.6045543605311212</v>
      </c>
    </row>
    <row r="30" spans="1:14" x14ac:dyDescent="0.3">
      <c r="A30" s="179"/>
      <c r="B30" s="360" t="s">
        <v>14</v>
      </c>
      <c r="C30" s="150">
        <f t="shared" si="22"/>
        <v>400.87599999999998</v>
      </c>
      <c r="D30" s="28">
        <v>140.50700000000001</v>
      </c>
      <c r="E30" s="28">
        <v>144.108</v>
      </c>
      <c r="F30" s="152">
        <v>116.261</v>
      </c>
      <c r="G30" s="150">
        <f t="shared" si="23"/>
        <v>392.25200000000001</v>
      </c>
      <c r="H30" s="28">
        <v>138.541</v>
      </c>
      <c r="I30" s="28">
        <v>141.661</v>
      </c>
      <c r="J30" s="152">
        <v>112.05</v>
      </c>
      <c r="K30" s="338">
        <f t="shared" si="18"/>
        <v>2.1985866228852795</v>
      </c>
      <c r="L30" s="339">
        <f t="shared" si="19"/>
        <v>1.4190744978021006</v>
      </c>
      <c r="M30" s="339">
        <f t="shared" si="20"/>
        <v>1.7273632121755478</v>
      </c>
      <c r="N30" s="339">
        <f t="shared" si="21"/>
        <v>3.7581436858545278</v>
      </c>
    </row>
    <row r="31" spans="1:14" x14ac:dyDescent="0.3">
      <c r="A31" s="179"/>
      <c r="B31" s="360" t="s">
        <v>65</v>
      </c>
      <c r="C31" s="150">
        <f t="shared" si="22"/>
        <v>151.91999999999999</v>
      </c>
      <c r="D31" s="28">
        <v>55.11</v>
      </c>
      <c r="E31" s="28">
        <v>59.561</v>
      </c>
      <c r="F31" s="152">
        <v>37.249000000000002</v>
      </c>
      <c r="G31" s="150">
        <f t="shared" si="23"/>
        <v>144.452</v>
      </c>
      <c r="H31" s="28">
        <v>39.947000000000003</v>
      </c>
      <c r="I31" s="28">
        <v>52.66</v>
      </c>
      <c r="J31" s="152">
        <v>51.844999999999999</v>
      </c>
      <c r="K31" s="338">
        <f t="shared" si="18"/>
        <v>5.1698834214825613</v>
      </c>
      <c r="L31" s="339">
        <f t="shared" si="19"/>
        <v>37.957794077152215</v>
      </c>
      <c r="M31" s="339">
        <f t="shared" si="20"/>
        <v>13.104823395366511</v>
      </c>
      <c r="N31" s="339">
        <f t="shared" si="21"/>
        <v>-28.153148808949744</v>
      </c>
    </row>
    <row r="32" spans="1:14" x14ac:dyDescent="0.3">
      <c r="A32" s="179"/>
      <c r="B32" s="360" t="s">
        <v>13</v>
      </c>
      <c r="C32" s="150">
        <f t="shared" si="22"/>
        <v>290.71899999999999</v>
      </c>
      <c r="D32" s="28">
        <v>108.69199999999999</v>
      </c>
      <c r="E32" s="28">
        <v>84.120999999999995</v>
      </c>
      <c r="F32" s="152">
        <v>97.906000000000006</v>
      </c>
      <c r="G32" s="150">
        <f t="shared" si="23"/>
        <v>304.65899999999999</v>
      </c>
      <c r="H32" s="28">
        <v>89.936999999999998</v>
      </c>
      <c r="I32" s="28">
        <v>113.443</v>
      </c>
      <c r="J32" s="152">
        <v>101.279</v>
      </c>
      <c r="K32" s="338">
        <f t="shared" si="18"/>
        <v>-4.5756074824640001</v>
      </c>
      <c r="L32" s="339">
        <f t="shared" si="19"/>
        <v>20.853486329319406</v>
      </c>
      <c r="M32" s="339">
        <f t="shared" si="20"/>
        <v>-25.847341836869621</v>
      </c>
      <c r="N32" s="339">
        <f t="shared" si="21"/>
        <v>-3.3304041311624233</v>
      </c>
    </row>
    <row r="33" spans="1:14" x14ac:dyDescent="0.3">
      <c r="A33" s="179"/>
      <c r="B33" s="360" t="s">
        <v>47</v>
      </c>
      <c r="C33" s="150">
        <f t="shared" si="22"/>
        <v>24.085000000000001</v>
      </c>
      <c r="D33" s="28">
        <v>3.645</v>
      </c>
      <c r="E33" s="28">
        <v>15.103999999999999</v>
      </c>
      <c r="F33" s="152">
        <v>5.3360000000000003</v>
      </c>
      <c r="G33" s="150">
        <f t="shared" si="23"/>
        <v>27.585999999999999</v>
      </c>
      <c r="H33" s="28">
        <v>11.218999999999999</v>
      </c>
      <c r="I33" s="28">
        <v>10.282</v>
      </c>
      <c r="J33" s="152">
        <v>6.085</v>
      </c>
      <c r="K33" s="338">
        <f t="shared" si="18"/>
        <v>-12.691220184151373</v>
      </c>
      <c r="L33" s="339">
        <f t="shared" si="19"/>
        <v>-67.510473304216063</v>
      </c>
      <c r="M33" s="339">
        <f t="shared" si="20"/>
        <v>46.897490760552415</v>
      </c>
      <c r="N33" s="339">
        <f t="shared" si="21"/>
        <v>-12.308956450287587</v>
      </c>
    </row>
    <row r="34" spans="1:14" x14ac:dyDescent="0.3">
      <c r="A34" s="179"/>
      <c r="B34" s="360" t="s">
        <v>15</v>
      </c>
      <c r="C34" s="150">
        <f t="shared" si="22"/>
        <v>134.09200000000001</v>
      </c>
      <c r="D34" s="28">
        <v>40.898000000000003</v>
      </c>
      <c r="E34" s="28">
        <v>46.949000000000005</v>
      </c>
      <c r="F34" s="152">
        <v>46.244999999999997</v>
      </c>
      <c r="G34" s="150">
        <f t="shared" si="23"/>
        <v>133.899</v>
      </c>
      <c r="H34" s="28">
        <v>38.153000000000006</v>
      </c>
      <c r="I34" s="28">
        <v>51.960000000000008</v>
      </c>
      <c r="J34" s="152">
        <v>43.785999999999994</v>
      </c>
      <c r="K34" s="338">
        <f t="shared" si="18"/>
        <v>0.1441384924458077</v>
      </c>
      <c r="L34" s="339">
        <f t="shared" si="19"/>
        <v>7.1947160118470288</v>
      </c>
      <c r="M34" s="339">
        <f t="shared" si="20"/>
        <v>-9.643956889915323</v>
      </c>
      <c r="N34" s="339">
        <f t="shared" si="21"/>
        <v>5.6159503037500649</v>
      </c>
    </row>
    <row r="35" spans="1:14" ht="7.35" customHeight="1" x14ac:dyDescent="0.3">
      <c r="A35" s="179"/>
      <c r="B35" s="359"/>
      <c r="C35" s="150"/>
      <c r="D35" s="151"/>
      <c r="E35" s="151"/>
      <c r="F35" s="152"/>
      <c r="G35" s="151"/>
      <c r="H35" s="151"/>
      <c r="I35" s="151"/>
      <c r="J35" s="151"/>
      <c r="K35" s="342"/>
      <c r="L35" s="343"/>
      <c r="M35" s="343"/>
      <c r="N35" s="343"/>
    </row>
    <row r="36" spans="1:14" x14ac:dyDescent="0.3">
      <c r="A36" s="179"/>
      <c r="B36" s="358" t="s">
        <v>108</v>
      </c>
      <c r="C36" s="147">
        <f>SUM(D36:F36)</f>
        <v>20090.884000000002</v>
      </c>
      <c r="D36" s="296">
        <f t="shared" ref="D36:J36" si="24">SUM(D38:D48)</f>
        <v>7215.9350000000004</v>
      </c>
      <c r="E36" s="296">
        <f t="shared" si="24"/>
        <v>6604.0659999999989</v>
      </c>
      <c r="F36" s="148">
        <f t="shared" si="24"/>
        <v>6270.8830000000007</v>
      </c>
      <c r="G36" s="296">
        <f t="shared" si="24"/>
        <v>18930.337</v>
      </c>
      <c r="H36" s="296">
        <f t="shared" si="24"/>
        <v>6274.494999999999</v>
      </c>
      <c r="I36" s="296">
        <f t="shared" si="24"/>
        <v>6207.0310000000009</v>
      </c>
      <c r="J36" s="296">
        <f t="shared" si="24"/>
        <v>6448.8109999999997</v>
      </c>
      <c r="K36" s="340">
        <f>IF(AND(C36=0,G36=0),"-",IF(G36=0,-100,(C36-G36)/G36*100))</f>
        <v>6.1306198616538223</v>
      </c>
      <c r="L36" s="341">
        <f t="shared" ref="L36" si="25">IF(AND(D36=0,H36=0),"-",IF(H36=0,-100,(D36-H36)/H36*100))</f>
        <v>15.004235400617924</v>
      </c>
      <c r="M36" s="341">
        <f t="shared" ref="M36" si="26">IF(AND(E36=0,I36=0),"-",IF(I36=0,-100,(E36-I36)/I36*100))</f>
        <v>6.3965364439133294</v>
      </c>
      <c r="N36" s="341">
        <f t="shared" ref="N36" si="27">IF(AND(F36=0,J36=0),"-",IF(J36=0,-100,(F36-J36)/J36*100))</f>
        <v>-2.7590822556281926</v>
      </c>
    </row>
    <row r="37" spans="1:14" ht="7.35" customHeight="1" x14ac:dyDescent="0.3">
      <c r="A37" s="179"/>
      <c r="B37" s="359"/>
      <c r="C37" s="352"/>
      <c r="D37" s="351"/>
      <c r="E37" s="351"/>
      <c r="F37" s="364"/>
      <c r="G37" s="351"/>
      <c r="H37" s="351"/>
      <c r="I37" s="351"/>
      <c r="J37" s="351"/>
      <c r="K37" s="336"/>
      <c r="L37" s="337"/>
      <c r="M37" s="337"/>
      <c r="N37" s="337"/>
    </row>
    <row r="38" spans="1:14" x14ac:dyDescent="0.3">
      <c r="A38" s="179"/>
      <c r="B38" s="360" t="s">
        <v>9</v>
      </c>
      <c r="C38" s="150">
        <f>SUM(D38:F38)</f>
        <v>2675.3530000000001</v>
      </c>
      <c r="D38" s="350">
        <f t="shared" ref="D38:F48" si="28">+SUM(D52)+SUM(D66)</f>
        <v>880.68100000000004</v>
      </c>
      <c r="E38" s="151">
        <f t="shared" si="28"/>
        <v>860.84199999999987</v>
      </c>
      <c r="F38" s="152">
        <f t="shared" si="28"/>
        <v>933.83</v>
      </c>
      <c r="G38" s="151">
        <f>SUM(H38:J38)</f>
        <v>2714.4520000000002</v>
      </c>
      <c r="H38" s="151">
        <f t="shared" ref="H38:J48" si="29">+SUM(H52)+SUM(H66)</f>
        <v>897.97</v>
      </c>
      <c r="I38" s="151">
        <f t="shared" si="29"/>
        <v>896.02099999999996</v>
      </c>
      <c r="J38" s="151">
        <f t="shared" si="29"/>
        <v>920.46100000000001</v>
      </c>
      <c r="K38" s="338">
        <f t="shared" ref="K38:K48" si="30">IF(AND(C38=0,G38=0),"-",IF(G38=0,-100,(C38-G38)/G38*100))</f>
        <v>-1.4404012301562215</v>
      </c>
      <c r="L38" s="339">
        <f t="shared" ref="L38:L48" si="31">IF(AND(D38=0,H38=0),"-",IF(H38=0,-100,(D38-H38)/H38*100))</f>
        <v>-1.9253427174627202</v>
      </c>
      <c r="M38" s="339">
        <f t="shared" ref="M38:M48" si="32">IF(AND(E38=0,I38=0),"-",IF(I38=0,-100,(E38-I38)/I38*100))</f>
        <v>-3.9261356597669126</v>
      </c>
      <c r="N38" s="339">
        <f t="shared" ref="N38:N48" si="33">IF(AND(F38=0,J38=0),"-",IF(J38=0,-100,(F38-J38)/J38*100))</f>
        <v>1.4524243829993915</v>
      </c>
    </row>
    <row r="39" spans="1:14" x14ac:dyDescent="0.3">
      <c r="A39" s="179"/>
      <c r="B39" s="360" t="s">
        <v>10</v>
      </c>
      <c r="C39" s="150">
        <f t="shared" ref="C39:C48" si="34">SUM(D39:F39)</f>
        <v>1338.8330000000001</v>
      </c>
      <c r="D39" s="151">
        <f t="shared" si="28"/>
        <v>440.62</v>
      </c>
      <c r="E39" s="151">
        <f t="shared" si="28"/>
        <v>419.23200000000003</v>
      </c>
      <c r="F39" s="152">
        <f t="shared" si="28"/>
        <v>478.98099999999999</v>
      </c>
      <c r="G39" s="151">
        <f t="shared" ref="G39:G48" si="35">SUM(H39:J39)</f>
        <v>1538.7649999999999</v>
      </c>
      <c r="H39" s="151">
        <f t="shared" si="29"/>
        <v>527.01099999999997</v>
      </c>
      <c r="I39" s="151">
        <f t="shared" si="29"/>
        <v>503.94799999999998</v>
      </c>
      <c r="J39" s="151">
        <f t="shared" si="29"/>
        <v>507.80599999999998</v>
      </c>
      <c r="K39" s="338">
        <f t="shared" si="30"/>
        <v>-12.993017127371614</v>
      </c>
      <c r="L39" s="339">
        <f t="shared" si="31"/>
        <v>-16.392636965831827</v>
      </c>
      <c r="M39" s="339">
        <f t="shared" si="32"/>
        <v>-16.81046457174152</v>
      </c>
      <c r="N39" s="339">
        <f t="shared" si="33"/>
        <v>-5.6763803499761698</v>
      </c>
    </row>
    <row r="40" spans="1:14" x14ac:dyDescent="0.3">
      <c r="A40" s="179"/>
      <c r="B40" s="360" t="s">
        <v>11</v>
      </c>
      <c r="C40" s="150">
        <f t="shared" si="34"/>
        <v>604.61599999999999</v>
      </c>
      <c r="D40" s="151">
        <f t="shared" si="28"/>
        <v>226.50400000000002</v>
      </c>
      <c r="E40" s="151">
        <f t="shared" si="28"/>
        <v>181.798</v>
      </c>
      <c r="F40" s="152">
        <f t="shared" si="28"/>
        <v>196.31400000000002</v>
      </c>
      <c r="G40" s="151">
        <f t="shared" si="35"/>
        <v>507.60999999999996</v>
      </c>
      <c r="H40" s="151">
        <f t="shared" si="29"/>
        <v>170.35899999999998</v>
      </c>
      <c r="I40" s="151">
        <f t="shared" si="29"/>
        <v>187.78199999999998</v>
      </c>
      <c r="J40" s="151">
        <f t="shared" si="29"/>
        <v>149.46899999999999</v>
      </c>
      <c r="K40" s="338">
        <f t="shared" si="30"/>
        <v>19.110340615827116</v>
      </c>
      <c r="L40" s="339">
        <f t="shared" si="31"/>
        <v>32.956873426117809</v>
      </c>
      <c r="M40" s="339">
        <f t="shared" si="32"/>
        <v>-3.186673909107359</v>
      </c>
      <c r="N40" s="339">
        <f t="shared" si="33"/>
        <v>31.340946952210846</v>
      </c>
    </row>
    <row r="41" spans="1:14" x14ac:dyDescent="0.3">
      <c r="A41" s="179"/>
      <c r="B41" s="360" t="s">
        <v>6</v>
      </c>
      <c r="C41" s="150">
        <f t="shared" si="34"/>
        <v>2423.8040000000001</v>
      </c>
      <c r="D41" s="151">
        <f t="shared" si="28"/>
        <v>925.38900000000001</v>
      </c>
      <c r="E41" s="151">
        <f t="shared" si="28"/>
        <v>801.11799999999994</v>
      </c>
      <c r="F41" s="152">
        <f t="shared" si="28"/>
        <v>697.29700000000003</v>
      </c>
      <c r="G41" s="151">
        <f t="shared" si="35"/>
        <v>2491.7460000000001</v>
      </c>
      <c r="H41" s="151">
        <f t="shared" si="29"/>
        <v>824.94299999999998</v>
      </c>
      <c r="I41" s="151">
        <f t="shared" si="29"/>
        <v>744.697</v>
      </c>
      <c r="J41" s="151">
        <f t="shared" si="29"/>
        <v>922.10599999999999</v>
      </c>
      <c r="K41" s="338">
        <f t="shared" si="30"/>
        <v>-2.7266824146602424</v>
      </c>
      <c r="L41" s="339">
        <f t="shared" si="31"/>
        <v>12.176113986057221</v>
      </c>
      <c r="M41" s="339">
        <f t="shared" si="32"/>
        <v>7.5763699867194223</v>
      </c>
      <c r="N41" s="339">
        <f t="shared" si="33"/>
        <v>-24.379951979490425</v>
      </c>
    </row>
    <row r="42" spans="1:14" x14ac:dyDescent="0.3">
      <c r="A42" s="179"/>
      <c r="B42" s="360" t="s">
        <v>130</v>
      </c>
      <c r="C42" s="150">
        <f t="shared" si="34"/>
        <v>1533.0520000000001</v>
      </c>
      <c r="D42" s="151">
        <f t="shared" si="28"/>
        <v>501.81700000000001</v>
      </c>
      <c r="E42" s="151">
        <f t="shared" si="28"/>
        <v>512.19799999999998</v>
      </c>
      <c r="F42" s="152">
        <f t="shared" si="28"/>
        <v>519.03700000000003</v>
      </c>
      <c r="G42" s="151">
        <f t="shared" si="35"/>
        <v>1503.8469999999998</v>
      </c>
      <c r="H42" s="151">
        <f t="shared" si="29"/>
        <v>534.13199999999995</v>
      </c>
      <c r="I42" s="151">
        <f t="shared" si="29"/>
        <v>452.53</v>
      </c>
      <c r="J42" s="151">
        <f t="shared" si="29"/>
        <v>517.18499999999995</v>
      </c>
      <c r="K42" s="338">
        <f t="shared" si="30"/>
        <v>1.9420193676617625</v>
      </c>
      <c r="L42" s="339">
        <f t="shared" si="31"/>
        <v>-6.0500026210749303</v>
      </c>
      <c r="M42" s="339">
        <f t="shared" si="32"/>
        <v>13.18542417077321</v>
      </c>
      <c r="N42" s="339">
        <f t="shared" si="33"/>
        <v>0.35809236540117934</v>
      </c>
    </row>
    <row r="43" spans="1:14" x14ac:dyDescent="0.3">
      <c r="A43" s="179"/>
      <c r="B43" s="360" t="s">
        <v>12</v>
      </c>
      <c r="C43" s="150">
        <f t="shared" si="34"/>
        <v>11342.125</v>
      </c>
      <c r="D43" s="151">
        <f t="shared" si="28"/>
        <v>4161.92</v>
      </c>
      <c r="E43" s="151">
        <f t="shared" si="28"/>
        <v>3770.85</v>
      </c>
      <c r="F43" s="152">
        <f t="shared" si="28"/>
        <v>3409.3549999999996</v>
      </c>
      <c r="G43" s="151">
        <f t="shared" si="35"/>
        <v>9951.0760000000009</v>
      </c>
      <c r="H43" s="151">
        <f t="shared" si="29"/>
        <v>3233.4659999999999</v>
      </c>
      <c r="I43" s="151">
        <f t="shared" si="29"/>
        <v>3367.9429999999998</v>
      </c>
      <c r="J43" s="151">
        <f t="shared" si="29"/>
        <v>3349.6670000000004</v>
      </c>
      <c r="K43" s="338">
        <f t="shared" si="30"/>
        <v>13.978880273851782</v>
      </c>
      <c r="L43" s="339">
        <f t="shared" si="31"/>
        <v>28.713894007235584</v>
      </c>
      <c r="M43" s="339">
        <f t="shared" si="32"/>
        <v>11.962999373801759</v>
      </c>
      <c r="N43" s="339">
        <f t="shared" si="33"/>
        <v>1.7819084703046359</v>
      </c>
    </row>
    <row r="44" spans="1:14" x14ac:dyDescent="0.3">
      <c r="A44" s="179"/>
      <c r="B44" s="360" t="s">
        <v>14</v>
      </c>
      <c r="C44" s="150">
        <f t="shared" si="34"/>
        <v>69.204999999999998</v>
      </c>
      <c r="D44" s="151">
        <f t="shared" si="28"/>
        <v>36.692</v>
      </c>
      <c r="E44" s="151">
        <f t="shared" si="28"/>
        <v>32.512999999999998</v>
      </c>
      <c r="F44" s="152">
        <f t="shared" si="28"/>
        <v>0</v>
      </c>
      <c r="G44" s="151">
        <f t="shared" si="35"/>
        <v>75.11099999999999</v>
      </c>
      <c r="H44" s="151">
        <f t="shared" si="29"/>
        <v>34.168999999999997</v>
      </c>
      <c r="I44" s="151">
        <f t="shared" si="29"/>
        <v>4.085</v>
      </c>
      <c r="J44" s="151">
        <f t="shared" si="29"/>
        <v>36.856999999999999</v>
      </c>
      <c r="K44" s="338">
        <f t="shared" si="30"/>
        <v>-7.8630293831795512</v>
      </c>
      <c r="L44" s="339">
        <f t="shared" si="31"/>
        <v>7.3838859785185509</v>
      </c>
      <c r="M44" s="339">
        <f t="shared" si="32"/>
        <v>695.91187270501825</v>
      </c>
      <c r="N44" s="339">
        <f t="shared" si="33"/>
        <v>-100</v>
      </c>
    </row>
    <row r="45" spans="1:14" x14ac:dyDescent="0.3">
      <c r="A45" s="179"/>
      <c r="B45" s="360" t="s">
        <v>65</v>
      </c>
      <c r="C45" s="150">
        <f t="shared" si="34"/>
        <v>4.3029999999999999</v>
      </c>
      <c r="D45" s="151">
        <f t="shared" si="28"/>
        <v>4.3029999999999999</v>
      </c>
      <c r="E45" s="151">
        <f t="shared" si="28"/>
        <v>0</v>
      </c>
      <c r="F45" s="152">
        <f t="shared" si="28"/>
        <v>0</v>
      </c>
      <c r="G45" s="151">
        <f t="shared" si="35"/>
        <v>16.193000000000001</v>
      </c>
      <c r="H45" s="151">
        <f t="shared" si="29"/>
        <v>2.5089999999999999</v>
      </c>
      <c r="I45" s="151">
        <f t="shared" si="29"/>
        <v>7.9260000000000002</v>
      </c>
      <c r="J45" s="151">
        <f t="shared" si="29"/>
        <v>5.758</v>
      </c>
      <c r="K45" s="338">
        <f t="shared" si="30"/>
        <v>-73.426789353424311</v>
      </c>
      <c r="L45" s="339">
        <f t="shared" si="31"/>
        <v>71.502590673575142</v>
      </c>
      <c r="M45" s="339">
        <f t="shared" si="32"/>
        <v>-100</v>
      </c>
      <c r="N45" s="339">
        <f t="shared" si="33"/>
        <v>-100</v>
      </c>
    </row>
    <row r="46" spans="1:14" x14ac:dyDescent="0.3">
      <c r="A46" s="179"/>
      <c r="B46" s="360" t="s">
        <v>13</v>
      </c>
      <c r="C46" s="150">
        <f t="shared" si="34"/>
        <v>20.268999999999998</v>
      </c>
      <c r="D46" s="151">
        <f t="shared" si="28"/>
        <v>5.1230000000000002</v>
      </c>
      <c r="E46" s="151">
        <f t="shared" si="28"/>
        <v>10.132</v>
      </c>
      <c r="F46" s="152">
        <f t="shared" si="28"/>
        <v>5.0140000000000002</v>
      </c>
      <c r="G46" s="151">
        <f t="shared" si="35"/>
        <v>32.009</v>
      </c>
      <c r="H46" s="151">
        <f t="shared" si="29"/>
        <v>11.157</v>
      </c>
      <c r="I46" s="151">
        <f t="shared" si="29"/>
        <v>9.9030000000000005</v>
      </c>
      <c r="J46" s="151">
        <f t="shared" si="29"/>
        <v>10.949</v>
      </c>
      <c r="K46" s="338">
        <f t="shared" si="30"/>
        <v>-36.677184541847616</v>
      </c>
      <c r="L46" s="339">
        <f t="shared" si="31"/>
        <v>-54.082638702160082</v>
      </c>
      <c r="M46" s="339">
        <f t="shared" si="32"/>
        <v>2.3124305765929436</v>
      </c>
      <c r="N46" s="339">
        <f t="shared" si="33"/>
        <v>-54.205863549182574</v>
      </c>
    </row>
    <row r="47" spans="1:14" x14ac:dyDescent="0.3">
      <c r="A47" s="179"/>
      <c r="B47" s="360" t="s">
        <v>47</v>
      </c>
      <c r="C47" s="150">
        <f t="shared" si="34"/>
        <v>0.02</v>
      </c>
      <c r="D47" s="151">
        <f t="shared" si="28"/>
        <v>0.02</v>
      </c>
      <c r="E47" s="151">
        <f t="shared" si="28"/>
        <v>0</v>
      </c>
      <c r="F47" s="152">
        <f t="shared" si="28"/>
        <v>0</v>
      </c>
      <c r="G47" s="151">
        <f t="shared" si="35"/>
        <v>2.1000000000000001E-2</v>
      </c>
      <c r="H47" s="151">
        <f t="shared" si="29"/>
        <v>2.1000000000000001E-2</v>
      </c>
      <c r="I47" s="151">
        <f t="shared" si="29"/>
        <v>0</v>
      </c>
      <c r="J47" s="151">
        <f t="shared" si="29"/>
        <v>0</v>
      </c>
      <c r="K47" s="338">
        <f t="shared" si="30"/>
        <v>-4.7619047619047654</v>
      </c>
      <c r="L47" s="339">
        <f t="shared" si="31"/>
        <v>-4.7619047619047654</v>
      </c>
      <c r="M47" s="339" t="str">
        <f t="shared" si="32"/>
        <v>-</v>
      </c>
      <c r="N47" s="339" t="str">
        <f t="shared" si="33"/>
        <v>-</v>
      </c>
    </row>
    <row r="48" spans="1:14" x14ac:dyDescent="0.3">
      <c r="A48" s="179"/>
      <c r="B48" s="360" t="s">
        <v>15</v>
      </c>
      <c r="C48" s="150">
        <f t="shared" si="34"/>
        <v>79.304000000000002</v>
      </c>
      <c r="D48" s="151">
        <f t="shared" si="28"/>
        <v>32.866</v>
      </c>
      <c r="E48" s="151">
        <f t="shared" si="28"/>
        <v>15.382999999999999</v>
      </c>
      <c r="F48" s="152">
        <f t="shared" si="28"/>
        <v>31.055</v>
      </c>
      <c r="G48" s="151">
        <f t="shared" si="35"/>
        <v>99.506999999999991</v>
      </c>
      <c r="H48" s="353">
        <f t="shared" si="29"/>
        <v>38.757999999999996</v>
      </c>
      <c r="I48" s="353">
        <f t="shared" si="29"/>
        <v>32.195999999999998</v>
      </c>
      <c r="J48" s="353">
        <f t="shared" si="29"/>
        <v>28.553000000000001</v>
      </c>
      <c r="K48" s="338">
        <f t="shared" si="30"/>
        <v>-20.303094254675543</v>
      </c>
      <c r="L48" s="339">
        <f t="shared" si="31"/>
        <v>-15.20202280819443</v>
      </c>
      <c r="M48" s="339">
        <f t="shared" si="32"/>
        <v>-52.220772766803321</v>
      </c>
      <c r="N48" s="339">
        <f t="shared" si="33"/>
        <v>8.7626519104822567</v>
      </c>
    </row>
    <row r="49" spans="1:14" ht="7.35" customHeight="1" x14ac:dyDescent="0.3">
      <c r="A49" s="179"/>
      <c r="B49" s="361"/>
      <c r="C49" s="150"/>
      <c r="D49" s="151"/>
      <c r="E49" s="151"/>
      <c r="F49" s="152"/>
      <c r="G49" s="151"/>
      <c r="H49" s="151"/>
      <c r="I49" s="151"/>
      <c r="J49" s="151"/>
      <c r="K49" s="342"/>
      <c r="L49" s="343"/>
      <c r="M49" s="343"/>
      <c r="N49" s="343"/>
    </row>
    <row r="50" spans="1:14" x14ac:dyDescent="0.3">
      <c r="A50" s="179"/>
      <c r="B50" s="433" t="s">
        <v>109</v>
      </c>
      <c r="C50" s="147">
        <f t="shared" ref="C50:J50" si="36">SUM(C52:C62)</f>
        <v>7679.4320000000007</v>
      </c>
      <c r="D50" s="296">
        <f t="shared" si="36"/>
        <v>2795.319</v>
      </c>
      <c r="E50" s="296">
        <f t="shared" si="36"/>
        <v>2606.0650000000001</v>
      </c>
      <c r="F50" s="148">
        <f t="shared" si="36"/>
        <v>2278.0479999999998</v>
      </c>
      <c r="G50" s="296">
        <f t="shared" si="36"/>
        <v>6594.2639999999992</v>
      </c>
      <c r="H50" s="296">
        <f t="shared" si="36"/>
        <v>2062.578</v>
      </c>
      <c r="I50" s="296">
        <f t="shared" si="36"/>
        <v>2234.5629999999996</v>
      </c>
      <c r="J50" s="148">
        <f t="shared" si="36"/>
        <v>2297.1229999999996</v>
      </c>
      <c r="K50" s="340">
        <f>IF(AND(C50=0,G50=0),"-",IF(G50=0,-100,(C50-G50)/G50*100))</f>
        <v>16.456241363706422</v>
      </c>
      <c r="L50" s="341">
        <f t="shared" ref="L50" si="37">IF(AND(D50=0,H50=0),"-",IF(H50=0,-100,(D50-H50)/H50*100))</f>
        <v>35.525492854088426</v>
      </c>
      <c r="M50" s="341">
        <f t="shared" ref="M50" si="38">IF(AND(E50=0,I50=0),"-",IF(I50=0,-100,(E50-I50)/I50*100))</f>
        <v>16.625264089667667</v>
      </c>
      <c r="N50" s="341">
        <f t="shared" ref="N50" si="39">IF(AND(F50=0,J50=0),"-",IF(J50=0,-100,(F50-J50)/J50*100))</f>
        <v>-0.83038653132635132</v>
      </c>
    </row>
    <row r="51" spans="1:14" ht="7.35" customHeight="1" x14ac:dyDescent="0.3">
      <c r="A51" s="179"/>
      <c r="B51" s="433"/>
      <c r="C51" s="352"/>
      <c r="D51" s="351"/>
      <c r="E51" s="351"/>
      <c r="F51" s="364"/>
      <c r="G51" s="351"/>
      <c r="H51" s="351"/>
      <c r="I51" s="351"/>
      <c r="J51" s="364"/>
      <c r="K51" s="336"/>
      <c r="L51" s="337"/>
      <c r="M51" s="337"/>
      <c r="N51" s="337"/>
    </row>
    <row r="52" spans="1:14" x14ac:dyDescent="0.3">
      <c r="A52" s="179"/>
      <c r="B52" s="362" t="s">
        <v>9</v>
      </c>
      <c r="C52" s="390">
        <f>SUM(D52:F52)</f>
        <v>998.15899999999999</v>
      </c>
      <c r="D52" s="28">
        <v>345.27199999999999</v>
      </c>
      <c r="E52" s="28">
        <v>331.48899999999998</v>
      </c>
      <c r="F52" s="152">
        <v>321.39800000000002</v>
      </c>
      <c r="G52" s="150">
        <f>SUM(H52:J52)</f>
        <v>942.85099999999989</v>
      </c>
      <c r="H52" s="28">
        <v>305.31599999999997</v>
      </c>
      <c r="I52" s="28">
        <v>329.43099999999998</v>
      </c>
      <c r="J52" s="152">
        <v>308.10399999999998</v>
      </c>
      <c r="K52" s="338">
        <f t="shared" ref="K52:K62" si="40">IF(AND(C52=0,G52=0),"-",IF(G52=0,-100,(C52-G52)/G52*100))</f>
        <v>5.8660382181277972</v>
      </c>
      <c r="L52" s="339">
        <f t="shared" ref="L52:L62" si="41">IF(AND(D52=0,H52=0),"-",IF(H52=0,-100,(D52-H52)/H52*100))</f>
        <v>13.086769117897529</v>
      </c>
      <c r="M52" s="339">
        <f t="shared" ref="M52:M62" si="42">IF(AND(E52=0,I52=0),"-",IF(I52=0,-100,(E52-I52)/I52*100))</f>
        <v>0.6247135211925996</v>
      </c>
      <c r="N52" s="339">
        <f t="shared" ref="N52:N62" si="43">IF(AND(F52=0,J52=0),"-",IF(J52=0,-100,(F52-J52)/J52*100))</f>
        <v>4.3147768286033417</v>
      </c>
    </row>
    <row r="53" spans="1:14" x14ac:dyDescent="0.3">
      <c r="A53" s="179"/>
      <c r="B53" s="362" t="s">
        <v>10</v>
      </c>
      <c r="C53" s="390">
        <f t="shared" ref="C53:C62" si="44">SUM(D53:F53)</f>
        <v>324.18600000000004</v>
      </c>
      <c r="D53" s="28">
        <v>114.774</v>
      </c>
      <c r="E53" s="28">
        <v>103.879</v>
      </c>
      <c r="F53" s="152">
        <v>105.533</v>
      </c>
      <c r="G53" s="150">
        <f t="shared" ref="G53:G62" si="45">SUM(H53:J53)</f>
        <v>345.09299999999996</v>
      </c>
      <c r="H53" s="28">
        <v>111.553</v>
      </c>
      <c r="I53" s="28">
        <v>99.852000000000004</v>
      </c>
      <c r="J53" s="152">
        <v>133.68799999999999</v>
      </c>
      <c r="K53" s="338">
        <f t="shared" si="40"/>
        <v>-6.0583668750162794</v>
      </c>
      <c r="L53" s="339">
        <f t="shared" si="41"/>
        <v>2.8874167436106637</v>
      </c>
      <c r="M53" s="339">
        <f t="shared" si="42"/>
        <v>4.0329687938148471</v>
      </c>
      <c r="N53" s="339">
        <f t="shared" si="43"/>
        <v>-21.060229788761887</v>
      </c>
    </row>
    <row r="54" spans="1:14" x14ac:dyDescent="0.3">
      <c r="A54" s="179"/>
      <c r="B54" s="362" t="s">
        <v>11</v>
      </c>
      <c r="C54" s="390">
        <f t="shared" si="44"/>
        <v>415.47299999999996</v>
      </c>
      <c r="D54" s="28">
        <v>160.887</v>
      </c>
      <c r="E54" s="28">
        <v>122.56100000000001</v>
      </c>
      <c r="F54" s="152">
        <v>132.02500000000001</v>
      </c>
      <c r="G54" s="150">
        <f t="shared" si="45"/>
        <v>290.73399999999998</v>
      </c>
      <c r="H54" s="28">
        <v>90.88</v>
      </c>
      <c r="I54" s="28">
        <v>91.587000000000003</v>
      </c>
      <c r="J54" s="152">
        <v>108.267</v>
      </c>
      <c r="K54" s="338">
        <f t="shared" si="40"/>
        <v>42.904854609368009</v>
      </c>
      <c r="L54" s="339">
        <f t="shared" si="41"/>
        <v>77.032350352112687</v>
      </c>
      <c r="M54" s="339">
        <f t="shared" si="42"/>
        <v>33.819210149912109</v>
      </c>
      <c r="N54" s="339">
        <f t="shared" si="43"/>
        <v>21.94389795597921</v>
      </c>
    </row>
    <row r="55" spans="1:14" x14ac:dyDescent="0.3">
      <c r="A55" s="179"/>
      <c r="B55" s="362" t="s">
        <v>6</v>
      </c>
      <c r="C55" s="390">
        <f t="shared" si="44"/>
        <v>1004.7109999999999</v>
      </c>
      <c r="D55" s="28">
        <v>398.30399999999997</v>
      </c>
      <c r="E55" s="28">
        <v>338.2</v>
      </c>
      <c r="F55" s="152">
        <v>268.20699999999999</v>
      </c>
      <c r="G55" s="150">
        <f t="shared" si="45"/>
        <v>718.024</v>
      </c>
      <c r="H55" s="28">
        <v>213.98400000000001</v>
      </c>
      <c r="I55" s="28">
        <v>250.666</v>
      </c>
      <c r="J55" s="152">
        <v>253.374</v>
      </c>
      <c r="K55" s="338">
        <f t="shared" si="40"/>
        <v>39.927216917540349</v>
      </c>
      <c r="L55" s="339">
        <f t="shared" si="41"/>
        <v>86.1372812920592</v>
      </c>
      <c r="M55" s="339">
        <f t="shared" si="42"/>
        <v>34.920571597264882</v>
      </c>
      <c r="N55" s="339">
        <f t="shared" si="43"/>
        <v>5.8541918271014382</v>
      </c>
    </row>
    <row r="56" spans="1:14" x14ac:dyDescent="0.3">
      <c r="A56" s="179"/>
      <c r="B56" s="362" t="s">
        <v>130</v>
      </c>
      <c r="C56" s="390">
        <f t="shared" si="44"/>
        <v>633.75400000000002</v>
      </c>
      <c r="D56" s="28">
        <v>200.14099999999999</v>
      </c>
      <c r="E56" s="28">
        <v>233.102</v>
      </c>
      <c r="F56" s="152">
        <v>200.511</v>
      </c>
      <c r="G56" s="150">
        <f t="shared" si="45"/>
        <v>702.04700000000003</v>
      </c>
      <c r="H56" s="28">
        <v>237.792</v>
      </c>
      <c r="I56" s="28">
        <v>233.577</v>
      </c>
      <c r="J56" s="152">
        <v>230.678</v>
      </c>
      <c r="K56" s="338">
        <f t="shared" si="40"/>
        <v>-9.7276962938378766</v>
      </c>
      <c r="L56" s="339">
        <f t="shared" si="41"/>
        <v>-15.833585654689816</v>
      </c>
      <c r="M56" s="339">
        <f t="shared" si="42"/>
        <v>-0.20335906360643141</v>
      </c>
      <c r="N56" s="339">
        <f t="shared" si="43"/>
        <v>-13.077536652823419</v>
      </c>
    </row>
    <row r="57" spans="1:14" x14ac:dyDescent="0.3">
      <c r="A57" s="179"/>
      <c r="B57" s="362" t="s">
        <v>12</v>
      </c>
      <c r="C57" s="390">
        <f t="shared" si="44"/>
        <v>4247.9080000000004</v>
      </c>
      <c r="D57" s="28">
        <v>1553.547</v>
      </c>
      <c r="E57" s="28">
        <v>1465.63</v>
      </c>
      <c r="F57" s="152">
        <v>1228.731</v>
      </c>
      <c r="G57" s="150">
        <f t="shared" si="45"/>
        <v>3523.5249999999996</v>
      </c>
      <c r="H57" s="28">
        <v>1079.319</v>
      </c>
      <c r="I57" s="28">
        <v>1205.953</v>
      </c>
      <c r="J57" s="152">
        <v>1238.2529999999999</v>
      </c>
      <c r="K57" s="338">
        <f t="shared" si="40"/>
        <v>20.558474822798214</v>
      </c>
      <c r="L57" s="339">
        <f t="shared" si="41"/>
        <v>43.937705164089586</v>
      </c>
      <c r="M57" s="339">
        <f t="shared" si="42"/>
        <v>21.532928729394936</v>
      </c>
      <c r="N57" s="339">
        <f t="shared" si="43"/>
        <v>-0.76898662874226309</v>
      </c>
    </row>
    <row r="58" spans="1:14" x14ac:dyDescent="0.3">
      <c r="A58" s="179"/>
      <c r="B58" s="362" t="s">
        <v>14</v>
      </c>
      <c r="C58" s="390">
        <f t="shared" si="44"/>
        <v>0</v>
      </c>
      <c r="D58" s="28">
        <v>0</v>
      </c>
      <c r="E58" s="28">
        <v>0</v>
      </c>
      <c r="F58" s="152">
        <v>0</v>
      </c>
      <c r="G58" s="150">
        <f t="shared" si="45"/>
        <v>0</v>
      </c>
      <c r="H58" s="28">
        <v>0</v>
      </c>
      <c r="I58" s="28">
        <v>0</v>
      </c>
      <c r="J58" s="152">
        <v>0</v>
      </c>
      <c r="K58" s="338" t="str">
        <f t="shared" si="40"/>
        <v>-</v>
      </c>
      <c r="L58" s="339" t="str">
        <f t="shared" si="41"/>
        <v>-</v>
      </c>
      <c r="M58" s="339" t="str">
        <f t="shared" si="42"/>
        <v>-</v>
      </c>
      <c r="N58" s="339" t="str">
        <f t="shared" si="43"/>
        <v>-</v>
      </c>
    </row>
    <row r="59" spans="1:14" x14ac:dyDescent="0.3">
      <c r="A59" s="179"/>
      <c r="B59" s="362" t="s">
        <v>65</v>
      </c>
      <c r="C59" s="390">
        <f t="shared" si="44"/>
        <v>0</v>
      </c>
      <c r="D59" s="28">
        <v>0</v>
      </c>
      <c r="E59" s="28">
        <v>0</v>
      </c>
      <c r="F59" s="152">
        <v>0</v>
      </c>
      <c r="G59" s="150">
        <f t="shared" si="45"/>
        <v>0</v>
      </c>
      <c r="H59" s="28">
        <v>0</v>
      </c>
      <c r="I59" s="28">
        <v>0</v>
      </c>
      <c r="J59" s="152">
        <v>0</v>
      </c>
      <c r="K59" s="338" t="str">
        <f t="shared" si="40"/>
        <v>-</v>
      </c>
      <c r="L59" s="339" t="str">
        <f t="shared" si="41"/>
        <v>-</v>
      </c>
      <c r="M59" s="339" t="str">
        <f t="shared" si="42"/>
        <v>-</v>
      </c>
      <c r="N59" s="339" t="str">
        <f t="shared" si="43"/>
        <v>-</v>
      </c>
    </row>
    <row r="60" spans="1:14" x14ac:dyDescent="0.3">
      <c r="A60" s="179"/>
      <c r="B60" s="362" t="s">
        <v>13</v>
      </c>
      <c r="C60" s="390">
        <f t="shared" si="44"/>
        <v>0</v>
      </c>
      <c r="D60" s="28">
        <v>0</v>
      </c>
      <c r="E60" s="28">
        <v>0</v>
      </c>
      <c r="F60" s="152">
        <v>0</v>
      </c>
      <c r="G60" s="150">
        <f t="shared" si="45"/>
        <v>0</v>
      </c>
      <c r="H60" s="28">
        <v>0</v>
      </c>
      <c r="I60" s="28">
        <v>0</v>
      </c>
      <c r="J60" s="152">
        <v>0</v>
      </c>
      <c r="K60" s="338" t="str">
        <f t="shared" si="40"/>
        <v>-</v>
      </c>
      <c r="L60" s="339" t="str">
        <f t="shared" si="41"/>
        <v>-</v>
      </c>
      <c r="M60" s="339" t="str">
        <f t="shared" si="42"/>
        <v>-</v>
      </c>
      <c r="N60" s="339" t="str">
        <f t="shared" si="43"/>
        <v>-</v>
      </c>
    </row>
    <row r="61" spans="1:14" x14ac:dyDescent="0.3">
      <c r="A61" s="179"/>
      <c r="B61" s="362" t="s">
        <v>47</v>
      </c>
      <c r="C61" s="390">
        <f t="shared" si="44"/>
        <v>0</v>
      </c>
      <c r="D61" s="28">
        <v>0</v>
      </c>
      <c r="E61" s="28">
        <v>0</v>
      </c>
      <c r="F61" s="152">
        <v>0</v>
      </c>
      <c r="G61" s="150">
        <f t="shared" si="45"/>
        <v>0</v>
      </c>
      <c r="H61" s="28">
        <v>0</v>
      </c>
      <c r="I61" s="28">
        <v>0</v>
      </c>
      <c r="J61" s="152">
        <v>0</v>
      </c>
      <c r="K61" s="338" t="str">
        <f t="shared" si="40"/>
        <v>-</v>
      </c>
      <c r="L61" s="339" t="str">
        <f t="shared" si="41"/>
        <v>-</v>
      </c>
      <c r="M61" s="339" t="str">
        <f t="shared" si="42"/>
        <v>-</v>
      </c>
      <c r="N61" s="339" t="str">
        <f t="shared" si="43"/>
        <v>-</v>
      </c>
    </row>
    <row r="62" spans="1:14" x14ac:dyDescent="0.3">
      <c r="A62" s="179"/>
      <c r="B62" s="362" t="s">
        <v>15</v>
      </c>
      <c r="C62" s="390">
        <f t="shared" si="44"/>
        <v>55.241</v>
      </c>
      <c r="D62" s="28">
        <v>22.393999999999998</v>
      </c>
      <c r="E62" s="28">
        <v>11.203999999999999</v>
      </c>
      <c r="F62" s="152">
        <v>21.643000000000001</v>
      </c>
      <c r="G62" s="150">
        <f t="shared" si="45"/>
        <v>71.989999999999995</v>
      </c>
      <c r="H62" s="28">
        <v>23.733999999999998</v>
      </c>
      <c r="I62" s="28">
        <v>23.497</v>
      </c>
      <c r="J62" s="152">
        <v>24.759</v>
      </c>
      <c r="K62" s="338">
        <f t="shared" si="40"/>
        <v>-23.265731351576601</v>
      </c>
      <c r="L62" s="339">
        <f t="shared" si="41"/>
        <v>-5.6459088227858762</v>
      </c>
      <c r="M62" s="339">
        <f t="shared" si="42"/>
        <v>-52.317317104311186</v>
      </c>
      <c r="N62" s="339">
        <f t="shared" si="43"/>
        <v>-12.585322508986629</v>
      </c>
    </row>
    <row r="63" spans="1:14" ht="7.35" customHeight="1" x14ac:dyDescent="0.3">
      <c r="A63" s="179"/>
      <c r="B63" s="363"/>
      <c r="C63" s="150"/>
      <c r="D63" s="151"/>
      <c r="E63" s="151"/>
      <c r="F63" s="152"/>
      <c r="G63" s="151"/>
      <c r="H63" s="151"/>
      <c r="I63" s="151"/>
      <c r="J63" s="151"/>
      <c r="K63" s="342"/>
      <c r="L63" s="343"/>
      <c r="M63" s="343"/>
      <c r="N63" s="343"/>
    </row>
    <row r="64" spans="1:14" ht="15" customHeight="1" x14ac:dyDescent="0.3">
      <c r="A64" s="179"/>
      <c r="B64" s="433" t="s">
        <v>110</v>
      </c>
      <c r="C64" s="147">
        <f t="shared" ref="C64:J64" si="46">SUM(C66:C76)</f>
        <v>12411.452000000001</v>
      </c>
      <c r="D64" s="296">
        <f t="shared" si="46"/>
        <v>4420.6159999999991</v>
      </c>
      <c r="E64" s="296">
        <f t="shared" si="46"/>
        <v>3998.0009999999997</v>
      </c>
      <c r="F64" s="148">
        <f t="shared" si="46"/>
        <v>3992.8349999999996</v>
      </c>
      <c r="G64" s="296">
        <f t="shared" si="46"/>
        <v>12336.073</v>
      </c>
      <c r="H64" s="296">
        <f t="shared" si="46"/>
        <v>4211.9170000000004</v>
      </c>
      <c r="I64" s="296">
        <f t="shared" si="46"/>
        <v>3972.4679999999994</v>
      </c>
      <c r="J64" s="148">
        <f t="shared" si="46"/>
        <v>4151.6879999999992</v>
      </c>
      <c r="K64" s="340">
        <f>IF(AND(C64=0,G64=0),"-",IF(G64=0,-100,(C64-G64)/G64*100))</f>
        <v>0.61104534644048247</v>
      </c>
      <c r="L64" s="341">
        <f t="shared" ref="L64" si="47">IF(AND(D64=0,H64=0),"-",IF(H64=0,-100,(D64-H64)/H64*100))</f>
        <v>4.9549646871008779</v>
      </c>
      <c r="M64" s="341">
        <f t="shared" ref="M64" si="48">IF(AND(E64=0,I64=0),"-",IF(I64=0,-100,(E64-I64)/I64*100))</f>
        <v>0.64274904165371149</v>
      </c>
      <c r="N64" s="341">
        <f t="shared" ref="N64" si="49">IF(AND(F64=0,J64=0),"-",IF(J64=0,-100,(F64-J64)/J64*100))</f>
        <v>-3.826226826293297</v>
      </c>
    </row>
    <row r="65" spans="1:14" ht="7.35" customHeight="1" x14ac:dyDescent="0.3">
      <c r="A65" s="179"/>
      <c r="B65" s="433"/>
      <c r="C65" s="352"/>
      <c r="D65" s="351"/>
      <c r="E65" s="351"/>
      <c r="F65" s="364"/>
      <c r="G65" s="351"/>
      <c r="H65" s="351"/>
      <c r="I65" s="351"/>
      <c r="J65" s="364"/>
      <c r="K65" s="336"/>
      <c r="L65" s="337"/>
      <c r="M65" s="337"/>
      <c r="N65" s="337"/>
    </row>
    <row r="66" spans="1:14" x14ac:dyDescent="0.3">
      <c r="A66" s="179"/>
      <c r="B66" s="362" t="s">
        <v>9</v>
      </c>
      <c r="C66" s="390">
        <f>SUM(D66:F66)</f>
        <v>1677.194</v>
      </c>
      <c r="D66" s="28">
        <v>535.40899999999999</v>
      </c>
      <c r="E66" s="28">
        <v>529.35299999999995</v>
      </c>
      <c r="F66" s="152">
        <v>612.43200000000002</v>
      </c>
      <c r="G66" s="150">
        <f>SUM(H66:J66)</f>
        <v>1771.6010000000001</v>
      </c>
      <c r="H66" s="28">
        <v>592.654</v>
      </c>
      <c r="I66" s="28">
        <v>566.59</v>
      </c>
      <c r="J66" s="152">
        <v>612.35699999999997</v>
      </c>
      <c r="K66" s="338">
        <f t="shared" ref="K66:K76" si="50">IF(AND(C66=0,G66=0),"-",IF(G66=0,-100,(C66-G66)/G66*100))</f>
        <v>-5.3289087102570019</v>
      </c>
      <c r="L66" s="339">
        <f t="shared" ref="L66:L76" si="51">IF(AND(D66=0,H66=0),"-",IF(H66=0,-100,(D66-H66)/H66*100))</f>
        <v>-9.6590928265058533</v>
      </c>
      <c r="M66" s="339">
        <f t="shared" ref="M66:M76" si="52">IF(AND(E66=0,I66=0),"-",IF(I66=0,-100,(E66-I66)/I66*100))</f>
        <v>-6.5721244638980698</v>
      </c>
      <c r="N66" s="339">
        <f t="shared" ref="N66:N76" si="53">IF(AND(F66=0,J66=0),"-",IF(J66=0,-100,(F66-J66)/J66*100))</f>
        <v>1.2247757435620966E-2</v>
      </c>
    </row>
    <row r="67" spans="1:14" x14ac:dyDescent="0.3">
      <c r="A67" s="179"/>
      <c r="B67" s="362" t="s">
        <v>10</v>
      </c>
      <c r="C67" s="390">
        <f t="shared" ref="C67:C76" si="54">SUM(D67:F67)</f>
        <v>1014.647</v>
      </c>
      <c r="D67" s="28">
        <v>325.846</v>
      </c>
      <c r="E67" s="28">
        <v>315.35300000000001</v>
      </c>
      <c r="F67" s="152">
        <v>373.44799999999998</v>
      </c>
      <c r="G67" s="150">
        <f t="shared" ref="G67:G76" si="55">SUM(H67:J67)</f>
        <v>1193.672</v>
      </c>
      <c r="H67" s="28">
        <v>415.45800000000003</v>
      </c>
      <c r="I67" s="28">
        <v>404.096</v>
      </c>
      <c r="J67" s="152">
        <v>374.11799999999999</v>
      </c>
      <c r="K67" s="338">
        <f t="shared" si="50"/>
        <v>-14.997838602229086</v>
      </c>
      <c r="L67" s="339">
        <f t="shared" si="51"/>
        <v>-21.569448656663255</v>
      </c>
      <c r="M67" s="339">
        <f t="shared" si="52"/>
        <v>-21.960870684193853</v>
      </c>
      <c r="N67" s="339">
        <f t="shared" si="53"/>
        <v>-0.17908788136363818</v>
      </c>
    </row>
    <row r="68" spans="1:14" x14ac:dyDescent="0.3">
      <c r="A68" s="179"/>
      <c r="B68" s="362" t="s">
        <v>11</v>
      </c>
      <c r="C68" s="390">
        <f t="shared" si="54"/>
        <v>189.14300000000003</v>
      </c>
      <c r="D68" s="28">
        <v>65.617000000000004</v>
      </c>
      <c r="E68" s="28">
        <v>59.237000000000002</v>
      </c>
      <c r="F68" s="152">
        <v>64.289000000000001</v>
      </c>
      <c r="G68" s="150">
        <f t="shared" si="55"/>
        <v>216.87599999999998</v>
      </c>
      <c r="H68" s="28">
        <v>79.478999999999999</v>
      </c>
      <c r="I68" s="28">
        <v>96.194999999999993</v>
      </c>
      <c r="J68" s="152">
        <v>41.201999999999998</v>
      </c>
      <c r="K68" s="338">
        <f t="shared" si="50"/>
        <v>-12.787491469779944</v>
      </c>
      <c r="L68" s="339">
        <f t="shared" si="51"/>
        <v>-17.441085066495546</v>
      </c>
      <c r="M68" s="339">
        <f t="shared" si="52"/>
        <v>-38.419876292946611</v>
      </c>
      <c r="N68" s="339">
        <f t="shared" si="53"/>
        <v>56.033687685063839</v>
      </c>
    </row>
    <row r="69" spans="1:14" x14ac:dyDescent="0.3">
      <c r="A69" s="179"/>
      <c r="B69" s="362" t="s">
        <v>6</v>
      </c>
      <c r="C69" s="390">
        <f t="shared" si="54"/>
        <v>1419.0930000000001</v>
      </c>
      <c r="D69" s="28">
        <v>527.08500000000004</v>
      </c>
      <c r="E69" s="28">
        <v>462.91800000000001</v>
      </c>
      <c r="F69" s="152">
        <v>429.09</v>
      </c>
      <c r="G69" s="150">
        <f t="shared" si="55"/>
        <v>1773.722</v>
      </c>
      <c r="H69" s="28">
        <v>610.95899999999995</v>
      </c>
      <c r="I69" s="28">
        <v>494.03100000000001</v>
      </c>
      <c r="J69" s="152">
        <v>668.73199999999997</v>
      </c>
      <c r="K69" s="338">
        <f t="shared" si="50"/>
        <v>-19.993493907162449</v>
      </c>
      <c r="L69" s="339">
        <f t="shared" si="51"/>
        <v>-13.728253450722539</v>
      </c>
      <c r="M69" s="339">
        <f t="shared" si="52"/>
        <v>-6.2977829326499757</v>
      </c>
      <c r="N69" s="339">
        <f t="shared" si="53"/>
        <v>-35.8352822954487</v>
      </c>
    </row>
    <row r="70" spans="1:14" x14ac:dyDescent="0.3">
      <c r="A70" s="179"/>
      <c r="B70" s="362" t="s">
        <v>130</v>
      </c>
      <c r="C70" s="390">
        <f t="shared" si="54"/>
        <v>899.298</v>
      </c>
      <c r="D70" s="28">
        <v>301.67599999999999</v>
      </c>
      <c r="E70" s="28">
        <v>279.096</v>
      </c>
      <c r="F70" s="152">
        <v>318.52600000000001</v>
      </c>
      <c r="G70" s="150">
        <f t="shared" si="55"/>
        <v>801.8</v>
      </c>
      <c r="H70" s="28">
        <v>296.33999999999997</v>
      </c>
      <c r="I70" s="28">
        <v>218.953</v>
      </c>
      <c r="J70" s="152">
        <v>286.50700000000001</v>
      </c>
      <c r="K70" s="338">
        <f t="shared" si="50"/>
        <v>12.15989024694438</v>
      </c>
      <c r="L70" s="339">
        <f t="shared" si="51"/>
        <v>1.8006344064250568</v>
      </c>
      <c r="M70" s="339">
        <f t="shared" si="52"/>
        <v>27.468452133562909</v>
      </c>
      <c r="N70" s="339">
        <f t="shared" si="53"/>
        <v>11.175643178002634</v>
      </c>
    </row>
    <row r="71" spans="1:14" x14ac:dyDescent="0.3">
      <c r="A71" s="179"/>
      <c r="B71" s="362" t="s">
        <v>12</v>
      </c>
      <c r="C71" s="390">
        <f t="shared" si="54"/>
        <v>7094.2169999999996</v>
      </c>
      <c r="D71" s="28">
        <v>2608.373</v>
      </c>
      <c r="E71" s="28">
        <v>2305.2199999999998</v>
      </c>
      <c r="F71" s="152">
        <v>2180.6239999999998</v>
      </c>
      <c r="G71" s="150">
        <f t="shared" si="55"/>
        <v>6427.5509999999995</v>
      </c>
      <c r="H71" s="28">
        <v>2154.1469999999999</v>
      </c>
      <c r="I71" s="28">
        <v>2161.9899999999998</v>
      </c>
      <c r="J71" s="152">
        <v>2111.4140000000002</v>
      </c>
      <c r="K71" s="338">
        <f t="shared" si="50"/>
        <v>10.372006383146555</v>
      </c>
      <c r="L71" s="339">
        <f t="shared" si="51"/>
        <v>21.086119006734457</v>
      </c>
      <c r="M71" s="339">
        <f t="shared" si="52"/>
        <v>6.6249150088575819</v>
      </c>
      <c r="N71" s="339">
        <f t="shared" si="53"/>
        <v>3.2778981289315867</v>
      </c>
    </row>
    <row r="72" spans="1:14" x14ac:dyDescent="0.3">
      <c r="A72" s="179"/>
      <c r="B72" s="362" t="s">
        <v>14</v>
      </c>
      <c r="C72" s="390">
        <f t="shared" si="54"/>
        <v>69.204999999999998</v>
      </c>
      <c r="D72" s="28">
        <v>36.692</v>
      </c>
      <c r="E72" s="28">
        <v>32.512999999999998</v>
      </c>
      <c r="F72" s="152">
        <v>0</v>
      </c>
      <c r="G72" s="150">
        <f t="shared" si="55"/>
        <v>75.11099999999999</v>
      </c>
      <c r="H72" s="28">
        <v>34.168999999999997</v>
      </c>
      <c r="I72" s="28">
        <v>4.085</v>
      </c>
      <c r="J72" s="152">
        <v>36.856999999999999</v>
      </c>
      <c r="K72" s="338">
        <f t="shared" si="50"/>
        <v>-7.8630293831795512</v>
      </c>
      <c r="L72" s="339">
        <f t="shared" si="51"/>
        <v>7.3838859785185509</v>
      </c>
      <c r="M72" s="339">
        <f t="shared" si="52"/>
        <v>695.91187270501825</v>
      </c>
      <c r="N72" s="339">
        <f t="shared" si="53"/>
        <v>-100</v>
      </c>
    </row>
    <row r="73" spans="1:14" x14ac:dyDescent="0.3">
      <c r="A73" s="179"/>
      <c r="B73" s="362" t="s">
        <v>65</v>
      </c>
      <c r="C73" s="390">
        <f t="shared" si="54"/>
        <v>4.3029999999999999</v>
      </c>
      <c r="D73" s="28">
        <v>4.3029999999999999</v>
      </c>
      <c r="E73" s="28">
        <v>0</v>
      </c>
      <c r="F73" s="152">
        <v>0</v>
      </c>
      <c r="G73" s="150">
        <f t="shared" si="55"/>
        <v>16.193000000000001</v>
      </c>
      <c r="H73" s="28">
        <v>2.5089999999999999</v>
      </c>
      <c r="I73" s="28">
        <v>7.9260000000000002</v>
      </c>
      <c r="J73" s="152">
        <v>5.758</v>
      </c>
      <c r="K73" s="338">
        <f t="shared" si="50"/>
        <v>-73.426789353424311</v>
      </c>
      <c r="L73" s="339">
        <f t="shared" si="51"/>
        <v>71.502590673575142</v>
      </c>
      <c r="M73" s="339">
        <f t="shared" si="52"/>
        <v>-100</v>
      </c>
      <c r="N73" s="339">
        <f t="shared" si="53"/>
        <v>-100</v>
      </c>
    </row>
    <row r="74" spans="1:14" x14ac:dyDescent="0.3">
      <c r="A74" s="179"/>
      <c r="B74" s="362" t="s">
        <v>13</v>
      </c>
      <c r="C74" s="390">
        <f t="shared" si="54"/>
        <v>20.268999999999998</v>
      </c>
      <c r="D74" s="28">
        <v>5.1230000000000002</v>
      </c>
      <c r="E74" s="28">
        <v>10.132</v>
      </c>
      <c r="F74" s="152">
        <v>5.0140000000000002</v>
      </c>
      <c r="G74" s="150">
        <f t="shared" si="55"/>
        <v>32.009</v>
      </c>
      <c r="H74" s="28">
        <v>11.157</v>
      </c>
      <c r="I74" s="28">
        <v>9.9030000000000005</v>
      </c>
      <c r="J74" s="152">
        <v>10.949</v>
      </c>
      <c r="K74" s="338">
        <f t="shared" si="50"/>
        <v>-36.677184541847616</v>
      </c>
      <c r="L74" s="339">
        <f t="shared" si="51"/>
        <v>-54.082638702160082</v>
      </c>
      <c r="M74" s="339">
        <f t="shared" si="52"/>
        <v>2.3124305765929436</v>
      </c>
      <c r="N74" s="339">
        <f t="shared" si="53"/>
        <v>-54.205863549182574</v>
      </c>
    </row>
    <row r="75" spans="1:14" x14ac:dyDescent="0.3">
      <c r="A75" s="179"/>
      <c r="B75" s="362" t="s">
        <v>47</v>
      </c>
      <c r="C75" s="390">
        <f t="shared" si="54"/>
        <v>0.02</v>
      </c>
      <c r="D75" s="28">
        <v>0.02</v>
      </c>
      <c r="E75" s="28">
        <v>0</v>
      </c>
      <c r="F75" s="152">
        <v>0</v>
      </c>
      <c r="G75" s="150">
        <f t="shared" si="55"/>
        <v>2.1000000000000001E-2</v>
      </c>
      <c r="H75" s="28">
        <v>2.1000000000000001E-2</v>
      </c>
      <c r="I75" s="28">
        <v>0</v>
      </c>
      <c r="J75" s="152">
        <v>0</v>
      </c>
      <c r="K75" s="338">
        <f t="shared" si="50"/>
        <v>-4.7619047619047654</v>
      </c>
      <c r="L75" s="339">
        <f t="shared" si="51"/>
        <v>-4.7619047619047654</v>
      </c>
      <c r="M75" s="339" t="str">
        <f t="shared" si="52"/>
        <v>-</v>
      </c>
      <c r="N75" s="339" t="str">
        <f t="shared" si="53"/>
        <v>-</v>
      </c>
    </row>
    <row r="76" spans="1:14" x14ac:dyDescent="0.3">
      <c r="A76" s="179"/>
      <c r="B76" s="362" t="s">
        <v>15</v>
      </c>
      <c r="C76" s="390">
        <f t="shared" si="54"/>
        <v>24.062999999999999</v>
      </c>
      <c r="D76" s="28">
        <v>10.472</v>
      </c>
      <c r="E76" s="28">
        <v>4.1790000000000003</v>
      </c>
      <c r="F76" s="152">
        <v>9.411999999999999</v>
      </c>
      <c r="G76" s="150">
        <f t="shared" si="55"/>
        <v>27.516999999999999</v>
      </c>
      <c r="H76" s="28">
        <v>15.024000000000001</v>
      </c>
      <c r="I76" s="28">
        <v>8.6989999999999998</v>
      </c>
      <c r="J76" s="152">
        <v>3.794</v>
      </c>
      <c r="K76" s="338">
        <f t="shared" si="50"/>
        <v>-12.552240433186759</v>
      </c>
      <c r="L76" s="339">
        <f t="shared" si="51"/>
        <v>-30.298189563365291</v>
      </c>
      <c r="M76" s="339">
        <f t="shared" si="52"/>
        <v>-51.959995401770307</v>
      </c>
      <c r="N76" s="339">
        <f t="shared" si="53"/>
        <v>148.07590933052182</v>
      </c>
    </row>
    <row r="77" spans="1:14" ht="7.35" customHeight="1" thickBot="1" x14ac:dyDescent="0.35">
      <c r="A77" s="179"/>
      <c r="B77" s="349"/>
      <c r="C77" s="349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</row>
    <row r="78" spans="1:14" s="14" customFormat="1" ht="12" customHeight="1" thickTop="1" x14ac:dyDescent="0.3">
      <c r="A78" s="179"/>
      <c r="B78" s="299" t="s">
        <v>177</v>
      </c>
      <c r="C78" s="179"/>
      <c r="D78" s="180"/>
      <c r="E78" s="180"/>
      <c r="F78" s="180"/>
      <c r="G78" s="180"/>
      <c r="H78" s="180"/>
      <c r="I78" s="180"/>
      <c r="J78" s="180"/>
      <c r="K78" s="192"/>
      <c r="L78" s="180"/>
      <c r="M78" s="180"/>
      <c r="N78" s="300" t="s">
        <v>118</v>
      </c>
    </row>
    <row r="79" spans="1:14" x14ac:dyDescent="0.3">
      <c r="A79" s="1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3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3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3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3"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  <ignoredErrors>
    <ignoredError sqref="G8:G20 G38:G4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54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3.5546875" style="35" customWidth="1"/>
    <col min="2" max="2" width="18.6640625" style="35" customWidth="1"/>
    <col min="3" max="6" width="9" style="36" customWidth="1"/>
    <col min="7" max="7" width="9.5546875" style="36" customWidth="1"/>
    <col min="8" max="14" width="9" style="36" customWidth="1"/>
    <col min="15" max="18" width="3.33203125" customWidth="1"/>
    <col min="19" max="22" width="11.33203125" customWidth="1"/>
  </cols>
  <sheetData>
    <row r="1" spans="1:19" ht="15.75" customHeight="1" x14ac:dyDescent="0.3">
      <c r="A1" s="179"/>
      <c r="B1" s="179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19" x14ac:dyDescent="0.3">
      <c r="A2" s="179"/>
      <c r="B2" s="181" t="s">
        <v>107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9" ht="7.35" customHeight="1" x14ac:dyDescent="0.3">
      <c r="A3" s="179"/>
      <c r="B3" s="179"/>
      <c r="C3" s="197"/>
      <c r="D3" s="180"/>
      <c r="E3" s="180"/>
      <c r="F3" s="180"/>
      <c r="G3" s="197"/>
      <c r="H3" s="180"/>
      <c r="I3" s="180"/>
      <c r="J3" s="180"/>
      <c r="K3" s="180"/>
      <c r="L3" s="179"/>
      <c r="M3" s="179"/>
      <c r="N3" s="180"/>
    </row>
    <row r="4" spans="1:19" ht="15" thickBot="1" x14ac:dyDescent="0.35">
      <c r="A4" s="179"/>
      <c r="B4" s="179"/>
      <c r="C4" s="197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95" t="s">
        <v>170</v>
      </c>
    </row>
    <row r="5" spans="1:19" ht="22.5" customHeight="1" thickBot="1" x14ac:dyDescent="0.35">
      <c r="A5" s="179"/>
      <c r="B5" s="434"/>
      <c r="C5" s="430" t="s">
        <v>185</v>
      </c>
      <c r="D5" s="431"/>
      <c r="E5" s="431"/>
      <c r="F5" s="432"/>
      <c r="G5" s="430" t="s">
        <v>186</v>
      </c>
      <c r="H5" s="431"/>
      <c r="I5" s="431"/>
      <c r="J5" s="432"/>
      <c r="K5" s="430" t="s">
        <v>49</v>
      </c>
      <c r="L5" s="431"/>
      <c r="M5" s="431"/>
      <c r="N5" s="432"/>
    </row>
    <row r="6" spans="1:19" ht="22.5" customHeight="1" thickBot="1" x14ac:dyDescent="0.35">
      <c r="A6" s="179"/>
      <c r="B6" s="435"/>
      <c r="C6" s="124" t="s">
        <v>0</v>
      </c>
      <c r="D6" s="144" t="s">
        <v>194</v>
      </c>
      <c r="E6" s="144" t="s">
        <v>195</v>
      </c>
      <c r="F6" s="144" t="s">
        <v>196</v>
      </c>
      <c r="G6" s="124" t="s">
        <v>0</v>
      </c>
      <c r="H6" s="144" t="s">
        <v>197</v>
      </c>
      <c r="I6" s="144" t="s">
        <v>198</v>
      </c>
      <c r="J6" s="144" t="s">
        <v>199</v>
      </c>
      <c r="K6" s="124" t="str">
        <f>C6</f>
        <v>Total</v>
      </c>
      <c r="L6" s="144" t="str">
        <f>D6</f>
        <v>abr.24</v>
      </c>
      <c r="M6" s="144" t="str">
        <f t="shared" ref="M6:N6" si="0">E6</f>
        <v>mai.24</v>
      </c>
      <c r="N6" s="144" t="str">
        <f t="shared" si="0"/>
        <v>jun.24</v>
      </c>
    </row>
    <row r="7" spans="1:19" ht="7.35" customHeight="1" x14ac:dyDescent="0.3">
      <c r="A7" s="179"/>
      <c r="B7" s="355"/>
      <c r="C7" s="365"/>
      <c r="D7" s="366"/>
      <c r="E7" s="366"/>
      <c r="F7" s="366"/>
      <c r="G7" s="365"/>
      <c r="H7" s="366"/>
      <c r="I7" s="366"/>
      <c r="J7" s="366"/>
      <c r="K7" s="365"/>
      <c r="L7" s="365"/>
      <c r="M7" s="366"/>
      <c r="N7" s="367"/>
      <c r="S7" s="277"/>
    </row>
    <row r="8" spans="1:19" x14ac:dyDescent="0.3">
      <c r="A8" s="179"/>
      <c r="B8" s="196" t="s">
        <v>0</v>
      </c>
      <c r="C8" s="368">
        <f t="shared" ref="C8:J8" si="1">SUM(C10:C20)</f>
        <v>23283.369000000002</v>
      </c>
      <c r="D8" s="368">
        <f t="shared" si="1"/>
        <v>8324.6169999999984</v>
      </c>
      <c r="E8" s="368">
        <f t="shared" si="1"/>
        <v>7728.7889999999998</v>
      </c>
      <c r="F8" s="368">
        <f t="shared" si="1"/>
        <v>7229.9630000000006</v>
      </c>
      <c r="G8" s="369">
        <f t="shared" si="1"/>
        <v>22237.696000000004</v>
      </c>
      <c r="H8" s="368">
        <f t="shared" si="1"/>
        <v>7404.9089999999997</v>
      </c>
      <c r="I8" s="368">
        <f t="shared" si="1"/>
        <v>7410.8140000000003</v>
      </c>
      <c r="J8" s="368">
        <f t="shared" si="1"/>
        <v>7421.9730000000009</v>
      </c>
      <c r="K8" s="410">
        <f>IF(AND(C8=0,G8=0),"-",IF(G8=0,-100,(C8-G8)/G8*100))</f>
        <v>4.7022542263371108</v>
      </c>
      <c r="L8" s="341">
        <f t="shared" ref="L8:N8" si="2">IF(AND(D8=0,H8=0),"-",IF(H8=0,-100,(D8-H8)/H8*100))</f>
        <v>12.420247163064376</v>
      </c>
      <c r="M8" s="341">
        <f t="shared" si="2"/>
        <v>4.290689254918548</v>
      </c>
      <c r="N8" s="341">
        <f t="shared" si="2"/>
        <v>-2.5870479453374484</v>
      </c>
      <c r="S8" s="277"/>
    </row>
    <row r="9" spans="1:19" ht="7.35" customHeight="1" x14ac:dyDescent="0.3">
      <c r="A9" s="179"/>
      <c r="B9" s="186"/>
      <c r="C9" s="388"/>
      <c r="D9" s="143"/>
      <c r="E9" s="371"/>
      <c r="F9" s="371"/>
      <c r="G9" s="372"/>
      <c r="H9" s="371"/>
      <c r="I9" s="371"/>
      <c r="J9" s="371"/>
      <c r="K9" s="411"/>
      <c r="L9" s="337"/>
      <c r="M9" s="337"/>
      <c r="N9" s="337"/>
      <c r="S9" s="277"/>
    </row>
    <row r="10" spans="1:19" x14ac:dyDescent="0.3">
      <c r="A10" s="179"/>
      <c r="B10" s="187" t="s">
        <v>9</v>
      </c>
      <c r="C10" s="350">
        <f>SUM(D10:F10)</f>
        <v>3404.7259999999997</v>
      </c>
      <c r="D10" s="350">
        <f t="shared" ref="D10:F20" si="3">+SUM(D24)+SUM(D38)</f>
        <v>1141.0529999999999</v>
      </c>
      <c r="E10" s="350">
        <f t="shared" si="3"/>
        <v>1115.373</v>
      </c>
      <c r="F10" s="350">
        <f t="shared" si="3"/>
        <v>1148.3</v>
      </c>
      <c r="G10" s="374">
        <f t="shared" ref="G10:G20" si="4">SUM(H10:J10)</f>
        <v>3468.1390000000001</v>
      </c>
      <c r="H10" s="350">
        <f t="shared" ref="H10:J20" si="5">+SUM(H24)+SUM(H38)</f>
        <v>1184.7080000000001</v>
      </c>
      <c r="I10" s="350">
        <f t="shared" si="5"/>
        <v>1164.4670000000001</v>
      </c>
      <c r="J10" s="350">
        <f t="shared" si="5"/>
        <v>1118.9639999999999</v>
      </c>
      <c r="K10" s="412">
        <f t="shared" ref="K10:N20" si="6">IF(AND(C10=0,G10=0),"-",IF(G10=0,-100,(C10-G10)/G10*100))</f>
        <v>-1.8284445923303669</v>
      </c>
      <c r="L10" s="339">
        <f t="shared" si="6"/>
        <v>-3.684874247493914</v>
      </c>
      <c r="M10" s="339">
        <f t="shared" si="6"/>
        <v>-4.2160061212554796</v>
      </c>
      <c r="N10" s="339">
        <f t="shared" si="6"/>
        <v>2.6217107967727307</v>
      </c>
      <c r="S10" s="277"/>
    </row>
    <row r="11" spans="1:19" x14ac:dyDescent="0.3">
      <c r="A11" s="179"/>
      <c r="B11" s="187" t="s">
        <v>10</v>
      </c>
      <c r="C11" s="350">
        <f t="shared" ref="C11:C20" si="7">SUM(D11:F11)</f>
        <v>1402.037</v>
      </c>
      <c r="D11" s="350">
        <f t="shared" si="3"/>
        <v>476.82100000000003</v>
      </c>
      <c r="E11" s="350">
        <f t="shared" si="3"/>
        <v>439.83199999999999</v>
      </c>
      <c r="F11" s="350">
        <f t="shared" si="3"/>
        <v>485.38400000000001</v>
      </c>
      <c r="G11" s="374">
        <f t="shared" si="4"/>
        <v>1604.1489999999999</v>
      </c>
      <c r="H11" s="350">
        <f t="shared" si="5"/>
        <v>543.26800000000003</v>
      </c>
      <c r="I11" s="350">
        <f t="shared" si="5"/>
        <v>527.15499999999997</v>
      </c>
      <c r="J11" s="350">
        <f t="shared" si="5"/>
        <v>533.726</v>
      </c>
      <c r="K11" s="412">
        <f t="shared" si="6"/>
        <v>-12.599328366629276</v>
      </c>
      <c r="L11" s="339">
        <f t="shared" si="6"/>
        <v>-12.230979921512034</v>
      </c>
      <c r="M11" s="339">
        <f t="shared" si="6"/>
        <v>-16.56495717578321</v>
      </c>
      <c r="N11" s="339">
        <f t="shared" si="6"/>
        <v>-9.0574564476903845</v>
      </c>
      <c r="S11" s="277"/>
    </row>
    <row r="12" spans="1:19" x14ac:dyDescent="0.3">
      <c r="A12" s="179"/>
      <c r="B12" s="187" t="s">
        <v>11</v>
      </c>
      <c r="C12" s="350">
        <f t="shared" si="7"/>
        <v>619.73299999999995</v>
      </c>
      <c r="D12" s="350">
        <f t="shared" si="3"/>
        <v>231.63</v>
      </c>
      <c r="E12" s="350">
        <f t="shared" si="3"/>
        <v>186.83600000000001</v>
      </c>
      <c r="F12" s="350">
        <f t="shared" si="3"/>
        <v>201.267</v>
      </c>
      <c r="G12" s="374">
        <f t="shared" si="4"/>
        <v>537.173</v>
      </c>
      <c r="H12" s="350">
        <f t="shared" si="5"/>
        <v>177.03700000000001</v>
      </c>
      <c r="I12" s="350">
        <f t="shared" si="5"/>
        <v>198.56200000000001</v>
      </c>
      <c r="J12" s="350">
        <f t="shared" si="5"/>
        <v>161.57400000000001</v>
      </c>
      <c r="K12" s="412">
        <f t="shared" si="6"/>
        <v>15.369350283800554</v>
      </c>
      <c r="L12" s="339">
        <f t="shared" si="6"/>
        <v>30.837056660472093</v>
      </c>
      <c r="M12" s="339">
        <f t="shared" si="6"/>
        <v>-5.9054602592641077</v>
      </c>
      <c r="N12" s="339">
        <f t="shared" si="6"/>
        <v>24.566452523302004</v>
      </c>
      <c r="S12" s="277"/>
    </row>
    <row r="13" spans="1:19" x14ac:dyDescent="0.3">
      <c r="A13" s="179"/>
      <c r="B13" s="187" t="s">
        <v>6</v>
      </c>
      <c r="C13" s="350">
        <f t="shared" si="7"/>
        <v>2889.4</v>
      </c>
      <c r="D13" s="350">
        <f t="shared" si="3"/>
        <v>1084.1659999999999</v>
      </c>
      <c r="E13" s="350">
        <f t="shared" si="3"/>
        <v>958.24699999999996</v>
      </c>
      <c r="F13" s="350">
        <f t="shared" si="3"/>
        <v>846.98700000000008</v>
      </c>
      <c r="G13" s="374">
        <f t="shared" si="4"/>
        <v>2953.5619999999999</v>
      </c>
      <c r="H13" s="350">
        <f t="shared" si="5"/>
        <v>975.06600000000003</v>
      </c>
      <c r="I13" s="350">
        <f t="shared" si="5"/>
        <v>907.24</v>
      </c>
      <c r="J13" s="350">
        <f t="shared" si="5"/>
        <v>1071.2560000000001</v>
      </c>
      <c r="K13" s="412">
        <f t="shared" si="6"/>
        <v>-2.1723600181746585</v>
      </c>
      <c r="L13" s="339">
        <f t="shared" si="6"/>
        <v>11.188986181448222</v>
      </c>
      <c r="M13" s="339">
        <f t="shared" si="6"/>
        <v>5.6222168334729448</v>
      </c>
      <c r="N13" s="339">
        <f t="shared" si="6"/>
        <v>-20.935145287400957</v>
      </c>
      <c r="S13" s="277"/>
    </row>
    <row r="14" spans="1:19" x14ac:dyDescent="0.3">
      <c r="A14" s="179"/>
      <c r="B14" s="187" t="s">
        <v>130</v>
      </c>
      <c r="C14" s="350">
        <f t="shared" si="7"/>
        <v>1639.4999999999998</v>
      </c>
      <c r="D14" s="350">
        <f t="shared" si="3"/>
        <v>535.10199999999998</v>
      </c>
      <c r="E14" s="350">
        <f t="shared" si="3"/>
        <v>551.20499999999993</v>
      </c>
      <c r="F14" s="350">
        <f t="shared" si="3"/>
        <v>553.19299999999998</v>
      </c>
      <c r="G14" s="374">
        <f t="shared" si="4"/>
        <v>1605.373</v>
      </c>
      <c r="H14" s="350">
        <f t="shared" si="5"/>
        <v>573.99699999999996</v>
      </c>
      <c r="I14" s="350">
        <f t="shared" si="5"/>
        <v>479.59000000000003</v>
      </c>
      <c r="J14" s="350">
        <f t="shared" si="5"/>
        <v>551.78600000000006</v>
      </c>
      <c r="K14" s="412">
        <f t="shared" si="6"/>
        <v>2.1257988018983576</v>
      </c>
      <c r="L14" s="339">
        <f t="shared" si="6"/>
        <v>-6.776167819692434</v>
      </c>
      <c r="M14" s="339">
        <f t="shared" si="6"/>
        <v>14.932546550178255</v>
      </c>
      <c r="N14" s="339">
        <f t="shared" si="6"/>
        <v>0.25499015922838297</v>
      </c>
      <c r="S14" s="277"/>
    </row>
    <row r="15" spans="1:19" x14ac:dyDescent="0.3">
      <c r="A15" s="179"/>
      <c r="B15" s="187" t="s">
        <v>12</v>
      </c>
      <c r="C15" s="350">
        <f t="shared" si="7"/>
        <v>12153.18</v>
      </c>
      <c r="D15" s="350">
        <f t="shared" si="3"/>
        <v>4427.9889999999996</v>
      </c>
      <c r="E15" s="350">
        <f t="shared" si="3"/>
        <v>4069.4250000000002</v>
      </c>
      <c r="F15" s="350">
        <f t="shared" si="3"/>
        <v>3655.7659999999996</v>
      </c>
      <c r="G15" s="374">
        <f t="shared" si="4"/>
        <v>10843.611000000001</v>
      </c>
      <c r="H15" s="350">
        <f t="shared" si="5"/>
        <v>3546.422</v>
      </c>
      <c r="I15" s="350">
        <f t="shared" si="5"/>
        <v>3709.6839999999997</v>
      </c>
      <c r="J15" s="350">
        <f t="shared" si="5"/>
        <v>3587.5050000000001</v>
      </c>
      <c r="K15" s="412">
        <f t="shared" si="6"/>
        <v>12.076871809584459</v>
      </c>
      <c r="L15" s="339">
        <f t="shared" si="6"/>
        <v>24.85792722919042</v>
      </c>
      <c r="M15" s="339">
        <f t="shared" si="6"/>
        <v>9.6973488847028619</v>
      </c>
      <c r="N15" s="339">
        <f t="shared" si="6"/>
        <v>1.9027429926926793</v>
      </c>
      <c r="S15" s="277"/>
    </row>
    <row r="16" spans="1:19" x14ac:dyDescent="0.3">
      <c r="A16" s="179"/>
      <c r="B16" s="187" t="s">
        <v>14</v>
      </c>
      <c r="C16" s="350">
        <f t="shared" si="7"/>
        <v>470.08100000000002</v>
      </c>
      <c r="D16" s="350">
        <f t="shared" si="3"/>
        <v>177.19900000000001</v>
      </c>
      <c r="E16" s="350">
        <f t="shared" si="3"/>
        <v>176.62099999999998</v>
      </c>
      <c r="F16" s="350">
        <f t="shared" si="3"/>
        <v>116.261</v>
      </c>
      <c r="G16" s="374">
        <f t="shared" si="4"/>
        <v>467.363</v>
      </c>
      <c r="H16" s="350">
        <f t="shared" si="5"/>
        <v>172.71</v>
      </c>
      <c r="I16" s="350">
        <f t="shared" si="5"/>
        <v>145.74600000000001</v>
      </c>
      <c r="J16" s="350">
        <f t="shared" si="5"/>
        <v>148.90699999999998</v>
      </c>
      <c r="K16" s="412">
        <f t="shared" si="6"/>
        <v>0.58156079963540497</v>
      </c>
      <c r="L16" s="339">
        <f t="shared" si="6"/>
        <v>2.5991546523073383</v>
      </c>
      <c r="M16" s="339">
        <f t="shared" si="6"/>
        <v>21.184114829909547</v>
      </c>
      <c r="N16" s="339">
        <f t="shared" si="6"/>
        <v>-21.923751066101655</v>
      </c>
      <c r="S16" s="277"/>
    </row>
    <row r="17" spans="1:19" x14ac:dyDescent="0.3">
      <c r="A17" s="179"/>
      <c r="B17" s="187" t="s">
        <v>65</v>
      </c>
      <c r="C17" s="350">
        <f t="shared" si="7"/>
        <v>156.22299999999998</v>
      </c>
      <c r="D17" s="350">
        <f t="shared" si="3"/>
        <v>59.412999999999997</v>
      </c>
      <c r="E17" s="350">
        <f t="shared" si="3"/>
        <v>59.561</v>
      </c>
      <c r="F17" s="350">
        <f t="shared" si="3"/>
        <v>37.249000000000002</v>
      </c>
      <c r="G17" s="374">
        <f t="shared" si="4"/>
        <v>160.64499999999998</v>
      </c>
      <c r="H17" s="350">
        <f t="shared" si="5"/>
        <v>42.455999999999996</v>
      </c>
      <c r="I17" s="350">
        <f t="shared" si="5"/>
        <v>60.585999999999999</v>
      </c>
      <c r="J17" s="350">
        <f t="shared" si="5"/>
        <v>57.602999999999994</v>
      </c>
      <c r="K17" s="412">
        <f t="shared" si="6"/>
        <v>-2.7526533661178361</v>
      </c>
      <c r="L17" s="339">
        <f t="shared" si="6"/>
        <v>39.940173355944985</v>
      </c>
      <c r="M17" s="339">
        <f t="shared" si="6"/>
        <v>-1.691809989106392</v>
      </c>
      <c r="N17" s="339">
        <f t="shared" si="6"/>
        <v>-35.334965192785091</v>
      </c>
      <c r="S17" s="277"/>
    </row>
    <row r="18" spans="1:19" x14ac:dyDescent="0.3">
      <c r="A18" s="179"/>
      <c r="B18" s="187" t="s">
        <v>13</v>
      </c>
      <c r="C18" s="350">
        <f t="shared" si="7"/>
        <v>310.988</v>
      </c>
      <c r="D18" s="350">
        <f t="shared" si="3"/>
        <v>113.815</v>
      </c>
      <c r="E18" s="350">
        <f t="shared" si="3"/>
        <v>94.253</v>
      </c>
      <c r="F18" s="350">
        <f t="shared" si="3"/>
        <v>102.92</v>
      </c>
      <c r="G18" s="374">
        <f t="shared" si="4"/>
        <v>336.66800000000001</v>
      </c>
      <c r="H18" s="350">
        <f t="shared" si="5"/>
        <v>101.09400000000001</v>
      </c>
      <c r="I18" s="350">
        <f t="shared" si="5"/>
        <v>123.346</v>
      </c>
      <c r="J18" s="350">
        <f t="shared" si="5"/>
        <v>112.22800000000001</v>
      </c>
      <c r="K18" s="412">
        <f t="shared" si="6"/>
        <v>-7.6276925635938087</v>
      </c>
      <c r="L18" s="339">
        <f t="shared" si="6"/>
        <v>12.583338279225265</v>
      </c>
      <c r="M18" s="339">
        <f t="shared" si="6"/>
        <v>-23.586496521978827</v>
      </c>
      <c r="N18" s="339">
        <f t="shared" si="6"/>
        <v>-8.2938304166518222</v>
      </c>
      <c r="S18" s="277"/>
    </row>
    <row r="19" spans="1:19" x14ac:dyDescent="0.3">
      <c r="A19" s="179"/>
      <c r="B19" s="187" t="s">
        <v>47</v>
      </c>
      <c r="C19" s="350">
        <f t="shared" si="7"/>
        <v>24.105000000000004</v>
      </c>
      <c r="D19" s="350">
        <f t="shared" si="3"/>
        <v>3.665</v>
      </c>
      <c r="E19" s="350">
        <f t="shared" si="3"/>
        <v>15.104000000000001</v>
      </c>
      <c r="F19" s="350">
        <f t="shared" si="3"/>
        <v>5.3360000000000003</v>
      </c>
      <c r="G19" s="374">
        <f t="shared" si="4"/>
        <v>27.606999999999999</v>
      </c>
      <c r="H19" s="350">
        <f t="shared" si="5"/>
        <v>11.24</v>
      </c>
      <c r="I19" s="350">
        <f t="shared" si="5"/>
        <v>10.282</v>
      </c>
      <c r="J19" s="350">
        <f t="shared" si="5"/>
        <v>6.085</v>
      </c>
      <c r="K19" s="412">
        <f t="shared" si="6"/>
        <v>-12.685188539138609</v>
      </c>
      <c r="L19" s="339">
        <f t="shared" si="6"/>
        <v>-67.393238434163706</v>
      </c>
      <c r="M19" s="339">
        <f t="shared" si="6"/>
        <v>46.897490760552429</v>
      </c>
      <c r="N19" s="339">
        <f t="shared" si="6"/>
        <v>-12.308956450287587</v>
      </c>
      <c r="S19" s="277"/>
    </row>
    <row r="20" spans="1:19" x14ac:dyDescent="0.3">
      <c r="A20" s="179"/>
      <c r="B20" s="187" t="s">
        <v>15</v>
      </c>
      <c r="C20" s="350">
        <f t="shared" si="7"/>
        <v>213.39600000000002</v>
      </c>
      <c r="D20" s="350">
        <f t="shared" si="3"/>
        <v>73.763999999999996</v>
      </c>
      <c r="E20" s="350">
        <f t="shared" si="3"/>
        <v>62.332000000000008</v>
      </c>
      <c r="F20" s="350">
        <f t="shared" si="3"/>
        <v>77.300000000000011</v>
      </c>
      <c r="G20" s="374">
        <f t="shared" si="4"/>
        <v>233.40600000000001</v>
      </c>
      <c r="H20" s="350">
        <f t="shared" si="5"/>
        <v>76.911000000000016</v>
      </c>
      <c r="I20" s="350">
        <f t="shared" si="5"/>
        <v>84.156000000000006</v>
      </c>
      <c r="J20" s="350">
        <f t="shared" si="5"/>
        <v>72.338999999999999</v>
      </c>
      <c r="K20" s="412">
        <f t="shared" si="6"/>
        <v>-8.573044394745633</v>
      </c>
      <c r="L20" s="339">
        <f t="shared" si="6"/>
        <v>-4.0917424035573839</v>
      </c>
      <c r="M20" s="339">
        <f t="shared" si="6"/>
        <v>-25.932791482484909</v>
      </c>
      <c r="N20" s="339">
        <f t="shared" si="6"/>
        <v>6.8579880838828471</v>
      </c>
      <c r="S20" s="277"/>
    </row>
    <row r="21" spans="1:19" ht="7.35" customHeight="1" x14ac:dyDescent="0.3">
      <c r="A21" s="179"/>
      <c r="B21" s="187"/>
      <c r="C21" s="328"/>
      <c r="D21" s="328"/>
      <c r="E21" s="328"/>
      <c r="F21" s="328"/>
      <c r="G21" s="329"/>
      <c r="H21" s="328"/>
      <c r="I21" s="328"/>
      <c r="J21" s="328"/>
      <c r="K21" s="305"/>
      <c r="L21" s="339"/>
      <c r="M21" s="339"/>
      <c r="N21" s="339"/>
      <c r="S21" s="277"/>
    </row>
    <row r="22" spans="1:19" x14ac:dyDescent="0.3">
      <c r="A22" s="179"/>
      <c r="B22" s="198" t="s">
        <v>85</v>
      </c>
      <c r="C22" s="368">
        <f t="shared" ref="C22:J22" si="8">SUM(C24:C34)</f>
        <v>9224.2950000000037</v>
      </c>
      <c r="D22" s="368">
        <f t="shared" si="8"/>
        <v>3290.0550000000003</v>
      </c>
      <c r="E22" s="368">
        <f t="shared" si="8"/>
        <v>3164.951</v>
      </c>
      <c r="F22" s="368">
        <f t="shared" si="8"/>
        <v>2769.2890000000007</v>
      </c>
      <c r="G22" s="369">
        <f t="shared" si="8"/>
        <v>8220.1889999999985</v>
      </c>
      <c r="H22" s="368">
        <f t="shared" si="8"/>
        <v>2627.5260000000003</v>
      </c>
      <c r="I22" s="368">
        <f t="shared" si="8"/>
        <v>2818.7920000000004</v>
      </c>
      <c r="J22" s="368">
        <f t="shared" si="8"/>
        <v>2773.8709999999996</v>
      </c>
      <c r="K22" s="410">
        <f>IF(AND(C22=0,G22=0),"-",IF(G22=0,-100,(C22-G22)/G22*100))</f>
        <v>12.215120601241717</v>
      </c>
      <c r="L22" s="341">
        <f t="shared" ref="L22:N22" si="9">IF(AND(D22=0,H22=0),"-",IF(H22=0,-100,(D22-H22)/H22*100))</f>
        <v>25.214936027274319</v>
      </c>
      <c r="M22" s="341">
        <f t="shared" si="9"/>
        <v>12.280402385135179</v>
      </c>
      <c r="N22" s="341">
        <f t="shared" si="9"/>
        <v>-0.1651843218375682</v>
      </c>
      <c r="S22" s="277"/>
    </row>
    <row r="23" spans="1:19" ht="7.35" customHeight="1" x14ac:dyDescent="0.3">
      <c r="A23" s="179"/>
      <c r="B23" s="188"/>
      <c r="C23" s="388"/>
      <c r="D23" s="143"/>
      <c r="E23" s="371"/>
      <c r="F23" s="371"/>
      <c r="G23" s="372"/>
      <c r="H23" s="371"/>
      <c r="I23" s="371"/>
      <c r="J23" s="371"/>
      <c r="K23" s="411"/>
      <c r="L23" s="337"/>
      <c r="M23" s="337"/>
      <c r="N23" s="337"/>
      <c r="S23" s="277"/>
    </row>
    <row r="24" spans="1:19" x14ac:dyDescent="0.3">
      <c r="A24" s="179"/>
      <c r="B24" s="187" t="s">
        <v>9</v>
      </c>
      <c r="C24" s="24">
        <f t="shared" ref="C24:C34" si="10">SUM(D24:F24)</f>
        <v>1147.7060000000001</v>
      </c>
      <c r="D24" s="24">
        <v>393.39699999999999</v>
      </c>
      <c r="E24" s="24">
        <v>378.89100000000002</v>
      </c>
      <c r="F24" s="350">
        <v>375.41800000000001</v>
      </c>
      <c r="G24" s="374">
        <f t="shared" ref="G24:G34" si="11">SUM(H24:J24)</f>
        <v>1107.088</v>
      </c>
      <c r="H24" s="24">
        <v>371.233</v>
      </c>
      <c r="I24" s="24">
        <v>375.39600000000002</v>
      </c>
      <c r="J24" s="350">
        <v>360.459</v>
      </c>
      <c r="K24" s="412">
        <f t="shared" ref="K24:N34" si="12">IF(AND(C24=0,G24=0),"-",IF(G24=0,-100,(C24-G24)/G24*100))</f>
        <v>3.6689043689390695</v>
      </c>
      <c r="L24" s="339">
        <f t="shared" si="12"/>
        <v>5.970374400982668</v>
      </c>
      <c r="M24" s="339">
        <f t="shared" si="12"/>
        <v>0.93101684621040293</v>
      </c>
      <c r="N24" s="339">
        <f t="shared" si="12"/>
        <v>4.1499865449329887</v>
      </c>
      <c r="S24" s="277"/>
    </row>
    <row r="25" spans="1:19" x14ac:dyDescent="0.3">
      <c r="A25" s="179"/>
      <c r="B25" s="187" t="s">
        <v>10</v>
      </c>
      <c r="C25" s="24">
        <f t="shared" si="10"/>
        <v>330.95699999999999</v>
      </c>
      <c r="D25" s="24">
        <v>114.774</v>
      </c>
      <c r="E25" s="24">
        <v>104.247</v>
      </c>
      <c r="F25" s="350">
        <v>111.93600000000001</v>
      </c>
      <c r="G25" s="374">
        <f t="shared" si="11"/>
        <v>351.79599999999999</v>
      </c>
      <c r="H25" s="24">
        <v>115.446</v>
      </c>
      <c r="I25" s="24">
        <v>99.852000000000004</v>
      </c>
      <c r="J25" s="350">
        <v>136.49799999999999</v>
      </c>
      <c r="K25" s="412">
        <f t="shared" si="12"/>
        <v>-5.9236034520005916</v>
      </c>
      <c r="L25" s="339">
        <f t="shared" si="12"/>
        <v>-0.58209032794553039</v>
      </c>
      <c r="M25" s="339">
        <f t="shared" si="12"/>
        <v>4.4015142410767893</v>
      </c>
      <c r="N25" s="339">
        <f t="shared" si="12"/>
        <v>-17.994402848393374</v>
      </c>
      <c r="S25" s="277"/>
    </row>
    <row r="26" spans="1:19" x14ac:dyDescent="0.3">
      <c r="A26" s="179"/>
      <c r="B26" s="187" t="s">
        <v>11</v>
      </c>
      <c r="C26" s="24">
        <f t="shared" si="10"/>
        <v>430.59000000000003</v>
      </c>
      <c r="D26" s="24">
        <v>166.01300000000001</v>
      </c>
      <c r="E26" s="24">
        <v>127.599</v>
      </c>
      <c r="F26" s="350">
        <v>136.97800000000001</v>
      </c>
      <c r="G26" s="374">
        <f t="shared" si="11"/>
        <v>320.29700000000003</v>
      </c>
      <c r="H26" s="24">
        <v>97.558000000000007</v>
      </c>
      <c r="I26" s="24">
        <v>102.367</v>
      </c>
      <c r="J26" s="350">
        <v>120.372</v>
      </c>
      <c r="K26" s="412">
        <f t="shared" si="12"/>
        <v>34.4346028841981</v>
      </c>
      <c r="L26" s="339">
        <f t="shared" si="12"/>
        <v>70.168515139711758</v>
      </c>
      <c r="M26" s="339">
        <f t="shared" si="12"/>
        <v>24.648568386296361</v>
      </c>
      <c r="N26" s="339">
        <f t="shared" si="12"/>
        <v>13.795567075399601</v>
      </c>
      <c r="S26" s="277"/>
    </row>
    <row r="27" spans="1:19" x14ac:dyDescent="0.3">
      <c r="A27" s="179"/>
      <c r="B27" s="187" t="s">
        <v>6</v>
      </c>
      <c r="C27" s="24">
        <f t="shared" si="10"/>
        <v>1260.432</v>
      </c>
      <c r="D27" s="24">
        <v>481.26799999999997</v>
      </c>
      <c r="E27" s="24">
        <v>433.00099999999998</v>
      </c>
      <c r="F27" s="350">
        <v>346.16300000000001</v>
      </c>
      <c r="G27" s="374">
        <f t="shared" si="11"/>
        <v>978.99600000000009</v>
      </c>
      <c r="H27" s="24">
        <v>309.63600000000002</v>
      </c>
      <c r="I27" s="24">
        <v>335.97699999999998</v>
      </c>
      <c r="J27" s="350">
        <v>333.38299999999998</v>
      </c>
      <c r="K27" s="412">
        <f t="shared" si="12"/>
        <v>28.747410612505046</v>
      </c>
      <c r="L27" s="339">
        <f t="shared" si="12"/>
        <v>55.430247128886798</v>
      </c>
      <c r="M27" s="339">
        <f t="shared" si="12"/>
        <v>28.878167255496656</v>
      </c>
      <c r="N27" s="339">
        <f t="shared" si="12"/>
        <v>3.8334288191059622</v>
      </c>
      <c r="S27" s="277"/>
    </row>
    <row r="28" spans="1:19" x14ac:dyDescent="0.3">
      <c r="A28" s="179"/>
      <c r="B28" s="187" t="s">
        <v>130</v>
      </c>
      <c r="C28" s="24">
        <f t="shared" si="10"/>
        <v>722.36500000000001</v>
      </c>
      <c r="D28" s="24">
        <v>227.642</v>
      </c>
      <c r="E28" s="24">
        <v>267.02999999999997</v>
      </c>
      <c r="F28" s="350">
        <v>227.69300000000001</v>
      </c>
      <c r="G28" s="374">
        <f t="shared" si="11"/>
        <v>784.31500000000005</v>
      </c>
      <c r="H28" s="24">
        <v>270.57299999999998</v>
      </c>
      <c r="I28" s="24">
        <v>252.779</v>
      </c>
      <c r="J28" s="350">
        <v>260.96300000000002</v>
      </c>
      <c r="K28" s="412">
        <f t="shared" si="12"/>
        <v>-7.8986121647552379</v>
      </c>
      <c r="L28" s="339">
        <f t="shared" si="12"/>
        <v>-15.866697711892904</v>
      </c>
      <c r="M28" s="339">
        <f t="shared" si="12"/>
        <v>5.6377309823996367</v>
      </c>
      <c r="N28" s="339">
        <f t="shared" si="12"/>
        <v>-12.748933756892741</v>
      </c>
      <c r="S28" s="277"/>
    </row>
    <row r="29" spans="1:19" x14ac:dyDescent="0.3">
      <c r="A29" s="179"/>
      <c r="B29" s="187" t="s">
        <v>12</v>
      </c>
      <c r="C29" s="24">
        <f t="shared" si="10"/>
        <v>5048.7660000000005</v>
      </c>
      <c r="D29" s="24">
        <v>1815.5540000000001</v>
      </c>
      <c r="E29" s="24">
        <v>1760.635</v>
      </c>
      <c r="F29" s="350">
        <v>1472.577</v>
      </c>
      <c r="G29" s="374">
        <f t="shared" si="11"/>
        <v>4378.2749999999996</v>
      </c>
      <c r="H29" s="24">
        <v>1369.547</v>
      </c>
      <c r="I29" s="24">
        <v>1544.1849999999999</v>
      </c>
      <c r="J29" s="350">
        <v>1464.5429999999999</v>
      </c>
      <c r="K29" s="412">
        <f t="shared" si="12"/>
        <v>15.314044914949401</v>
      </c>
      <c r="L29" s="339">
        <f t="shared" si="12"/>
        <v>32.566023655997206</v>
      </c>
      <c r="M29" s="339">
        <f t="shared" si="12"/>
        <v>14.017102873036588</v>
      </c>
      <c r="N29" s="339">
        <f t="shared" si="12"/>
        <v>0.54856702739353547</v>
      </c>
      <c r="S29" s="277"/>
    </row>
    <row r="30" spans="1:19" x14ac:dyDescent="0.3">
      <c r="A30" s="179"/>
      <c r="B30" s="187" t="s">
        <v>14</v>
      </c>
      <c r="C30" s="24">
        <f t="shared" si="10"/>
        <v>133.52199999999999</v>
      </c>
      <c r="D30" s="24">
        <v>38.045000000000002</v>
      </c>
      <c r="E30" s="24">
        <v>50.290999999999997</v>
      </c>
      <c r="F30" s="350">
        <v>45.186</v>
      </c>
      <c r="G30" s="374">
        <f t="shared" si="11"/>
        <v>128.173</v>
      </c>
      <c r="H30" s="24">
        <v>41.457999999999998</v>
      </c>
      <c r="I30" s="24">
        <v>45.848999999999997</v>
      </c>
      <c r="J30" s="350">
        <v>40.866</v>
      </c>
      <c r="K30" s="412">
        <f t="shared" si="12"/>
        <v>4.1732658204145876</v>
      </c>
      <c r="L30" s="339">
        <f t="shared" si="12"/>
        <v>-8.2324279994210929</v>
      </c>
      <c r="M30" s="339">
        <f t="shared" si="12"/>
        <v>9.6883247180963608</v>
      </c>
      <c r="N30" s="339">
        <f t="shared" si="12"/>
        <v>10.571134928791661</v>
      </c>
      <c r="S30" s="277"/>
    </row>
    <row r="31" spans="1:19" x14ac:dyDescent="0.3">
      <c r="A31" s="179"/>
      <c r="B31" s="187" t="s">
        <v>65</v>
      </c>
      <c r="C31" s="24">
        <f t="shared" si="10"/>
        <v>33.521000000000001</v>
      </c>
      <c r="D31" s="24">
        <v>12.044</v>
      </c>
      <c r="E31" s="24">
        <v>10.801</v>
      </c>
      <c r="F31" s="350">
        <v>10.676</v>
      </c>
      <c r="G31" s="374">
        <f t="shared" si="11"/>
        <v>36.028999999999996</v>
      </c>
      <c r="H31" s="24">
        <v>9.9090000000000007</v>
      </c>
      <c r="I31" s="24">
        <v>12.901999999999999</v>
      </c>
      <c r="J31" s="350">
        <v>13.218</v>
      </c>
      <c r="K31" s="412">
        <f t="shared" si="12"/>
        <v>-6.9610591467984015</v>
      </c>
      <c r="L31" s="339">
        <f t="shared" si="12"/>
        <v>21.546069229992931</v>
      </c>
      <c r="M31" s="339">
        <f t="shared" si="12"/>
        <v>-16.284297008215777</v>
      </c>
      <c r="N31" s="339">
        <f t="shared" si="12"/>
        <v>-19.231351187774244</v>
      </c>
      <c r="S31" s="277"/>
    </row>
    <row r="32" spans="1:19" x14ac:dyDescent="0.3">
      <c r="A32" s="179"/>
      <c r="B32" s="187" t="s">
        <v>13</v>
      </c>
      <c r="C32" s="24">
        <f t="shared" si="10"/>
        <v>38.048999999999999</v>
      </c>
      <c r="D32" s="24">
        <v>12.425000000000001</v>
      </c>
      <c r="E32" s="24">
        <v>13.238</v>
      </c>
      <c r="F32" s="350">
        <v>12.385999999999999</v>
      </c>
      <c r="G32" s="374">
        <f t="shared" si="11"/>
        <v>36.936999999999998</v>
      </c>
      <c r="H32" s="24">
        <v>11.349</v>
      </c>
      <c r="I32" s="24">
        <v>14.013</v>
      </c>
      <c r="J32" s="350">
        <v>11.574999999999999</v>
      </c>
      <c r="K32" s="412">
        <f t="shared" si="12"/>
        <v>3.0105314454341228</v>
      </c>
      <c r="L32" s="339">
        <f t="shared" si="12"/>
        <v>9.4810115428672166</v>
      </c>
      <c r="M32" s="339">
        <f t="shared" si="12"/>
        <v>-5.5305787483051478</v>
      </c>
      <c r="N32" s="339">
        <f t="shared" si="12"/>
        <v>7.0064794816414686</v>
      </c>
      <c r="S32" s="277"/>
    </row>
    <row r="33" spans="1:14" x14ac:dyDescent="0.3">
      <c r="A33" s="179"/>
      <c r="B33" s="187" t="s">
        <v>47</v>
      </c>
      <c r="C33" s="24">
        <f t="shared" si="10"/>
        <v>0.99099999999999999</v>
      </c>
      <c r="D33" s="24">
        <v>0.31900000000000001</v>
      </c>
      <c r="E33" s="24">
        <v>0.29399999999999998</v>
      </c>
      <c r="F33" s="350">
        <v>0.378</v>
      </c>
      <c r="G33" s="374">
        <f t="shared" si="11"/>
        <v>1.1220000000000001</v>
      </c>
      <c r="H33" s="24">
        <v>0.44400000000000001</v>
      </c>
      <c r="I33" s="24">
        <v>0.35799999999999998</v>
      </c>
      <c r="J33" s="350">
        <v>0.32</v>
      </c>
      <c r="K33" s="412">
        <f t="shared" si="12"/>
        <v>-11.675579322638155</v>
      </c>
      <c r="L33" s="339">
        <f t="shared" si="12"/>
        <v>-28.153153153153156</v>
      </c>
      <c r="M33" s="339">
        <f t="shared" si="12"/>
        <v>-17.877094972067038</v>
      </c>
      <c r="N33" s="339">
        <f t="shared" si="12"/>
        <v>18.125</v>
      </c>
    </row>
    <row r="34" spans="1:14" x14ac:dyDescent="0.3">
      <c r="A34" s="179"/>
      <c r="B34" s="187" t="s">
        <v>15</v>
      </c>
      <c r="C34" s="24">
        <f t="shared" si="10"/>
        <v>77.396000000000001</v>
      </c>
      <c r="D34" s="24">
        <v>28.574000000000002</v>
      </c>
      <c r="E34" s="24">
        <v>18.923999999999996</v>
      </c>
      <c r="F34" s="350">
        <v>29.898</v>
      </c>
      <c r="G34" s="374">
        <f t="shared" si="11"/>
        <v>97.161000000000001</v>
      </c>
      <c r="H34" s="24">
        <v>30.373000000000001</v>
      </c>
      <c r="I34" s="24">
        <v>35.114000000000004</v>
      </c>
      <c r="J34" s="350">
        <v>31.673999999999999</v>
      </c>
      <c r="K34" s="412">
        <f t="shared" si="12"/>
        <v>-20.342524263850724</v>
      </c>
      <c r="L34" s="339">
        <f t="shared" si="12"/>
        <v>-5.9230237381885207</v>
      </c>
      <c r="M34" s="339">
        <f t="shared" si="12"/>
        <v>-46.106965882553986</v>
      </c>
      <c r="N34" s="339">
        <f t="shared" si="12"/>
        <v>-5.6071225610911153</v>
      </c>
    </row>
    <row r="35" spans="1:14" ht="7.35" customHeight="1" x14ac:dyDescent="0.3">
      <c r="A35" s="179"/>
      <c r="B35" s="188"/>
      <c r="C35" s="328"/>
      <c r="D35" s="328"/>
      <c r="E35" s="328"/>
      <c r="F35" s="328"/>
      <c r="G35" s="329"/>
      <c r="H35" s="328"/>
      <c r="I35" s="328"/>
      <c r="J35" s="328"/>
      <c r="K35" s="305"/>
      <c r="L35" s="339"/>
      <c r="M35" s="339"/>
      <c r="N35" s="339"/>
    </row>
    <row r="36" spans="1:14" x14ac:dyDescent="0.3">
      <c r="A36" s="179"/>
      <c r="B36" s="198" t="s">
        <v>86</v>
      </c>
      <c r="C36" s="368">
        <f t="shared" ref="C36:J36" si="13">SUM(C38:C48)</f>
        <v>14059.074000000001</v>
      </c>
      <c r="D36" s="368">
        <f t="shared" si="13"/>
        <v>5034.561999999999</v>
      </c>
      <c r="E36" s="368">
        <f t="shared" si="13"/>
        <v>4563.8380000000016</v>
      </c>
      <c r="F36" s="368">
        <f t="shared" si="13"/>
        <v>4460.6739999999991</v>
      </c>
      <c r="G36" s="369">
        <f t="shared" si="13"/>
        <v>14017.507</v>
      </c>
      <c r="H36" s="368">
        <f t="shared" si="13"/>
        <v>4777.3829999999998</v>
      </c>
      <c r="I36" s="368">
        <f t="shared" si="13"/>
        <v>4592.0219999999999</v>
      </c>
      <c r="J36" s="368">
        <f t="shared" si="13"/>
        <v>4648.1020000000008</v>
      </c>
      <c r="K36" s="410">
        <f>IF(AND(C36=0,G36=0),"-",IF(G36=0,-100,(C36-G36)/G36*100))</f>
        <v>0.29653632418375764</v>
      </c>
      <c r="L36" s="341">
        <f t="shared" ref="L36:N36" si="14">IF(AND(D36=0,H36=0),"-",IF(H36=0,-100,(D36-H36)/H36*100))</f>
        <v>5.3832610866660513</v>
      </c>
      <c r="M36" s="341">
        <f t="shared" si="14"/>
        <v>-0.61376012571364813</v>
      </c>
      <c r="N36" s="341">
        <f t="shared" si="14"/>
        <v>-4.0323555722314541</v>
      </c>
    </row>
    <row r="37" spans="1:14" ht="7.35" customHeight="1" x14ac:dyDescent="0.3">
      <c r="A37" s="179"/>
      <c r="B37" s="188"/>
      <c r="C37" s="388"/>
      <c r="D37" s="143"/>
      <c r="E37" s="371"/>
      <c r="F37" s="371"/>
      <c r="G37" s="372"/>
      <c r="H37" s="371"/>
      <c r="I37" s="371"/>
      <c r="J37" s="371"/>
      <c r="K37" s="411"/>
      <c r="L37" s="339"/>
      <c r="M37" s="339"/>
      <c r="N37" s="339"/>
    </row>
    <row r="38" spans="1:14" x14ac:dyDescent="0.3">
      <c r="A38" s="179"/>
      <c r="B38" s="187" t="s">
        <v>9</v>
      </c>
      <c r="C38" s="24">
        <f t="shared" ref="C38:C48" si="15">SUM(D38:F38)</f>
        <v>2257.02</v>
      </c>
      <c r="D38" s="24">
        <v>747.65599999999995</v>
      </c>
      <c r="E38" s="24">
        <v>736.48199999999997</v>
      </c>
      <c r="F38" s="350">
        <v>772.88199999999995</v>
      </c>
      <c r="G38" s="374">
        <f t="shared" ref="G38:G48" si="16">SUM(H38:J38)</f>
        <v>2361.0509999999999</v>
      </c>
      <c r="H38" s="24">
        <v>813.47500000000002</v>
      </c>
      <c r="I38" s="24">
        <v>789.07100000000003</v>
      </c>
      <c r="J38" s="350">
        <v>758.505</v>
      </c>
      <c r="K38" s="412">
        <f t="shared" ref="K38:N48" si="17">IF(AND(C38=0,G38=0),"-",IF(G38=0,-100,(C38-G38)/G38*100))</f>
        <v>-4.406130998440946</v>
      </c>
      <c r="L38" s="339">
        <f t="shared" si="17"/>
        <v>-8.0910906911706029</v>
      </c>
      <c r="M38" s="339">
        <f t="shared" si="17"/>
        <v>-6.6646727607528415</v>
      </c>
      <c r="N38" s="339">
        <f t="shared" si="17"/>
        <v>1.8954390544557984</v>
      </c>
    </row>
    <row r="39" spans="1:14" x14ac:dyDescent="0.3">
      <c r="A39" s="179"/>
      <c r="B39" s="187" t="s">
        <v>10</v>
      </c>
      <c r="C39" s="24">
        <f t="shared" si="15"/>
        <v>1071.08</v>
      </c>
      <c r="D39" s="24">
        <v>362.04700000000003</v>
      </c>
      <c r="E39" s="24">
        <v>335.58499999999998</v>
      </c>
      <c r="F39" s="350">
        <v>373.44799999999998</v>
      </c>
      <c r="G39" s="374">
        <f t="shared" si="16"/>
        <v>1252.3530000000001</v>
      </c>
      <c r="H39" s="24">
        <v>427.822</v>
      </c>
      <c r="I39" s="24">
        <v>427.303</v>
      </c>
      <c r="J39" s="350">
        <v>397.22800000000001</v>
      </c>
      <c r="K39" s="412">
        <f t="shared" si="17"/>
        <v>-14.474593026087703</v>
      </c>
      <c r="L39" s="339">
        <f t="shared" si="17"/>
        <v>-15.374384673999931</v>
      </c>
      <c r="M39" s="339">
        <f t="shared" si="17"/>
        <v>-21.464394118459271</v>
      </c>
      <c r="N39" s="339">
        <f t="shared" si="17"/>
        <v>-5.9864863504083372</v>
      </c>
    </row>
    <row r="40" spans="1:14" x14ac:dyDescent="0.3">
      <c r="A40" s="179"/>
      <c r="B40" s="187" t="s">
        <v>11</v>
      </c>
      <c r="C40" s="24">
        <f t="shared" si="15"/>
        <v>189.14300000000003</v>
      </c>
      <c r="D40" s="24">
        <v>65.617000000000004</v>
      </c>
      <c r="E40" s="24">
        <v>59.237000000000002</v>
      </c>
      <c r="F40" s="350">
        <v>64.289000000000001</v>
      </c>
      <c r="G40" s="374">
        <f t="shared" si="16"/>
        <v>216.87599999999998</v>
      </c>
      <c r="H40" s="24">
        <v>79.478999999999999</v>
      </c>
      <c r="I40" s="24">
        <v>96.194999999999993</v>
      </c>
      <c r="J40" s="350">
        <v>41.201999999999998</v>
      </c>
      <c r="K40" s="412">
        <f t="shared" si="17"/>
        <v>-12.787491469779944</v>
      </c>
      <c r="L40" s="339">
        <f t="shared" si="17"/>
        <v>-17.441085066495546</v>
      </c>
      <c r="M40" s="339">
        <f t="shared" si="17"/>
        <v>-38.419876292946611</v>
      </c>
      <c r="N40" s="339">
        <f t="shared" si="17"/>
        <v>56.033687685063839</v>
      </c>
    </row>
    <row r="41" spans="1:14" x14ac:dyDescent="0.3">
      <c r="A41" s="179"/>
      <c r="B41" s="187" t="s">
        <v>6</v>
      </c>
      <c r="C41" s="24">
        <f t="shared" si="15"/>
        <v>1628.9680000000001</v>
      </c>
      <c r="D41" s="24">
        <v>602.89800000000002</v>
      </c>
      <c r="E41" s="24">
        <v>525.24599999999998</v>
      </c>
      <c r="F41" s="350">
        <v>500.82400000000001</v>
      </c>
      <c r="G41" s="374">
        <f t="shared" si="16"/>
        <v>1974.566</v>
      </c>
      <c r="H41" s="24">
        <v>665.43</v>
      </c>
      <c r="I41" s="24">
        <v>571.26300000000003</v>
      </c>
      <c r="J41" s="350">
        <v>737.87300000000005</v>
      </c>
      <c r="K41" s="412">
        <f t="shared" si="17"/>
        <v>-17.502479025770722</v>
      </c>
      <c r="L41" s="339">
        <f t="shared" si="17"/>
        <v>-9.3972318651097666</v>
      </c>
      <c r="M41" s="339">
        <f t="shared" si="17"/>
        <v>-8.0553090257902316</v>
      </c>
      <c r="N41" s="339">
        <f t="shared" si="17"/>
        <v>-32.125989160736331</v>
      </c>
    </row>
    <row r="42" spans="1:14" x14ac:dyDescent="0.3">
      <c r="A42" s="179"/>
      <c r="B42" s="187" t="s">
        <v>130</v>
      </c>
      <c r="C42" s="24">
        <f t="shared" si="15"/>
        <v>917.13499999999999</v>
      </c>
      <c r="D42" s="24">
        <v>307.45999999999998</v>
      </c>
      <c r="E42" s="24">
        <v>284.17500000000001</v>
      </c>
      <c r="F42" s="350">
        <v>325.5</v>
      </c>
      <c r="G42" s="374">
        <f t="shared" si="16"/>
        <v>821.05799999999999</v>
      </c>
      <c r="H42" s="24">
        <v>303.42399999999998</v>
      </c>
      <c r="I42" s="24">
        <v>226.81100000000001</v>
      </c>
      <c r="J42" s="350">
        <v>290.82299999999998</v>
      </c>
      <c r="K42" s="412">
        <f t="shared" si="17"/>
        <v>11.701609386912983</v>
      </c>
      <c r="L42" s="339">
        <f t="shared" si="17"/>
        <v>1.3301518666947907</v>
      </c>
      <c r="M42" s="339">
        <f t="shared" si="17"/>
        <v>25.291542297331262</v>
      </c>
      <c r="N42" s="339">
        <f t="shared" si="17"/>
        <v>11.923747434006259</v>
      </c>
    </row>
    <row r="43" spans="1:14" x14ac:dyDescent="0.3">
      <c r="A43" s="179"/>
      <c r="B43" s="187" t="s">
        <v>12</v>
      </c>
      <c r="C43" s="24">
        <f t="shared" si="15"/>
        <v>7104.4140000000007</v>
      </c>
      <c r="D43" s="24">
        <v>2612.4349999999999</v>
      </c>
      <c r="E43" s="24">
        <v>2308.79</v>
      </c>
      <c r="F43" s="350">
        <v>2183.1889999999999</v>
      </c>
      <c r="G43" s="374">
        <f t="shared" si="16"/>
        <v>6465.3359999999993</v>
      </c>
      <c r="H43" s="24">
        <v>2176.875</v>
      </c>
      <c r="I43" s="24">
        <v>2165.4989999999998</v>
      </c>
      <c r="J43" s="350">
        <v>2122.962</v>
      </c>
      <c r="K43" s="412">
        <f t="shared" si="17"/>
        <v>9.8846834874475409</v>
      </c>
      <c r="L43" s="339">
        <f t="shared" si="17"/>
        <v>20.008498420901518</v>
      </c>
      <c r="M43" s="339">
        <f t="shared" si="17"/>
        <v>6.6169968215178203</v>
      </c>
      <c r="N43" s="339">
        <f t="shared" si="17"/>
        <v>2.8369325498996147</v>
      </c>
    </row>
    <row r="44" spans="1:14" x14ac:dyDescent="0.3">
      <c r="A44" s="179"/>
      <c r="B44" s="187" t="s">
        <v>14</v>
      </c>
      <c r="C44" s="24">
        <f t="shared" si="15"/>
        <v>336.55899999999997</v>
      </c>
      <c r="D44" s="24">
        <v>139.154</v>
      </c>
      <c r="E44" s="24">
        <v>126.33</v>
      </c>
      <c r="F44" s="350">
        <v>71.075000000000003</v>
      </c>
      <c r="G44" s="374">
        <f t="shared" si="16"/>
        <v>339.19</v>
      </c>
      <c r="H44" s="24">
        <v>131.25200000000001</v>
      </c>
      <c r="I44" s="24">
        <v>99.897000000000006</v>
      </c>
      <c r="J44" s="350">
        <v>108.041</v>
      </c>
      <c r="K44" s="412">
        <f t="shared" si="17"/>
        <v>-0.77567145257820946</v>
      </c>
      <c r="L44" s="339">
        <f t="shared" si="17"/>
        <v>6.0204796879285549</v>
      </c>
      <c r="M44" s="339">
        <f t="shared" si="17"/>
        <v>26.460254061683525</v>
      </c>
      <c r="N44" s="339">
        <f t="shared" si="17"/>
        <v>-34.21478883016632</v>
      </c>
    </row>
    <row r="45" spans="1:14" x14ac:dyDescent="0.3">
      <c r="A45" s="179"/>
      <c r="B45" s="187" t="s">
        <v>65</v>
      </c>
      <c r="C45" s="24">
        <f t="shared" si="15"/>
        <v>122.702</v>
      </c>
      <c r="D45" s="24">
        <v>47.369</v>
      </c>
      <c r="E45" s="24">
        <v>48.76</v>
      </c>
      <c r="F45" s="350">
        <v>26.573</v>
      </c>
      <c r="G45" s="374">
        <f t="shared" si="16"/>
        <v>124.61599999999999</v>
      </c>
      <c r="H45" s="24">
        <v>32.546999999999997</v>
      </c>
      <c r="I45" s="24">
        <v>47.683999999999997</v>
      </c>
      <c r="J45" s="350">
        <v>44.384999999999998</v>
      </c>
      <c r="K45" s="412">
        <f t="shared" si="17"/>
        <v>-1.5359183411439843</v>
      </c>
      <c r="L45" s="339">
        <f t="shared" si="17"/>
        <v>45.540295572556623</v>
      </c>
      <c r="M45" s="339">
        <f t="shared" si="17"/>
        <v>2.2565221038503491</v>
      </c>
      <c r="N45" s="339">
        <f t="shared" si="17"/>
        <v>-40.130674777514926</v>
      </c>
    </row>
    <row r="46" spans="1:14" x14ac:dyDescent="0.3">
      <c r="A46" s="179"/>
      <c r="B46" s="187" t="s">
        <v>13</v>
      </c>
      <c r="C46" s="24">
        <f t="shared" si="15"/>
        <v>272.93900000000002</v>
      </c>
      <c r="D46" s="24">
        <v>101.39</v>
      </c>
      <c r="E46" s="24">
        <v>81.015000000000001</v>
      </c>
      <c r="F46" s="350">
        <v>90.534000000000006</v>
      </c>
      <c r="G46" s="374">
        <f t="shared" si="16"/>
        <v>299.73099999999999</v>
      </c>
      <c r="H46" s="24">
        <v>89.745000000000005</v>
      </c>
      <c r="I46" s="24">
        <v>109.333</v>
      </c>
      <c r="J46" s="350">
        <v>100.65300000000001</v>
      </c>
      <c r="K46" s="412">
        <f t="shared" si="17"/>
        <v>-8.9386816845771619</v>
      </c>
      <c r="L46" s="339">
        <f t="shared" si="17"/>
        <v>12.9756532397348</v>
      </c>
      <c r="M46" s="339">
        <f t="shared" si="17"/>
        <v>-25.900688721611953</v>
      </c>
      <c r="N46" s="339">
        <f t="shared" si="17"/>
        <v>-10.053351613960835</v>
      </c>
    </row>
    <row r="47" spans="1:14" x14ac:dyDescent="0.3">
      <c r="A47" s="179"/>
      <c r="B47" s="187" t="s">
        <v>47</v>
      </c>
      <c r="C47" s="24">
        <f t="shared" si="15"/>
        <v>23.113999999999997</v>
      </c>
      <c r="D47" s="24">
        <v>3.3460000000000001</v>
      </c>
      <c r="E47" s="24">
        <v>14.81</v>
      </c>
      <c r="F47" s="350">
        <v>4.9580000000000002</v>
      </c>
      <c r="G47" s="374">
        <f t="shared" si="16"/>
        <v>26.484999999999999</v>
      </c>
      <c r="H47" s="24">
        <v>10.795999999999999</v>
      </c>
      <c r="I47" s="24">
        <v>9.9239999999999995</v>
      </c>
      <c r="J47" s="350">
        <v>5.7649999999999997</v>
      </c>
      <c r="K47" s="412">
        <f t="shared" si="17"/>
        <v>-12.727959222201255</v>
      </c>
      <c r="L47" s="339">
        <f t="shared" si="17"/>
        <v>-69.007039644312712</v>
      </c>
      <c r="M47" s="339">
        <f t="shared" si="17"/>
        <v>49.234179766223306</v>
      </c>
      <c r="N47" s="339">
        <f t="shared" si="17"/>
        <v>-13.998265394622717</v>
      </c>
    </row>
    <row r="48" spans="1:14" x14ac:dyDescent="0.3">
      <c r="A48" s="179"/>
      <c r="B48" s="187" t="s">
        <v>15</v>
      </c>
      <c r="C48" s="24">
        <f t="shared" si="15"/>
        <v>136</v>
      </c>
      <c r="D48" s="24">
        <v>45.189999999999991</v>
      </c>
      <c r="E48" s="24">
        <v>43.408000000000008</v>
      </c>
      <c r="F48" s="350">
        <v>47.402000000000008</v>
      </c>
      <c r="G48" s="374">
        <f t="shared" si="16"/>
        <v>136.245</v>
      </c>
      <c r="H48" s="24">
        <v>46.538000000000011</v>
      </c>
      <c r="I48" s="24">
        <v>49.042000000000002</v>
      </c>
      <c r="J48" s="350">
        <v>40.664999999999999</v>
      </c>
      <c r="K48" s="412">
        <f t="shared" si="17"/>
        <v>-0.17982311277478405</v>
      </c>
      <c r="L48" s="339">
        <f t="shared" si="17"/>
        <v>-2.8965576518114657</v>
      </c>
      <c r="M48" s="339">
        <f t="shared" si="17"/>
        <v>-11.488112230333169</v>
      </c>
      <c r="N48" s="339">
        <f t="shared" si="17"/>
        <v>16.567072421000884</v>
      </c>
    </row>
    <row r="49" spans="1:14" ht="7.35" customHeight="1" thickBot="1" x14ac:dyDescent="0.35">
      <c r="A49" s="179"/>
      <c r="B49" s="349"/>
      <c r="C49" s="349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</row>
    <row r="50" spans="1:14" ht="15" thickTop="1" x14ac:dyDescent="0.3">
      <c r="A50" s="179"/>
      <c r="B50" s="299" t="s">
        <v>177</v>
      </c>
      <c r="C50" s="179"/>
      <c r="D50" s="180"/>
      <c r="E50" s="180"/>
      <c r="F50" s="180"/>
      <c r="G50" s="180"/>
      <c r="H50" s="180"/>
      <c r="I50" s="180"/>
      <c r="J50" s="180"/>
      <c r="K50" s="192"/>
      <c r="L50" s="180"/>
      <c r="M50" s="180"/>
      <c r="N50" s="300" t="s">
        <v>118</v>
      </c>
    </row>
    <row r="51" spans="1:14" x14ac:dyDescent="0.3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">
      <c r="B53" s="22"/>
      <c r="C53" s="2"/>
      <c r="D53" s="2"/>
      <c r="E53" s="2"/>
      <c r="F53" s="6"/>
      <c r="G53" s="38"/>
      <c r="H53" s="1"/>
      <c r="I53" s="1"/>
      <c r="J53" s="1"/>
      <c r="K53" s="1"/>
      <c r="L53" s="1"/>
      <c r="M53" s="1"/>
      <c r="N53" s="1"/>
    </row>
    <row r="54" spans="1:14" x14ac:dyDescent="0.3">
      <c r="H54" s="39"/>
      <c r="I54" s="39"/>
      <c r="J54" s="39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32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3" style="35" customWidth="1"/>
    <col min="2" max="2" width="24.33203125" style="35" customWidth="1"/>
    <col min="3" max="3" width="12.33203125" style="36" bestFit="1" customWidth="1"/>
    <col min="4" max="6" width="10.33203125" style="36" customWidth="1"/>
    <col min="7" max="7" width="10.6640625" style="36" bestFit="1" customWidth="1"/>
    <col min="8" max="13" width="10.33203125" style="36" customWidth="1"/>
    <col min="14" max="14" width="10.44140625" style="36" customWidth="1"/>
  </cols>
  <sheetData>
    <row r="1" spans="1:14" ht="18.75" customHeight="1" x14ac:dyDescent="0.3">
      <c r="A1" s="179"/>
      <c r="B1" s="179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</row>
    <row r="2" spans="1:14" x14ac:dyDescent="0.3">
      <c r="A2" s="179"/>
      <c r="B2" s="181" t="s">
        <v>106</v>
      </c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ht="7.35" customHeight="1" x14ac:dyDescent="0.3">
      <c r="A3" s="179"/>
      <c r="B3" s="179"/>
      <c r="C3" s="180"/>
      <c r="D3" s="180"/>
      <c r="E3" s="180"/>
      <c r="F3" s="180"/>
      <c r="G3" s="199"/>
      <c r="H3" s="180"/>
      <c r="I3" s="180"/>
      <c r="J3" s="180"/>
      <c r="K3" s="180"/>
      <c r="L3" s="179"/>
      <c r="M3" s="179"/>
      <c r="N3" s="180"/>
    </row>
    <row r="4" spans="1:14" ht="15" thickBot="1" x14ac:dyDescent="0.35">
      <c r="A4" s="179"/>
      <c r="B4" s="179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95" t="s">
        <v>170</v>
      </c>
    </row>
    <row r="5" spans="1:14" ht="22.5" customHeight="1" thickBot="1" x14ac:dyDescent="0.35">
      <c r="A5" s="179"/>
      <c r="B5" s="434"/>
      <c r="C5" s="430" t="s">
        <v>185</v>
      </c>
      <c r="D5" s="431"/>
      <c r="E5" s="431"/>
      <c r="F5" s="432"/>
      <c r="G5" s="430" t="s">
        <v>186</v>
      </c>
      <c r="H5" s="431"/>
      <c r="I5" s="431"/>
      <c r="J5" s="432"/>
      <c r="K5" s="430" t="s">
        <v>49</v>
      </c>
      <c r="L5" s="431"/>
      <c r="M5" s="431"/>
      <c r="N5" s="432"/>
    </row>
    <row r="6" spans="1:14" ht="22.5" customHeight="1" thickBot="1" x14ac:dyDescent="0.35">
      <c r="A6" s="179"/>
      <c r="B6" s="435"/>
      <c r="C6" s="124" t="s">
        <v>0</v>
      </c>
      <c r="D6" s="144" t="s">
        <v>194</v>
      </c>
      <c r="E6" s="144" t="s">
        <v>195</v>
      </c>
      <c r="F6" s="144" t="s">
        <v>196</v>
      </c>
      <c r="G6" s="124" t="s">
        <v>0</v>
      </c>
      <c r="H6" s="144" t="s">
        <v>197</v>
      </c>
      <c r="I6" s="144" t="s">
        <v>198</v>
      </c>
      <c r="J6" s="144" t="s">
        <v>199</v>
      </c>
      <c r="K6" s="124" t="str">
        <f>C6</f>
        <v>Total</v>
      </c>
      <c r="L6" s="144" t="str">
        <f>D6</f>
        <v>abr.24</v>
      </c>
      <c r="M6" s="144" t="str">
        <f t="shared" ref="M6:N6" si="0">E6</f>
        <v>mai.24</v>
      </c>
      <c r="N6" s="144" t="str">
        <f t="shared" si="0"/>
        <v>jun.24</v>
      </c>
    </row>
    <row r="7" spans="1:14" ht="7.35" customHeight="1" x14ac:dyDescent="0.3">
      <c r="A7" s="179"/>
      <c r="B7" s="355"/>
      <c r="C7" s="365"/>
      <c r="D7" s="366"/>
      <c r="E7" s="366"/>
      <c r="F7" s="366"/>
      <c r="G7" s="365"/>
      <c r="H7" s="366"/>
      <c r="I7" s="366"/>
      <c r="J7" s="366"/>
      <c r="K7" s="365"/>
      <c r="L7" s="365"/>
      <c r="M7" s="366"/>
      <c r="N7" s="367"/>
    </row>
    <row r="8" spans="1:14" x14ac:dyDescent="0.3">
      <c r="A8" s="179"/>
      <c r="B8" s="181" t="s">
        <v>0</v>
      </c>
      <c r="C8" s="369">
        <f>SUM(D8:F8)</f>
        <v>23283.368999999999</v>
      </c>
      <c r="D8" s="368">
        <f>'Q03'!D8</f>
        <v>8324.6169999999984</v>
      </c>
      <c r="E8" s="368">
        <f>'Q03'!E8</f>
        <v>7728.7889999999998</v>
      </c>
      <c r="F8" s="370">
        <f>'Q03'!F8</f>
        <v>7229.9630000000006</v>
      </c>
      <c r="G8" s="368">
        <f>SUM(H8:J8)</f>
        <v>22237.696</v>
      </c>
      <c r="H8" s="368">
        <f>'Q03'!H8</f>
        <v>7404.9089999999997</v>
      </c>
      <c r="I8" s="368">
        <f>'Q03'!I8</f>
        <v>7410.8140000000003</v>
      </c>
      <c r="J8" s="368">
        <f>'Q03'!J8</f>
        <v>7421.9730000000009</v>
      </c>
      <c r="K8" s="340">
        <f t="shared" ref="K8:N8" si="1">IF(AND(C8=0,G8=0),"-",IF(G8=0,-100,(C8-G8)/G8*100))</f>
        <v>4.7022542263371117</v>
      </c>
      <c r="L8" s="341">
        <f t="shared" si="1"/>
        <v>12.420247163064376</v>
      </c>
      <c r="M8" s="341">
        <f t="shared" si="1"/>
        <v>4.290689254918548</v>
      </c>
      <c r="N8" s="341">
        <f t="shared" si="1"/>
        <v>-2.5870479453374484</v>
      </c>
    </row>
    <row r="9" spans="1:14" ht="7.35" customHeight="1" x14ac:dyDescent="0.3">
      <c r="A9" s="179"/>
      <c r="B9" s="356"/>
      <c r="C9" s="372"/>
      <c r="D9" s="371"/>
      <c r="E9" s="371"/>
      <c r="F9" s="373"/>
      <c r="G9" s="371"/>
      <c r="H9" s="371"/>
      <c r="I9" s="371"/>
      <c r="J9" s="371"/>
      <c r="K9" s="342"/>
      <c r="L9" s="343"/>
      <c r="M9" s="343"/>
      <c r="N9" s="343"/>
    </row>
    <row r="10" spans="1:14" x14ac:dyDescent="0.3">
      <c r="A10" s="179"/>
      <c r="B10" s="376" t="s">
        <v>95</v>
      </c>
      <c r="C10" s="329"/>
      <c r="D10" s="328"/>
      <c r="E10" s="328"/>
      <c r="F10" s="375"/>
      <c r="G10" s="328"/>
      <c r="H10" s="328"/>
      <c r="I10" s="328"/>
      <c r="J10" s="328"/>
      <c r="K10" s="344"/>
      <c r="L10" s="343"/>
      <c r="M10" s="343"/>
      <c r="N10" s="343"/>
    </row>
    <row r="11" spans="1:14" ht="7.35" customHeight="1" x14ac:dyDescent="0.3">
      <c r="A11" s="179"/>
      <c r="B11" s="356"/>
      <c r="C11" s="329"/>
      <c r="D11" s="328"/>
      <c r="E11" s="328"/>
      <c r="F11" s="375"/>
      <c r="G11" s="328"/>
      <c r="H11" s="328"/>
      <c r="I11" s="328"/>
      <c r="J11" s="328"/>
      <c r="K11" s="342"/>
      <c r="L11" s="343"/>
      <c r="M11" s="343"/>
      <c r="N11" s="343"/>
    </row>
    <row r="12" spans="1:14" x14ac:dyDescent="0.3">
      <c r="A12" s="179"/>
      <c r="B12" s="377" t="s">
        <v>94</v>
      </c>
      <c r="C12" s="147">
        <f>SUM(D12:F12)</f>
        <v>3404.7259999999997</v>
      </c>
      <c r="D12" s="296">
        <f>SUM(D13:D16)</f>
        <v>1141.0529999999999</v>
      </c>
      <c r="E12" s="296">
        <f>SUM(E13:E16)</f>
        <v>1115.373</v>
      </c>
      <c r="F12" s="370">
        <f>SUM(F13:F16)</f>
        <v>1148.3</v>
      </c>
      <c r="G12" s="368">
        <f>SUM(H12:J12)</f>
        <v>3468.1390000000001</v>
      </c>
      <c r="H12" s="296">
        <f>SUM(H13:H16)</f>
        <v>1184.7080000000001</v>
      </c>
      <c r="I12" s="296">
        <f>SUM(I13:I16)</f>
        <v>1164.4669999999999</v>
      </c>
      <c r="J12" s="296">
        <f>SUM(J13:J16)</f>
        <v>1118.9639999999999</v>
      </c>
      <c r="K12" s="340">
        <f t="shared" ref="K12:N16" si="2">IF(AND(C12=0,G12=0),"-",IF(G12=0,-100,(C12-G12)/G12*100))</f>
        <v>-1.8284445923303669</v>
      </c>
      <c r="L12" s="341">
        <f t="shared" si="2"/>
        <v>-3.684874247493914</v>
      </c>
      <c r="M12" s="341">
        <f t="shared" si="2"/>
        <v>-4.2160061212554609</v>
      </c>
      <c r="N12" s="341">
        <f t="shared" si="2"/>
        <v>2.6217107967727307</v>
      </c>
    </row>
    <row r="13" spans="1:14" x14ac:dyDescent="0.3">
      <c r="A13" s="179"/>
      <c r="B13" s="361" t="s">
        <v>92</v>
      </c>
      <c r="C13" s="374">
        <f>SUM(D13:F13)</f>
        <v>583.41399999999999</v>
      </c>
      <c r="D13" s="24">
        <v>212.54900000000001</v>
      </c>
      <c r="E13" s="24">
        <v>198.81800000000001</v>
      </c>
      <c r="F13" s="370">
        <v>172.047</v>
      </c>
      <c r="G13" s="297">
        <f t="shared" ref="G13:G16" si="3">SUM(H13:J13)</f>
        <v>635.25400000000002</v>
      </c>
      <c r="H13" s="24">
        <v>226.119</v>
      </c>
      <c r="I13" s="24">
        <v>214.98400000000001</v>
      </c>
      <c r="J13" s="151">
        <v>194.15100000000001</v>
      </c>
      <c r="K13" s="340">
        <f t="shared" si="2"/>
        <v>-8.1605153214304877</v>
      </c>
      <c r="L13" s="339">
        <f t="shared" si="2"/>
        <v>-6.0012648207359813</v>
      </c>
      <c r="M13" s="339">
        <f t="shared" si="2"/>
        <v>-7.5196293677669015</v>
      </c>
      <c r="N13" s="339">
        <f t="shared" si="2"/>
        <v>-11.384952948993316</v>
      </c>
    </row>
    <row r="14" spans="1:14" x14ac:dyDescent="0.3">
      <c r="A14" s="179"/>
      <c r="B14" s="361" t="s">
        <v>91</v>
      </c>
      <c r="C14" s="374">
        <f>SUM(D14:F14)</f>
        <v>614.65599999999995</v>
      </c>
      <c r="D14" s="24">
        <v>189.876</v>
      </c>
      <c r="E14" s="24">
        <v>194.232</v>
      </c>
      <c r="F14" s="370">
        <v>230.548</v>
      </c>
      <c r="G14" s="297">
        <f t="shared" si="3"/>
        <v>704.86199999999997</v>
      </c>
      <c r="H14" s="24">
        <v>255.57900000000001</v>
      </c>
      <c r="I14" s="24">
        <v>211.87299999999999</v>
      </c>
      <c r="J14" s="151">
        <v>237.41</v>
      </c>
      <c r="K14" s="340">
        <f t="shared" si="2"/>
        <v>-12.797682383218278</v>
      </c>
      <c r="L14" s="339">
        <f t="shared" si="2"/>
        <v>-25.707511180496052</v>
      </c>
      <c r="M14" s="339">
        <f t="shared" si="2"/>
        <v>-8.326214288748444</v>
      </c>
      <c r="N14" s="339">
        <f t="shared" si="2"/>
        <v>-2.8903584516237713</v>
      </c>
    </row>
    <row r="15" spans="1:14" x14ac:dyDescent="0.3">
      <c r="A15" s="179"/>
      <c r="B15" s="361" t="s">
        <v>90</v>
      </c>
      <c r="C15" s="374">
        <f>SUM(D15:F15)</f>
        <v>1520.6959999999999</v>
      </c>
      <c r="D15" s="24">
        <v>537.35799999999995</v>
      </c>
      <c r="E15" s="24">
        <v>507.09500000000003</v>
      </c>
      <c r="F15" s="370">
        <v>476.24299999999999</v>
      </c>
      <c r="G15" s="297">
        <f t="shared" si="3"/>
        <v>1450.5239999999999</v>
      </c>
      <c r="H15" s="24">
        <v>473.98099999999999</v>
      </c>
      <c r="I15" s="24">
        <v>491.94299999999998</v>
      </c>
      <c r="J15" s="151">
        <v>484.6</v>
      </c>
      <c r="K15" s="340">
        <f t="shared" si="2"/>
        <v>4.8377000311611553</v>
      </c>
      <c r="L15" s="339">
        <f t="shared" si="2"/>
        <v>13.371211082300757</v>
      </c>
      <c r="M15" s="339">
        <f t="shared" si="2"/>
        <v>3.0800316296806836</v>
      </c>
      <c r="N15" s="339">
        <f t="shared" si="2"/>
        <v>-1.7245150639702902</v>
      </c>
    </row>
    <row r="16" spans="1:14" x14ac:dyDescent="0.3">
      <c r="A16" s="179"/>
      <c r="B16" s="361" t="s">
        <v>89</v>
      </c>
      <c r="C16" s="374">
        <f>SUM(D16:F16)</f>
        <v>685.96</v>
      </c>
      <c r="D16" s="24">
        <v>201.27</v>
      </c>
      <c r="E16" s="24">
        <v>215.22800000000001</v>
      </c>
      <c r="F16" s="370">
        <v>269.46199999999999</v>
      </c>
      <c r="G16" s="297">
        <f t="shared" si="3"/>
        <v>677.49900000000002</v>
      </c>
      <c r="H16" s="24">
        <v>229.029</v>
      </c>
      <c r="I16" s="24">
        <v>245.667</v>
      </c>
      <c r="J16" s="151">
        <v>202.803</v>
      </c>
      <c r="K16" s="340">
        <f t="shared" si="2"/>
        <v>1.2488579318936284</v>
      </c>
      <c r="L16" s="339">
        <f t="shared" si="2"/>
        <v>-12.120299176086865</v>
      </c>
      <c r="M16" s="339">
        <f t="shared" si="2"/>
        <v>-12.390349538196011</v>
      </c>
      <c r="N16" s="339">
        <f t="shared" si="2"/>
        <v>32.868843163069577</v>
      </c>
    </row>
    <row r="17" spans="1:14" ht="7.35" customHeight="1" x14ac:dyDescent="0.3">
      <c r="A17" s="179"/>
      <c r="B17" s="361"/>
      <c r="C17" s="329"/>
      <c r="D17" s="328"/>
      <c r="E17" s="328"/>
      <c r="F17" s="370"/>
      <c r="G17" s="368"/>
      <c r="H17" s="328"/>
      <c r="I17" s="328"/>
      <c r="J17" s="151"/>
      <c r="K17" s="340"/>
      <c r="L17" s="343"/>
      <c r="M17" s="343"/>
      <c r="N17" s="343"/>
    </row>
    <row r="18" spans="1:14" x14ac:dyDescent="0.3">
      <c r="A18" s="179"/>
      <c r="B18" s="377" t="s">
        <v>124</v>
      </c>
      <c r="C18" s="147">
        <f>SUM(D18:F18)</f>
        <v>2889.4</v>
      </c>
      <c r="D18" s="296">
        <f>SUM(D19:D22)</f>
        <v>1084.1659999999999</v>
      </c>
      <c r="E18" s="296">
        <f>SUM(E19:E22)</f>
        <v>958.24699999999996</v>
      </c>
      <c r="F18" s="370">
        <f>SUM(F19:F22)</f>
        <v>846.98699999999997</v>
      </c>
      <c r="G18" s="368">
        <f>SUM(H18:J18)</f>
        <v>2953.5619999999999</v>
      </c>
      <c r="H18" s="296">
        <f>SUM(H19:H22)</f>
        <v>975.06599999999992</v>
      </c>
      <c r="I18" s="296">
        <f>SUM(I19:I22)</f>
        <v>907.24</v>
      </c>
      <c r="J18" s="296">
        <f>SUM(J19:J22)</f>
        <v>1071.2559999999999</v>
      </c>
      <c r="K18" s="340">
        <f t="shared" ref="K18:N22" si="4">IF(AND(C18=0,G18=0),"-",IF(G18=0,-100,(C18-G18)/G18*100))</f>
        <v>-2.1723600181746585</v>
      </c>
      <c r="L18" s="341">
        <f t="shared" si="4"/>
        <v>11.188986181448234</v>
      </c>
      <c r="M18" s="341">
        <f t="shared" si="4"/>
        <v>5.6222168334729448</v>
      </c>
      <c r="N18" s="341">
        <f t="shared" si="4"/>
        <v>-20.93514528740095</v>
      </c>
    </row>
    <row r="19" spans="1:14" x14ac:dyDescent="0.3">
      <c r="A19" s="179"/>
      <c r="B19" s="361" t="s">
        <v>92</v>
      </c>
      <c r="C19" s="374">
        <f>SUM(D19:F19)</f>
        <v>404.74700000000001</v>
      </c>
      <c r="D19" s="24">
        <v>143.15</v>
      </c>
      <c r="E19" s="24">
        <v>143.13800000000001</v>
      </c>
      <c r="F19" s="370">
        <v>118.459</v>
      </c>
      <c r="G19" s="297">
        <f t="shared" ref="G19:G22" si="5">SUM(H19:J19)</f>
        <v>401.16899999999998</v>
      </c>
      <c r="H19" s="24">
        <v>130.374</v>
      </c>
      <c r="I19" s="24">
        <v>139.351</v>
      </c>
      <c r="J19" s="151">
        <v>131.44399999999999</v>
      </c>
      <c r="K19" s="340">
        <f t="shared" si="4"/>
        <v>0.89189344141746529</v>
      </c>
      <c r="L19" s="339">
        <f t="shared" si="4"/>
        <v>9.7994999002868752</v>
      </c>
      <c r="M19" s="339">
        <f t="shared" si="4"/>
        <v>2.7175980079080926</v>
      </c>
      <c r="N19" s="339">
        <f t="shared" si="4"/>
        <v>-9.8787316271568013</v>
      </c>
    </row>
    <row r="20" spans="1:14" x14ac:dyDescent="0.3">
      <c r="A20" s="179"/>
      <c r="B20" s="361" t="s">
        <v>91</v>
      </c>
      <c r="C20" s="374">
        <f>SUM(D20:F20)</f>
        <v>1358.3159999999998</v>
      </c>
      <c r="D20" s="24">
        <v>555.05499999999995</v>
      </c>
      <c r="E20" s="24">
        <v>419.78699999999998</v>
      </c>
      <c r="F20" s="370">
        <v>383.47399999999999</v>
      </c>
      <c r="G20" s="297">
        <f t="shared" si="5"/>
        <v>1638.021</v>
      </c>
      <c r="H20" s="24">
        <v>551.57600000000002</v>
      </c>
      <c r="I20" s="24">
        <v>448.27199999999999</v>
      </c>
      <c r="J20" s="151">
        <v>638.173</v>
      </c>
      <c r="K20" s="340">
        <f t="shared" si="4"/>
        <v>-17.075788405643159</v>
      </c>
      <c r="L20" s="339">
        <f t="shared" si="4"/>
        <v>0.6307381031806909</v>
      </c>
      <c r="M20" s="339">
        <f t="shared" si="4"/>
        <v>-6.3544008994539061</v>
      </c>
      <c r="N20" s="339">
        <f t="shared" si="4"/>
        <v>-39.910651187060566</v>
      </c>
    </row>
    <row r="21" spans="1:14" x14ac:dyDescent="0.3">
      <c r="A21" s="179"/>
      <c r="B21" s="361" t="s">
        <v>90</v>
      </c>
      <c r="C21" s="374">
        <f>SUM(D21:F21)</f>
        <v>1047.704</v>
      </c>
      <c r="D21" s="24">
        <v>366.30099999999999</v>
      </c>
      <c r="E21" s="24">
        <v>354.80700000000002</v>
      </c>
      <c r="F21" s="370">
        <v>326.596</v>
      </c>
      <c r="G21" s="297">
        <f t="shared" si="5"/>
        <v>858.36300000000006</v>
      </c>
      <c r="H21" s="24">
        <v>277.58999999999997</v>
      </c>
      <c r="I21" s="24">
        <v>301.608</v>
      </c>
      <c r="J21" s="151">
        <v>279.16500000000002</v>
      </c>
      <c r="K21" s="340">
        <f t="shared" si="4"/>
        <v>22.0583832248128</v>
      </c>
      <c r="L21" s="339">
        <f t="shared" si="4"/>
        <v>31.957563312799458</v>
      </c>
      <c r="M21" s="339">
        <f t="shared" si="4"/>
        <v>17.638457865839104</v>
      </c>
      <c r="N21" s="339">
        <f t="shared" si="4"/>
        <v>16.990310389912768</v>
      </c>
    </row>
    <row r="22" spans="1:14" x14ac:dyDescent="0.3">
      <c r="A22" s="179"/>
      <c r="B22" s="361" t="s">
        <v>89</v>
      </c>
      <c r="C22" s="374">
        <f>SUM(D22:F22)</f>
        <v>78.632999999999996</v>
      </c>
      <c r="D22" s="24">
        <v>19.66</v>
      </c>
      <c r="E22" s="24">
        <v>40.515000000000001</v>
      </c>
      <c r="F22" s="370">
        <v>18.457999999999998</v>
      </c>
      <c r="G22" s="297">
        <f t="shared" si="5"/>
        <v>56.009</v>
      </c>
      <c r="H22" s="24">
        <v>15.526</v>
      </c>
      <c r="I22" s="24">
        <v>18.009</v>
      </c>
      <c r="J22" s="151">
        <v>22.474</v>
      </c>
      <c r="K22" s="340">
        <f t="shared" si="4"/>
        <v>40.393508186184356</v>
      </c>
      <c r="L22" s="339">
        <f t="shared" si="4"/>
        <v>26.626304263815538</v>
      </c>
      <c r="M22" s="392">
        <f t="shared" si="4"/>
        <v>124.97084790937865</v>
      </c>
      <c r="N22" s="339">
        <f t="shared" si="4"/>
        <v>-17.869538132953643</v>
      </c>
    </row>
    <row r="23" spans="1:14" ht="7.35" customHeight="1" x14ac:dyDescent="0.3">
      <c r="A23" s="179"/>
      <c r="B23" s="361"/>
      <c r="C23" s="329"/>
      <c r="D23" s="328"/>
      <c r="E23" s="328"/>
      <c r="F23" s="370"/>
      <c r="G23" s="368"/>
      <c r="H23" s="328"/>
      <c r="I23" s="328"/>
      <c r="J23" s="151"/>
      <c r="K23" s="340"/>
      <c r="L23" s="343"/>
      <c r="M23" s="343"/>
      <c r="N23" s="343"/>
    </row>
    <row r="24" spans="1:14" x14ac:dyDescent="0.3">
      <c r="A24" s="179"/>
      <c r="B24" s="377" t="s">
        <v>93</v>
      </c>
      <c r="C24" s="147">
        <f>SUM(D24:F24)</f>
        <v>12153.18</v>
      </c>
      <c r="D24" s="296">
        <f>SUM(D25:D28)</f>
        <v>4427.9890000000005</v>
      </c>
      <c r="E24" s="296">
        <f>SUM(E25:E28)</f>
        <v>4069.4250000000002</v>
      </c>
      <c r="F24" s="370">
        <f>SUM(F25:F28)</f>
        <v>3655.7660000000001</v>
      </c>
      <c r="G24" s="368">
        <f>SUM(H24:J24)</f>
        <v>10843.610999999999</v>
      </c>
      <c r="H24" s="296">
        <f>SUM(H25:H28)</f>
        <v>3546.422</v>
      </c>
      <c r="I24" s="296">
        <f>SUM(I25:I28)</f>
        <v>3709.6839999999997</v>
      </c>
      <c r="J24" s="296">
        <f>SUM(J25:J28)</f>
        <v>3587.5049999999997</v>
      </c>
      <c r="K24" s="340">
        <f t="shared" ref="K24:K28" si="6">IF(AND(C24=0,G24=0),"-",IF(G24=0,-100,(C24-G24)/G24*100))</f>
        <v>12.076871809584478</v>
      </c>
      <c r="L24" s="341">
        <f t="shared" ref="L24:L28" si="7">IF(AND(D24=0,H24=0),"-",IF(H24=0,-100,(D24-H24)/H24*100))</f>
        <v>24.857927229190445</v>
      </c>
      <c r="M24" s="341">
        <f t="shared" ref="M24:M28" si="8">IF(AND(E24=0,I24=0),"-",IF(I24=0,-100,(E24-I24)/I24*100))</f>
        <v>9.6973488847028619</v>
      </c>
      <c r="N24" s="341">
        <f t="shared" ref="N24:N28" si="9">IF(AND(F24=0,J24=0),"-",IF(J24=0,-100,(F24-J24)/J24*100))</f>
        <v>1.9027429926927051</v>
      </c>
    </row>
    <row r="25" spans="1:14" x14ac:dyDescent="0.3">
      <c r="A25" s="179"/>
      <c r="B25" s="361" t="s">
        <v>92</v>
      </c>
      <c r="C25" s="374">
        <f>SUM(D25:F25)</f>
        <v>6515.3590000000004</v>
      </c>
      <c r="D25" s="24">
        <v>2489.377</v>
      </c>
      <c r="E25" s="24">
        <v>2129.9450000000002</v>
      </c>
      <c r="F25" s="370">
        <v>1896.037</v>
      </c>
      <c r="G25" s="297">
        <f t="shared" ref="G25:G28" si="10">SUM(H25:J25)</f>
        <v>6041.5370000000003</v>
      </c>
      <c r="H25" s="24">
        <v>2096.5700000000002</v>
      </c>
      <c r="I25" s="24">
        <v>2121.3339999999998</v>
      </c>
      <c r="J25" s="151">
        <v>1823.633</v>
      </c>
      <c r="K25" s="340">
        <f t="shared" si="6"/>
        <v>7.842739355895695</v>
      </c>
      <c r="L25" s="339">
        <f t="shared" si="7"/>
        <v>18.735696876326561</v>
      </c>
      <c r="M25" s="339">
        <f t="shared" si="8"/>
        <v>0.40592381963426466</v>
      </c>
      <c r="N25" s="339">
        <f t="shared" si="9"/>
        <v>3.9703163958976391</v>
      </c>
    </row>
    <row r="26" spans="1:14" x14ac:dyDescent="0.3">
      <c r="A26" s="179"/>
      <c r="B26" s="361" t="s">
        <v>91</v>
      </c>
      <c r="C26" s="374">
        <f>SUM(D26:F26)</f>
        <v>136.673</v>
      </c>
      <c r="D26" s="24">
        <v>9.15</v>
      </c>
      <c r="E26" s="24">
        <v>90.358000000000004</v>
      </c>
      <c r="F26" s="370">
        <v>37.164999999999999</v>
      </c>
      <c r="G26" s="297">
        <f t="shared" si="10"/>
        <v>75.924000000000007</v>
      </c>
      <c r="H26" s="24">
        <v>42.091000000000001</v>
      </c>
      <c r="I26" s="24">
        <v>13.44</v>
      </c>
      <c r="J26" s="151">
        <v>20.393000000000001</v>
      </c>
      <c r="K26" s="340">
        <f t="shared" si="6"/>
        <v>80.012907644486575</v>
      </c>
      <c r="L26" s="387">
        <f t="shared" si="7"/>
        <v>-78.261386044522581</v>
      </c>
      <c r="M26" s="339">
        <f t="shared" si="8"/>
        <v>572.30654761904759</v>
      </c>
      <c r="N26" s="339">
        <f t="shared" si="9"/>
        <v>82.243907223066728</v>
      </c>
    </row>
    <row r="27" spans="1:14" x14ac:dyDescent="0.3">
      <c r="A27" s="179"/>
      <c r="B27" s="361" t="s">
        <v>90</v>
      </c>
      <c r="C27" s="374">
        <f>SUM(D27:F27)</f>
        <v>5489.0460000000003</v>
      </c>
      <c r="D27" s="24">
        <v>1921.5909999999999</v>
      </c>
      <c r="E27" s="24">
        <v>1846.076</v>
      </c>
      <c r="F27" s="370">
        <v>1721.3789999999999</v>
      </c>
      <c r="G27" s="297">
        <f t="shared" si="10"/>
        <v>4710.3729999999996</v>
      </c>
      <c r="H27" s="24">
        <v>1404.8489999999999</v>
      </c>
      <c r="I27" s="24">
        <v>1567.511</v>
      </c>
      <c r="J27" s="151">
        <v>1738.0129999999999</v>
      </c>
      <c r="K27" s="340">
        <f t="shared" si="6"/>
        <v>16.531026311504434</v>
      </c>
      <c r="L27" s="339">
        <f t="shared" si="7"/>
        <v>36.782743198735233</v>
      </c>
      <c r="M27" s="339">
        <f t="shared" si="8"/>
        <v>17.771167156083756</v>
      </c>
      <c r="N27" s="339">
        <f t="shared" si="9"/>
        <v>-0.95706994136407586</v>
      </c>
    </row>
    <row r="28" spans="1:14" x14ac:dyDescent="0.3">
      <c r="A28" s="179"/>
      <c r="B28" s="361" t="s">
        <v>89</v>
      </c>
      <c r="C28" s="374">
        <f>SUM(D28:F28)</f>
        <v>12.102</v>
      </c>
      <c r="D28" s="24">
        <v>7.8710000000000004</v>
      </c>
      <c r="E28" s="24">
        <v>3.0459999999999998</v>
      </c>
      <c r="F28" s="370">
        <v>1.1850000000000001</v>
      </c>
      <c r="G28" s="297">
        <f t="shared" si="10"/>
        <v>15.777000000000001</v>
      </c>
      <c r="H28" s="24">
        <v>2.9119999999999999</v>
      </c>
      <c r="I28" s="391">
        <v>7.399</v>
      </c>
      <c r="J28" s="151">
        <v>5.4660000000000002</v>
      </c>
      <c r="K28" s="340">
        <f t="shared" si="6"/>
        <v>-23.293401787412058</v>
      </c>
      <c r="L28" s="339">
        <f t="shared" si="7"/>
        <v>170.29532967032969</v>
      </c>
      <c r="M28" s="339">
        <f t="shared" si="8"/>
        <v>-58.83227463170698</v>
      </c>
      <c r="N28" s="339">
        <f t="shared" si="9"/>
        <v>-78.320526893523606</v>
      </c>
    </row>
    <row r="29" spans="1:14" ht="7.35" customHeight="1" thickBot="1" x14ac:dyDescent="0.35">
      <c r="A29" s="179"/>
      <c r="B29" s="349"/>
      <c r="C29" s="349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</row>
    <row r="30" spans="1:14" ht="15" thickTop="1" x14ac:dyDescent="0.3">
      <c r="A30" s="179"/>
      <c r="B30" s="299" t="s">
        <v>177</v>
      </c>
      <c r="C30" s="179"/>
      <c r="D30" s="180"/>
      <c r="E30" s="180"/>
      <c r="F30" s="180"/>
      <c r="G30" s="180"/>
      <c r="H30" s="180"/>
      <c r="I30" s="180"/>
      <c r="J30" s="180"/>
      <c r="K30" s="192"/>
      <c r="L30" s="180"/>
      <c r="M30" s="180"/>
      <c r="N30" s="300" t="s">
        <v>118</v>
      </c>
    </row>
    <row r="31" spans="1:14" x14ac:dyDescent="0.3">
      <c r="A31" s="37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37"/>
      <c r="B32" s="22"/>
      <c r="C32" s="2"/>
      <c r="D32" s="2"/>
      <c r="E32" s="2"/>
      <c r="F32" s="6"/>
      <c r="G32" s="38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  <ignoredErrors>
    <ignoredError sqref="G12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23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2.33203125" style="1" customWidth="1"/>
    <col min="2" max="2" width="26.5546875" style="1" customWidth="1"/>
    <col min="3" max="6" width="11.33203125" style="2" customWidth="1"/>
    <col min="7" max="7" width="9.77734375" style="2" customWidth="1"/>
    <col min="8" max="8" width="2.33203125" style="2" customWidth="1"/>
    <col min="9" max="9" width="9.77734375" style="2" customWidth="1"/>
    <col min="10" max="10" width="2.33203125" style="2" customWidth="1"/>
    <col min="11" max="11" width="9.77734375" style="2" customWidth="1"/>
    <col min="12" max="12" width="2.33203125" style="2" customWidth="1"/>
    <col min="13" max="13" width="9.77734375" style="2" customWidth="1"/>
    <col min="14" max="14" width="2.33203125" style="2" customWidth="1"/>
    <col min="15" max="15" width="8" style="2" customWidth="1"/>
    <col min="16" max="16" width="9.6640625" style="2" customWidth="1"/>
    <col min="17" max="18" width="8" style="2" customWidth="1"/>
  </cols>
  <sheetData>
    <row r="1" spans="1:18" ht="7.35" customHeight="1" x14ac:dyDescent="0.3"/>
    <row r="2" spans="1:18" x14ac:dyDescent="0.3">
      <c r="B2" s="64" t="s">
        <v>96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52"/>
      <c r="P2" s="52"/>
      <c r="Q2" s="143"/>
      <c r="R2" s="143"/>
    </row>
    <row r="3" spans="1:18" ht="7.35" customHeight="1" x14ac:dyDescent="0.3">
      <c r="B3" s="52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</row>
    <row r="4" spans="1:18" ht="15" thickBot="1" x14ac:dyDescent="0.35">
      <c r="B4" s="52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75" t="s">
        <v>53</v>
      </c>
    </row>
    <row r="5" spans="1:18" ht="22.5" customHeight="1" thickBot="1" x14ac:dyDescent="0.35">
      <c r="B5" s="437"/>
      <c r="C5" s="436" t="s">
        <v>200</v>
      </c>
      <c r="D5" s="436"/>
      <c r="E5" s="436"/>
      <c r="F5" s="436"/>
      <c r="G5" s="436" t="s">
        <v>211</v>
      </c>
      <c r="H5" s="436"/>
      <c r="I5" s="436"/>
      <c r="J5" s="436"/>
      <c r="K5" s="436"/>
      <c r="L5" s="436"/>
      <c r="M5" s="430"/>
      <c r="N5" s="422"/>
      <c r="O5" s="436" t="s">
        <v>49</v>
      </c>
      <c r="P5" s="436"/>
      <c r="Q5" s="436"/>
      <c r="R5" s="436"/>
    </row>
    <row r="6" spans="1:18" ht="22.5" customHeight="1" x14ac:dyDescent="0.3">
      <c r="B6" s="438"/>
      <c r="C6" s="124" t="s">
        <v>0</v>
      </c>
      <c r="D6" s="144" t="s">
        <v>187</v>
      </c>
      <c r="E6" s="144" t="s">
        <v>188</v>
      </c>
      <c r="F6" s="144" t="s">
        <v>189</v>
      </c>
      <c r="G6" s="424" t="s">
        <v>0</v>
      </c>
      <c r="H6" s="425"/>
      <c r="I6" s="427" t="s">
        <v>190</v>
      </c>
      <c r="J6" s="426"/>
      <c r="K6" s="427" t="s">
        <v>191</v>
      </c>
      <c r="L6" s="426"/>
      <c r="M6" s="427" t="s">
        <v>192</v>
      </c>
      <c r="N6" s="426"/>
      <c r="O6" s="124" t="str">
        <f>C6</f>
        <v>Total</v>
      </c>
      <c r="P6" s="144" t="str">
        <f>D6</f>
        <v>Abr.24</v>
      </c>
      <c r="Q6" s="144" t="str">
        <f>E6</f>
        <v>Mai.24</v>
      </c>
      <c r="R6" s="144" t="str">
        <f>F6</f>
        <v>Jun.24</v>
      </c>
    </row>
    <row r="7" spans="1:18" ht="7.35" customHeight="1" x14ac:dyDescent="0.3">
      <c r="B7" s="66"/>
      <c r="C7" s="143"/>
      <c r="D7" s="143"/>
      <c r="E7" s="378"/>
      <c r="F7" s="378"/>
      <c r="G7" s="143"/>
      <c r="H7" s="143"/>
      <c r="I7" s="143"/>
      <c r="J7" s="143"/>
      <c r="K7" s="378"/>
      <c r="L7" s="378"/>
      <c r="M7" s="378"/>
      <c r="N7" s="378"/>
      <c r="O7" s="143"/>
      <c r="P7" s="378"/>
      <c r="Q7" s="378"/>
      <c r="R7" s="378"/>
    </row>
    <row r="8" spans="1:18" x14ac:dyDescent="0.3">
      <c r="A8" s="3"/>
      <c r="B8" s="146" t="s">
        <v>54</v>
      </c>
      <c r="C8" s="147">
        <f t="shared" ref="C8:M8" si="0">SUM(C10)+SUM(C18)</f>
        <v>6125152</v>
      </c>
      <c r="D8" s="296">
        <f t="shared" si="0"/>
        <v>1973044</v>
      </c>
      <c r="E8" s="296">
        <f t="shared" si="0"/>
        <v>2077911</v>
      </c>
      <c r="F8" s="148">
        <f t="shared" si="0"/>
        <v>2074197</v>
      </c>
      <c r="G8" s="147">
        <f t="shared" si="0"/>
        <v>5826615</v>
      </c>
      <c r="H8" s="296"/>
      <c r="I8" s="296">
        <f t="shared" si="0"/>
        <v>1812811</v>
      </c>
      <c r="J8" s="296"/>
      <c r="K8" s="296">
        <f t="shared" si="0"/>
        <v>1992021</v>
      </c>
      <c r="L8" s="296"/>
      <c r="M8" s="296">
        <f t="shared" si="0"/>
        <v>2021783</v>
      </c>
      <c r="N8" s="296"/>
      <c r="O8" s="149">
        <f>(C8-G8)/G8*100</f>
        <v>5.1236781561850231</v>
      </c>
      <c r="P8" s="185">
        <f>(D8-I8)/I8*100</f>
        <v>8.8389247417408647</v>
      </c>
      <c r="Q8" s="185">
        <f>(E8-K8)/K8*100</f>
        <v>4.3117015332669686</v>
      </c>
      <c r="R8" s="185">
        <f>(F8-M8)/M8*100</f>
        <v>2.5924641764224945</v>
      </c>
    </row>
    <row r="9" spans="1:18" ht="7.35" customHeight="1" x14ac:dyDescent="0.3">
      <c r="B9" s="145"/>
      <c r="C9" s="150"/>
      <c r="D9" s="151"/>
      <c r="E9" s="151"/>
      <c r="F9" s="152"/>
      <c r="G9" s="150"/>
      <c r="H9" s="151"/>
      <c r="I9" s="151"/>
      <c r="J9" s="151"/>
      <c r="K9" s="151"/>
      <c r="L9" s="151"/>
      <c r="M9" s="151"/>
      <c r="N9" s="151"/>
      <c r="O9" s="149"/>
      <c r="P9" s="185"/>
      <c r="Q9" s="185"/>
      <c r="R9" s="185"/>
    </row>
    <row r="10" spans="1:18" x14ac:dyDescent="0.3">
      <c r="A10" s="3"/>
      <c r="B10" s="153" t="s">
        <v>111</v>
      </c>
      <c r="C10" s="147">
        <f>SUM(C12:C16)</f>
        <v>6096763</v>
      </c>
      <c r="D10" s="296">
        <f t="shared" ref="D10:M10" si="1">SUM(D12:D16)</f>
        <v>1963670</v>
      </c>
      <c r="E10" s="296">
        <f t="shared" si="1"/>
        <v>2068225</v>
      </c>
      <c r="F10" s="148">
        <f t="shared" si="1"/>
        <v>2064868</v>
      </c>
      <c r="G10" s="147">
        <f>SUM(G12:G16)</f>
        <v>5800121</v>
      </c>
      <c r="H10" s="296"/>
      <c r="I10" s="296">
        <f t="shared" si="1"/>
        <v>1803470</v>
      </c>
      <c r="J10" s="296"/>
      <c r="K10" s="296">
        <f t="shared" si="1"/>
        <v>1983215</v>
      </c>
      <c r="L10" s="296"/>
      <c r="M10" s="296">
        <f t="shared" si="1"/>
        <v>2013436</v>
      </c>
      <c r="N10" s="296"/>
      <c r="O10" s="149">
        <f>(C10-G10)/G10*100</f>
        <v>5.1144105441938192</v>
      </c>
      <c r="P10" s="185">
        <f>(D10-I10)/I10*100</f>
        <v>8.8828757894503365</v>
      </c>
      <c r="Q10" s="185">
        <f>(E10-K10)/K10*100</f>
        <v>4.2864742350173834</v>
      </c>
      <c r="R10" s="185">
        <f>(F10-M10)/M10*100</f>
        <v>2.5544392769375337</v>
      </c>
    </row>
    <row r="11" spans="1:18" ht="7.35" customHeight="1" x14ac:dyDescent="0.3">
      <c r="B11" s="145"/>
      <c r="C11" s="150"/>
      <c r="D11" s="154"/>
      <c r="E11" s="154"/>
      <c r="F11" s="155"/>
      <c r="G11" s="150"/>
      <c r="H11" s="151"/>
      <c r="I11" s="154"/>
      <c r="J11" s="154"/>
      <c r="K11" s="154"/>
      <c r="L11" s="154"/>
      <c r="M11" s="154"/>
      <c r="N11" s="154"/>
      <c r="O11" s="149"/>
      <c r="P11" s="185"/>
      <c r="Q11" s="185"/>
      <c r="R11" s="185"/>
    </row>
    <row r="12" spans="1:18" x14ac:dyDescent="0.3">
      <c r="B12" s="156" t="s">
        <v>117</v>
      </c>
      <c r="C12" s="150">
        <f>SUM(D12:F12)</f>
        <v>8053</v>
      </c>
      <c r="D12" s="157">
        <v>4554</v>
      </c>
      <c r="E12" s="157">
        <v>2038</v>
      </c>
      <c r="F12" s="158">
        <v>1461</v>
      </c>
      <c r="G12" s="150">
        <f>SUM(I12:M12)</f>
        <v>10689</v>
      </c>
      <c r="H12" s="151"/>
      <c r="I12" s="157">
        <v>4441</v>
      </c>
      <c r="J12" s="157"/>
      <c r="K12" s="157">
        <v>2454</v>
      </c>
      <c r="L12" s="157"/>
      <c r="M12" s="157">
        <v>3794</v>
      </c>
      <c r="N12" s="157"/>
      <c r="O12" s="303">
        <f>(C12-G12)/G12*100</f>
        <v>-24.660866311161005</v>
      </c>
      <c r="P12" s="304">
        <f>(D12-I12)/I12*100</f>
        <v>2.5444719657734742</v>
      </c>
      <c r="Q12" s="304">
        <f>(E12-K12)/K12*100</f>
        <v>-16.951915240423798</v>
      </c>
      <c r="R12" s="304">
        <f>(F12-M12)/M12*100</f>
        <v>-61.491829204006322</v>
      </c>
    </row>
    <row r="13" spans="1:18" x14ac:dyDescent="0.3">
      <c r="B13" s="156" t="s">
        <v>84</v>
      </c>
      <c r="C13" s="150">
        <f>SUM(D13:F13)</f>
        <v>46753</v>
      </c>
      <c r="D13" s="157">
        <v>14520</v>
      </c>
      <c r="E13" s="157">
        <v>15897</v>
      </c>
      <c r="F13" s="158">
        <v>16336</v>
      </c>
      <c r="G13" s="150">
        <f>SUM(I13:M13)</f>
        <v>46511</v>
      </c>
      <c r="H13" s="151"/>
      <c r="I13" s="157">
        <v>15345</v>
      </c>
      <c r="J13" s="157"/>
      <c r="K13" s="157">
        <v>15531</v>
      </c>
      <c r="L13" s="157"/>
      <c r="M13" s="157">
        <v>15635</v>
      </c>
      <c r="N13" s="157"/>
      <c r="O13" s="305">
        <f>(C13-G13)/G13*100</f>
        <v>0.52030702414482599</v>
      </c>
      <c r="P13" s="159">
        <f>(D13-I13)/I13*100</f>
        <v>-5.376344086021505</v>
      </c>
      <c r="Q13" s="159">
        <f>(E13-K13)/K13*100</f>
        <v>2.356577168244157</v>
      </c>
      <c r="R13" s="159">
        <f>(F13-M13)/M13*100</f>
        <v>4.483530540454109</v>
      </c>
    </row>
    <row r="14" spans="1:18" x14ac:dyDescent="0.3">
      <c r="B14" s="156" t="s">
        <v>81</v>
      </c>
      <c r="C14" s="150">
        <f>SUM(D14:F14)</f>
        <v>5347561</v>
      </c>
      <c r="D14" s="297">
        <v>1805100</v>
      </c>
      <c r="E14" s="297">
        <v>1855686</v>
      </c>
      <c r="F14" s="160">
        <v>1686775</v>
      </c>
      <c r="G14" s="150">
        <f>SUM(I14:M14)</f>
        <v>4998978</v>
      </c>
      <c r="H14" s="151"/>
      <c r="I14" s="297">
        <v>1580750</v>
      </c>
      <c r="J14" s="297"/>
      <c r="K14" s="297">
        <v>1770564</v>
      </c>
      <c r="L14" s="297"/>
      <c r="M14" s="297">
        <v>1647664</v>
      </c>
      <c r="N14" s="297"/>
      <c r="O14" s="305">
        <f>(C14-G14)/G14*100</f>
        <v>6.9730852986350413</v>
      </c>
      <c r="P14" s="159">
        <f>(D14-I14)/I14*100</f>
        <v>14.192630080657914</v>
      </c>
      <c r="Q14" s="159">
        <f>(E14-K14)/K14*100</f>
        <v>4.807620622581279</v>
      </c>
      <c r="R14" s="159">
        <f>(F14-M14)/M14*100</f>
        <v>2.3737242544596473</v>
      </c>
    </row>
    <row r="15" spans="1:18" x14ac:dyDescent="0.3">
      <c r="B15" s="156" t="s">
        <v>131</v>
      </c>
      <c r="C15" s="150">
        <f>SUM(D15:F15)</f>
        <v>166769</v>
      </c>
      <c r="D15" s="157">
        <v>41728</v>
      </c>
      <c r="E15" s="157">
        <v>54503</v>
      </c>
      <c r="F15" s="158">
        <v>70538</v>
      </c>
      <c r="G15" s="150">
        <f>SUM(I15:M15)</f>
        <v>189923</v>
      </c>
      <c r="H15" s="151"/>
      <c r="I15" s="157">
        <v>63573</v>
      </c>
      <c r="J15" s="157"/>
      <c r="K15" s="157">
        <v>53273</v>
      </c>
      <c r="L15" s="157"/>
      <c r="M15" s="157">
        <v>73077</v>
      </c>
      <c r="N15" s="157"/>
      <c r="O15" s="305">
        <f>(C15-G15)/G15*100</f>
        <v>-12.191256456563975</v>
      </c>
      <c r="P15" s="159">
        <f>(D15-I15)/I15*100</f>
        <v>-34.362071948783289</v>
      </c>
      <c r="Q15" s="159">
        <f>(E15-K15)/K15*100</f>
        <v>2.3088619000244024</v>
      </c>
      <c r="R15" s="159">
        <f>(F15-M15)/M15*100</f>
        <v>-3.4744173953501098</v>
      </c>
    </row>
    <row r="16" spans="1:18" x14ac:dyDescent="0.3">
      <c r="B16" s="156" t="s">
        <v>75</v>
      </c>
      <c r="C16" s="150">
        <f>SUM(D16:F16)</f>
        <v>527627</v>
      </c>
      <c r="D16" s="157">
        <v>97768</v>
      </c>
      <c r="E16" s="157">
        <v>140101</v>
      </c>
      <c r="F16" s="158">
        <v>289758</v>
      </c>
      <c r="G16" s="150">
        <f>SUM(I16:M16)</f>
        <v>554020</v>
      </c>
      <c r="H16" s="151" t="s">
        <v>210</v>
      </c>
      <c r="I16" s="157">
        <v>139361</v>
      </c>
      <c r="J16" s="157" t="s">
        <v>210</v>
      </c>
      <c r="K16" s="157">
        <v>141393</v>
      </c>
      <c r="L16" s="157" t="s">
        <v>210</v>
      </c>
      <c r="M16" s="157">
        <v>273266</v>
      </c>
      <c r="N16" s="157" t="s">
        <v>210</v>
      </c>
      <c r="O16" s="305">
        <f>(C16-G16)/G16*100</f>
        <v>-4.7639074401646146</v>
      </c>
      <c r="P16" s="159">
        <f>(D16-I16)/I16*100</f>
        <v>-29.845509145313255</v>
      </c>
      <c r="Q16" s="159">
        <f>(E16-K16)/K16*100</f>
        <v>-0.91376517932288026</v>
      </c>
      <c r="R16" s="159">
        <f>(F16-M16)/M16*100</f>
        <v>6.03514524309647</v>
      </c>
    </row>
    <row r="17" spans="1:18" ht="7.35" customHeight="1" x14ac:dyDescent="0.3">
      <c r="B17" s="161"/>
      <c r="C17" s="150"/>
      <c r="D17" s="154"/>
      <c r="E17" s="154"/>
      <c r="F17" s="162"/>
      <c r="G17" s="150"/>
      <c r="H17" s="151"/>
      <c r="I17" s="154"/>
      <c r="J17" s="154"/>
      <c r="K17" s="154"/>
      <c r="L17" s="154"/>
      <c r="M17" s="143"/>
      <c r="N17" s="143"/>
      <c r="O17" s="305"/>
      <c r="P17" s="159"/>
      <c r="Q17" s="159"/>
      <c r="R17" s="159"/>
    </row>
    <row r="18" spans="1:18" x14ac:dyDescent="0.3">
      <c r="A18" s="3"/>
      <c r="B18" s="153" t="s">
        <v>8</v>
      </c>
      <c r="C18" s="147">
        <f>SUM(C20:C21)</f>
        <v>28389</v>
      </c>
      <c r="D18" s="184">
        <f t="shared" ref="D18:M18" si="2">SUM(D20:D21)</f>
        <v>9374</v>
      </c>
      <c r="E18" s="184">
        <f t="shared" si="2"/>
        <v>9686</v>
      </c>
      <c r="F18" s="163">
        <f t="shared" si="2"/>
        <v>9329</v>
      </c>
      <c r="G18" s="147">
        <f>SUM(G20:G21)</f>
        <v>26494</v>
      </c>
      <c r="H18" s="296"/>
      <c r="I18" s="184">
        <f t="shared" si="2"/>
        <v>9341</v>
      </c>
      <c r="J18" s="184"/>
      <c r="K18" s="184">
        <f t="shared" si="2"/>
        <v>8806</v>
      </c>
      <c r="L18" s="184"/>
      <c r="M18" s="184">
        <f t="shared" si="2"/>
        <v>8347</v>
      </c>
      <c r="N18" s="184"/>
      <c r="O18" s="149">
        <f>(C18-G18)/G18*100</f>
        <v>7.1525628444176039</v>
      </c>
      <c r="P18" s="185">
        <f>(D18-I18)/I18*100</f>
        <v>0.35328123327266886</v>
      </c>
      <c r="Q18" s="185">
        <f>(E18-K18)/K18*100</f>
        <v>9.9931864637746983</v>
      </c>
      <c r="R18" s="185">
        <f>(F18-M18)/M18*100</f>
        <v>11.76470588235294</v>
      </c>
    </row>
    <row r="19" spans="1:18" ht="7.35" customHeight="1" x14ac:dyDescent="0.3">
      <c r="B19" s="164"/>
      <c r="C19" s="150"/>
      <c r="D19" s="154"/>
      <c r="E19" s="154"/>
      <c r="F19" s="162"/>
      <c r="G19" s="150"/>
      <c r="H19" s="151"/>
      <c r="I19" s="154"/>
      <c r="J19" s="154"/>
      <c r="K19" s="154"/>
      <c r="L19" s="154"/>
      <c r="M19" s="143"/>
      <c r="N19" s="143"/>
      <c r="O19" s="149"/>
      <c r="P19" s="185"/>
      <c r="Q19" s="185"/>
      <c r="R19" s="185"/>
    </row>
    <row r="20" spans="1:18" x14ac:dyDescent="0.3">
      <c r="B20" s="156" t="s">
        <v>116</v>
      </c>
      <c r="C20" s="150">
        <f>SUM(D20:F20)</f>
        <v>0</v>
      </c>
      <c r="D20" s="157">
        <v>0</v>
      </c>
      <c r="E20" s="157">
        <v>0</v>
      </c>
      <c r="F20" s="158">
        <v>0</v>
      </c>
      <c r="G20" s="150">
        <f>SUM(I20:M20)</f>
        <v>0</v>
      </c>
      <c r="H20" s="151"/>
      <c r="I20" s="157">
        <v>0</v>
      </c>
      <c r="J20" s="157"/>
      <c r="K20" s="157">
        <v>0</v>
      </c>
      <c r="L20" s="157"/>
      <c r="M20" s="157">
        <v>0</v>
      </c>
      <c r="N20" s="157"/>
      <c r="O20" s="329" t="str">
        <f>IFERROR(C20/G20,"-")</f>
        <v>-</v>
      </c>
      <c r="P20" s="330" t="str">
        <f>IFERROR(D20/I20,"-")</f>
        <v>-</v>
      </c>
      <c r="Q20" s="328" t="str">
        <f>IFERROR(E20/K20,"-")</f>
        <v>-</v>
      </c>
      <c r="R20" s="328" t="str">
        <f>IFERROR(F20/M20,"-")</f>
        <v>-</v>
      </c>
    </row>
    <row r="21" spans="1:18" ht="15" thickBot="1" x14ac:dyDescent="0.35">
      <c r="B21" s="165" t="s">
        <v>48</v>
      </c>
      <c r="C21" s="166">
        <f>SUM(D21:F21)</f>
        <v>28389</v>
      </c>
      <c r="D21" s="167">
        <v>9374</v>
      </c>
      <c r="E21" s="167">
        <v>9686</v>
      </c>
      <c r="F21" s="168">
        <v>9329</v>
      </c>
      <c r="G21" s="166">
        <f>SUM(I21:M21)</f>
        <v>26494</v>
      </c>
      <c r="H21" s="423"/>
      <c r="I21" s="167">
        <v>9341</v>
      </c>
      <c r="J21" s="167"/>
      <c r="K21" s="167">
        <v>8806</v>
      </c>
      <c r="L21" s="167"/>
      <c r="M21" s="167">
        <v>8347</v>
      </c>
      <c r="N21" s="167"/>
      <c r="O21" s="306">
        <f>(C21-G21)/G21*100</f>
        <v>7.1525628444176039</v>
      </c>
      <c r="P21" s="307">
        <f>(D21-I21)/I21*100</f>
        <v>0.35328123327266886</v>
      </c>
      <c r="Q21" s="307">
        <f>(E21-K21)/K21*100</f>
        <v>9.9931864637746983</v>
      </c>
      <c r="R21" s="307">
        <f>(F21-M21)/M21*100</f>
        <v>11.76470588235294</v>
      </c>
    </row>
    <row r="22" spans="1:18" ht="15" thickTop="1" x14ac:dyDescent="0.3">
      <c r="B22" s="58" t="s">
        <v>178</v>
      </c>
      <c r="C22" s="151"/>
      <c r="D22" s="157"/>
      <c r="E22" s="157"/>
      <c r="F22" s="157"/>
      <c r="G22" s="154"/>
      <c r="H22" s="154"/>
      <c r="I22" s="157"/>
      <c r="J22" s="157"/>
      <c r="K22" s="157"/>
      <c r="L22" s="157"/>
      <c r="M22" s="157"/>
      <c r="N22" s="157"/>
      <c r="O22" s="159"/>
      <c r="P22" s="159"/>
      <c r="Q22" s="159"/>
      <c r="R22" s="300" t="s">
        <v>118</v>
      </c>
    </row>
    <row r="23" spans="1:18" x14ac:dyDescent="0.3">
      <c r="C23" s="47"/>
      <c r="D23" s="48"/>
      <c r="E23" s="26"/>
      <c r="F23" s="26"/>
      <c r="G23" s="4"/>
      <c r="H23" s="4"/>
      <c r="I23" s="47"/>
      <c r="J23" s="47"/>
      <c r="K23" s="4"/>
      <c r="L23" s="4"/>
      <c r="M23" s="4"/>
      <c r="N23" s="4"/>
      <c r="O23" s="4"/>
      <c r="P23" s="159"/>
      <c r="Q23" s="4"/>
      <c r="R23" s="300" t="s">
        <v>202</v>
      </c>
    </row>
  </sheetData>
  <mergeCells count="4">
    <mergeCell ref="C5:F5"/>
    <mergeCell ref="G5:M5"/>
    <mergeCell ref="O5:R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71"/>
  <sheetViews>
    <sheetView showGridLines="0" zoomScale="85" zoomScaleNormal="85" workbookViewId="0">
      <selection activeCell="J20" sqref="J20"/>
    </sheetView>
  </sheetViews>
  <sheetFormatPr defaultRowHeight="14.4" x14ac:dyDescent="0.3"/>
  <cols>
    <col min="1" max="1" width="2.33203125" style="1" customWidth="1"/>
    <col min="2" max="2" width="27.6640625" style="1" customWidth="1"/>
    <col min="3" max="9" width="9" style="2" customWidth="1"/>
    <col min="10" max="10" width="10.44140625" style="2" customWidth="1"/>
    <col min="11" max="14" width="9" style="2" customWidth="1"/>
    <col min="15" max="15" width="2" style="1" customWidth="1"/>
    <col min="19" max="19" width="11.6640625" customWidth="1"/>
  </cols>
  <sheetData>
    <row r="1" spans="2:15" ht="7.35" customHeight="1" x14ac:dyDescent="0.3"/>
    <row r="2" spans="2:15" x14ac:dyDescent="0.3">
      <c r="B2" s="64" t="s">
        <v>97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2:15" ht="7.35" customHeight="1" x14ac:dyDescent="0.3">
      <c r="B3" s="52"/>
      <c r="C3" s="143"/>
      <c r="D3" s="143"/>
      <c r="E3" s="143"/>
      <c r="F3" s="143"/>
      <c r="G3" s="143"/>
      <c r="H3" s="143"/>
      <c r="I3" s="143"/>
      <c r="J3" s="143"/>
      <c r="K3" s="143"/>
      <c r="L3" s="52"/>
      <c r="M3" s="52"/>
      <c r="N3" s="143"/>
      <c r="O3" s="2"/>
    </row>
    <row r="4" spans="2:15" ht="15" thickBot="1" x14ac:dyDescent="0.35">
      <c r="B4" s="52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75" t="s">
        <v>53</v>
      </c>
    </row>
    <row r="5" spans="2:15" ht="22.5" customHeight="1" thickBot="1" x14ac:dyDescent="0.35">
      <c r="B5" s="437"/>
      <c r="C5" s="436" t="s">
        <v>200</v>
      </c>
      <c r="D5" s="436"/>
      <c r="E5" s="436"/>
      <c r="F5" s="436"/>
      <c r="G5" s="436" t="s">
        <v>201</v>
      </c>
      <c r="H5" s="436"/>
      <c r="I5" s="436"/>
      <c r="J5" s="436"/>
      <c r="K5" s="436" t="s">
        <v>49</v>
      </c>
      <c r="L5" s="436"/>
      <c r="M5" s="436"/>
      <c r="N5" s="436"/>
    </row>
    <row r="6" spans="2:15" ht="22.5" customHeight="1" thickBot="1" x14ac:dyDescent="0.35">
      <c r="B6" s="439"/>
      <c r="C6" s="124" t="s">
        <v>0</v>
      </c>
      <c r="D6" s="144" t="s">
        <v>187</v>
      </c>
      <c r="E6" s="144" t="s">
        <v>188</v>
      </c>
      <c r="F6" s="144" t="s">
        <v>189</v>
      </c>
      <c r="G6" s="124" t="s">
        <v>0</v>
      </c>
      <c r="H6" s="144" t="s">
        <v>190</v>
      </c>
      <c r="I6" s="144" t="s">
        <v>191</v>
      </c>
      <c r="J6" s="144" t="s">
        <v>192</v>
      </c>
      <c r="K6" s="124" t="str">
        <f>C6</f>
        <v>Total</v>
      </c>
      <c r="L6" s="144" t="str">
        <f>D6</f>
        <v>Abr.24</v>
      </c>
      <c r="M6" s="144" t="str">
        <f>E6</f>
        <v>Mai.24</v>
      </c>
      <c r="N6" s="144" t="str">
        <f>F6</f>
        <v>Jun.24</v>
      </c>
    </row>
    <row r="7" spans="2:15" ht="7.35" customHeight="1" x14ac:dyDescent="0.3">
      <c r="B7" s="379"/>
      <c r="C7" s="170"/>
      <c r="D7" s="169"/>
      <c r="E7" s="169"/>
      <c r="F7" s="169"/>
      <c r="G7" s="413"/>
      <c r="H7" s="169"/>
      <c r="I7" s="169"/>
      <c r="J7" s="414"/>
      <c r="K7" s="170"/>
      <c r="L7" s="170"/>
      <c r="M7" s="169"/>
      <c r="N7" s="169"/>
    </row>
    <row r="8" spans="2:15" x14ac:dyDescent="0.3">
      <c r="B8" s="146" t="s">
        <v>80</v>
      </c>
      <c r="C8" s="171">
        <f>SUM(F8)+SUM(E8)+SUM(D8)</f>
        <v>89473</v>
      </c>
      <c r="D8" s="184">
        <f>+SUM(D21)+SUM(D35)</f>
        <v>23993</v>
      </c>
      <c r="E8" s="184">
        <f>+SUM(E21)+SUM(E35)</f>
        <v>30551</v>
      </c>
      <c r="F8" s="163">
        <f>+SUM(F21)+SUM(F35)</f>
        <v>34929</v>
      </c>
      <c r="G8" s="171">
        <f>SUM(J8)+SUM(I8)+SUM(H8)</f>
        <v>93558</v>
      </c>
      <c r="H8" s="184">
        <f>+SUM(H21)+SUM(H35)</f>
        <v>31202</v>
      </c>
      <c r="I8" s="184">
        <f>+SUM(I21)+SUM(I35)</f>
        <v>30940</v>
      </c>
      <c r="J8" s="163">
        <f>+SUM(J21)+SUM(J35)</f>
        <v>31416</v>
      </c>
      <c r="K8" s="149">
        <f>(C8-G8)/G8*100</f>
        <v>-4.36627546548665</v>
      </c>
      <c r="L8" s="185">
        <f>(D8-H8)/H8*100</f>
        <v>-23.104288186654699</v>
      </c>
      <c r="M8" s="185">
        <f>(E8-I8)/I8*100</f>
        <v>-1.2572721396250808</v>
      </c>
      <c r="N8" s="185">
        <f>(F8-J8)/J8*100</f>
        <v>11.182200152788388</v>
      </c>
    </row>
    <row r="9" spans="2:15" ht="7.35" customHeight="1" x14ac:dyDescent="0.3">
      <c r="B9" s="145"/>
      <c r="C9" s="172"/>
      <c r="D9" s="154"/>
      <c r="E9" s="154"/>
      <c r="F9" s="155"/>
      <c r="G9" s="172"/>
      <c r="H9" s="154"/>
      <c r="I9" s="154"/>
      <c r="J9" s="155"/>
      <c r="K9" s="305"/>
      <c r="L9" s="159"/>
      <c r="M9" s="159"/>
      <c r="N9" s="159"/>
    </row>
    <row r="10" spans="2:15" x14ac:dyDescent="0.3">
      <c r="B10" s="153" t="s">
        <v>7</v>
      </c>
      <c r="C10" s="171">
        <f>SUM(F10)+SUM(E10)+SUM(D10)</f>
        <v>87575</v>
      </c>
      <c r="D10" s="184">
        <f>+SUM(D23)+SUM(D37)</f>
        <v>23220</v>
      </c>
      <c r="E10" s="184">
        <f>+SUM(E23)+SUM(E37)</f>
        <v>29967</v>
      </c>
      <c r="F10" s="163">
        <f>+SUM(F23)+SUM(F37)</f>
        <v>34388</v>
      </c>
      <c r="G10" s="171">
        <f>SUM(J10)+SUM(I10)+SUM(H10)</f>
        <v>91532</v>
      </c>
      <c r="H10" s="184">
        <f>+SUM(H23)+SUM(H37)</f>
        <v>30355</v>
      </c>
      <c r="I10" s="184">
        <f>+SUM(I23)+SUM(I37)</f>
        <v>30218</v>
      </c>
      <c r="J10" s="163">
        <f>+SUM(J23)+SUM(J37)</f>
        <v>30959</v>
      </c>
      <c r="K10" s="149">
        <f>(C10-G10)/G10*100</f>
        <v>-4.3230782677096533</v>
      </c>
      <c r="L10" s="185">
        <f>(D10-H10)/H10*100</f>
        <v>-23.505188601548344</v>
      </c>
      <c r="M10" s="185">
        <f>(E10-I10)/I10*100</f>
        <v>-0.83063074988417496</v>
      </c>
      <c r="N10" s="185">
        <f>(F10-J10)/J10*100</f>
        <v>11.075939145321231</v>
      </c>
    </row>
    <row r="11" spans="2:15" ht="7.35" customHeight="1" x14ac:dyDescent="0.3">
      <c r="B11" s="146"/>
      <c r="C11" s="172"/>
      <c r="D11" s="154"/>
      <c r="E11" s="154"/>
      <c r="F11" s="155"/>
      <c r="G11" s="172"/>
      <c r="H11" s="154"/>
      <c r="I11" s="154"/>
      <c r="J11" s="155"/>
      <c r="K11" s="305"/>
      <c r="L11" s="159"/>
      <c r="M11" s="159"/>
      <c r="N11" s="159"/>
    </row>
    <row r="12" spans="2:15" x14ac:dyDescent="0.3">
      <c r="B12" s="156" t="s">
        <v>84</v>
      </c>
      <c r="C12" s="172">
        <f>SUM(F12)+SUM(E12)+SUM(D12)</f>
        <v>10326</v>
      </c>
      <c r="D12" s="154">
        <f t="shared" ref="D12:F14" si="0">+SUM(D25)+SUM(D39)</f>
        <v>2912</v>
      </c>
      <c r="E12" s="154">
        <f t="shared" si="0"/>
        <v>3555</v>
      </c>
      <c r="F12" s="155">
        <f t="shared" si="0"/>
        <v>3859</v>
      </c>
      <c r="G12" s="172">
        <f>SUM(J12)+SUM(I12)+SUM(H12)</f>
        <v>10276</v>
      </c>
      <c r="H12" s="154">
        <f t="shared" ref="H12:J14" si="1">+SUM(H25)+SUM(H39)</f>
        <v>3499</v>
      </c>
      <c r="I12" s="154">
        <f t="shared" si="1"/>
        <v>3314</v>
      </c>
      <c r="J12" s="155">
        <f t="shared" si="1"/>
        <v>3463</v>
      </c>
      <c r="K12" s="305">
        <f t="shared" ref="K12:N14" si="2">(C12-G12)/G12*100</f>
        <v>0.48657065005838851</v>
      </c>
      <c r="L12" s="159">
        <f t="shared" si="2"/>
        <v>-16.776221777650758</v>
      </c>
      <c r="M12" s="159">
        <f t="shared" si="2"/>
        <v>7.2721786360893184</v>
      </c>
      <c r="N12" s="159">
        <f t="shared" si="2"/>
        <v>11.43517181634421</v>
      </c>
    </row>
    <row r="13" spans="2:15" x14ac:dyDescent="0.3">
      <c r="B13" s="156" t="s">
        <v>81</v>
      </c>
      <c r="C13" s="172">
        <f>SUM(F13)+SUM(E13)+SUM(D13)</f>
        <v>17985</v>
      </c>
      <c r="D13" s="154">
        <f t="shared" si="0"/>
        <v>5165</v>
      </c>
      <c r="E13" s="154">
        <f t="shared" si="0"/>
        <v>6679</v>
      </c>
      <c r="F13" s="155">
        <f t="shared" si="0"/>
        <v>6141</v>
      </c>
      <c r="G13" s="172">
        <f>SUM(J13)+SUM(I13)+SUM(H13)</f>
        <v>19405</v>
      </c>
      <c r="H13" s="154">
        <f t="shared" si="1"/>
        <v>5969</v>
      </c>
      <c r="I13" s="154">
        <f t="shared" si="1"/>
        <v>6684</v>
      </c>
      <c r="J13" s="155">
        <f t="shared" si="1"/>
        <v>6752</v>
      </c>
      <c r="K13" s="305">
        <f t="shared" si="2"/>
        <v>-7.3177016232929661</v>
      </c>
      <c r="L13" s="159">
        <f t="shared" si="2"/>
        <v>-13.469592896632602</v>
      </c>
      <c r="M13" s="159">
        <f t="shared" si="2"/>
        <v>-7.4805505685218432E-2</v>
      </c>
      <c r="N13" s="159">
        <f t="shared" si="2"/>
        <v>-9.0491706161137451</v>
      </c>
    </row>
    <row r="14" spans="2:15" x14ac:dyDescent="0.3">
      <c r="B14" s="156" t="s">
        <v>131</v>
      </c>
      <c r="C14" s="172">
        <f>SUM(F14)+SUM(E14)+SUM(D14)</f>
        <v>59264</v>
      </c>
      <c r="D14" s="154">
        <f t="shared" si="0"/>
        <v>15143</v>
      </c>
      <c r="E14" s="154">
        <f t="shared" si="0"/>
        <v>19733</v>
      </c>
      <c r="F14" s="155">
        <f t="shared" si="0"/>
        <v>24388</v>
      </c>
      <c r="G14" s="172">
        <f>SUM(J14)+SUM(I14)+SUM(H14)</f>
        <v>61851</v>
      </c>
      <c r="H14" s="154">
        <f t="shared" si="1"/>
        <v>20887</v>
      </c>
      <c r="I14" s="154">
        <f t="shared" si="1"/>
        <v>20220</v>
      </c>
      <c r="J14" s="155">
        <f t="shared" si="1"/>
        <v>20744</v>
      </c>
      <c r="K14" s="305">
        <f t="shared" si="2"/>
        <v>-4.1826324554170506</v>
      </c>
      <c r="L14" s="159">
        <f t="shared" si="2"/>
        <v>-27.50035907502274</v>
      </c>
      <c r="M14" s="159">
        <f t="shared" si="2"/>
        <v>-2.4085064292779426</v>
      </c>
      <c r="N14" s="159">
        <f t="shared" si="2"/>
        <v>17.566525260316233</v>
      </c>
    </row>
    <row r="15" spans="2:15" ht="7.35" customHeight="1" x14ac:dyDescent="0.3">
      <c r="B15" s="145"/>
      <c r="C15" s="172"/>
      <c r="D15" s="154"/>
      <c r="E15" s="154"/>
      <c r="F15" s="155"/>
      <c r="G15" s="172"/>
      <c r="H15" s="154"/>
      <c r="I15" s="154"/>
      <c r="J15" s="155"/>
      <c r="K15" s="305"/>
      <c r="L15" s="159"/>
      <c r="M15" s="159"/>
      <c r="N15" s="159"/>
    </row>
    <row r="16" spans="2:15" x14ac:dyDescent="0.3">
      <c r="B16" s="153" t="s">
        <v>8</v>
      </c>
      <c r="C16" s="171">
        <f>SUM(F16)+SUM(E16)+SUM(D16)</f>
        <v>1898</v>
      </c>
      <c r="D16" s="184">
        <f>+SUM(D29)+SUM(D43)</f>
        <v>773</v>
      </c>
      <c r="E16" s="184">
        <f>+SUM(E29)+SUM(E43)</f>
        <v>584</v>
      </c>
      <c r="F16" s="163">
        <f>+SUM(F29)+SUM(F43)</f>
        <v>541</v>
      </c>
      <c r="G16" s="171">
        <f>SUM(J16)+SUM(I16)+SUM(H16)</f>
        <v>2026</v>
      </c>
      <c r="H16" s="184">
        <f>+SUM(H29)+SUM(H43)</f>
        <v>847</v>
      </c>
      <c r="I16" s="184">
        <f>+SUM(I29)+SUM(I43)</f>
        <v>722</v>
      </c>
      <c r="J16" s="163">
        <f>+SUM(J29)+SUM(J43)</f>
        <v>457</v>
      </c>
      <c r="K16" s="149">
        <f>(C16-G16)/G16*100</f>
        <v>-6.3178677196446191</v>
      </c>
      <c r="L16" s="185">
        <f>(D16-H16)/H16*100</f>
        <v>-8.7367178276269186</v>
      </c>
      <c r="M16" s="185">
        <f>(E16-I16)/I16*100</f>
        <v>-19.113573407202217</v>
      </c>
      <c r="N16" s="185">
        <f>(F16-J16)/J16*100</f>
        <v>18.380743982494529</v>
      </c>
    </row>
    <row r="17" spans="1:15" ht="7.35" customHeight="1" x14ac:dyDescent="0.3">
      <c r="B17" s="145"/>
      <c r="C17" s="172"/>
      <c r="D17" s="154"/>
      <c r="E17" s="154"/>
      <c r="F17" s="155"/>
      <c r="G17" s="172"/>
      <c r="H17" s="154"/>
      <c r="I17" s="154"/>
      <c r="J17" s="155"/>
      <c r="K17" s="149"/>
      <c r="L17" s="159"/>
      <c r="M17" s="159"/>
      <c r="N17" s="159"/>
    </row>
    <row r="18" spans="1:15" x14ac:dyDescent="0.3">
      <c r="B18" s="156" t="s">
        <v>116</v>
      </c>
      <c r="C18" s="172">
        <f>SUM(F18)+SUM(E18)+SUM(D18)</f>
        <v>0</v>
      </c>
      <c r="D18" s="154">
        <f t="shared" ref="D18:F19" si="3">+SUM(D31)+SUM(D45)</f>
        <v>0</v>
      </c>
      <c r="E18" s="154">
        <f t="shared" si="3"/>
        <v>0</v>
      </c>
      <c r="F18" s="155">
        <f t="shared" si="3"/>
        <v>0</v>
      </c>
      <c r="G18" s="172">
        <f>SUM(J18)+SUM(I18)+SUM(H18)</f>
        <v>0</v>
      </c>
      <c r="H18" s="154">
        <f t="shared" ref="H18:J19" si="4">+SUM(H31)+SUM(H45)</f>
        <v>0</v>
      </c>
      <c r="I18" s="154">
        <f t="shared" si="4"/>
        <v>0</v>
      </c>
      <c r="J18" s="155">
        <f t="shared" si="4"/>
        <v>0</v>
      </c>
      <c r="K18" s="329" t="str">
        <f>IFERROR(C18/G18,"-")</f>
        <v>-</v>
      </c>
      <c r="L18" s="328" t="str">
        <f t="shared" ref="L18:N18" si="5">IFERROR(D18/H18,"-")</f>
        <v>-</v>
      </c>
      <c r="M18" s="328" t="str">
        <f t="shared" si="5"/>
        <v>-</v>
      </c>
      <c r="N18" s="328" t="str">
        <f t="shared" si="5"/>
        <v>-</v>
      </c>
    </row>
    <row r="19" spans="1:15" x14ac:dyDescent="0.3">
      <c r="B19" s="156" t="s">
        <v>48</v>
      </c>
      <c r="C19" s="172">
        <f>SUM(F19)+SUM(E19)+SUM(D19)</f>
        <v>1898</v>
      </c>
      <c r="D19" s="308">
        <f t="shared" si="3"/>
        <v>773</v>
      </c>
      <c r="E19" s="154">
        <f t="shared" si="3"/>
        <v>584</v>
      </c>
      <c r="F19" s="173">
        <f t="shared" si="3"/>
        <v>541</v>
      </c>
      <c r="G19" s="172">
        <f>SUM(J19)+SUM(I19)+SUM(H19)</f>
        <v>2026</v>
      </c>
      <c r="H19" s="308">
        <f t="shared" si="4"/>
        <v>847</v>
      </c>
      <c r="I19" s="154">
        <f t="shared" si="4"/>
        <v>722</v>
      </c>
      <c r="J19" s="173">
        <f t="shared" si="4"/>
        <v>457</v>
      </c>
      <c r="K19" s="305">
        <f t="shared" ref="K19:L19" si="6">(C19-G19)/G19*100</f>
        <v>-6.3178677196446191</v>
      </c>
      <c r="L19" s="159">
        <f t="shared" si="6"/>
        <v>-8.7367178276269186</v>
      </c>
      <c r="M19" s="159">
        <f t="shared" ref="M19" si="7">(E19-I19)/I19*100</f>
        <v>-19.113573407202217</v>
      </c>
      <c r="N19" s="159">
        <f t="shared" ref="N19" si="8">(F19-J19)/J19*100</f>
        <v>18.380743982494529</v>
      </c>
    </row>
    <row r="20" spans="1:15" ht="7.35" customHeight="1" x14ac:dyDescent="0.3">
      <c r="B20" s="145"/>
      <c r="C20" s="172"/>
      <c r="D20" s="154"/>
      <c r="E20" s="154"/>
      <c r="F20" s="155"/>
      <c r="G20" s="172"/>
      <c r="H20" s="154"/>
      <c r="I20" s="154"/>
      <c r="J20" s="155"/>
      <c r="K20" s="305"/>
      <c r="L20" s="159"/>
      <c r="M20" s="159"/>
      <c r="N20" s="159"/>
    </row>
    <row r="21" spans="1:15" x14ac:dyDescent="0.3">
      <c r="A21" s="3"/>
      <c r="B21" s="146" t="s">
        <v>82</v>
      </c>
      <c r="C21" s="171">
        <f t="shared" ref="C21:J21" si="9">C23+C29</f>
        <v>70685</v>
      </c>
      <c r="D21" s="184">
        <f t="shared" si="9"/>
        <v>18223</v>
      </c>
      <c r="E21" s="184">
        <f t="shared" si="9"/>
        <v>23803</v>
      </c>
      <c r="F21" s="163">
        <f t="shared" si="9"/>
        <v>28659</v>
      </c>
      <c r="G21" s="171">
        <f t="shared" si="9"/>
        <v>73687</v>
      </c>
      <c r="H21" s="184">
        <f t="shared" si="9"/>
        <v>24214</v>
      </c>
      <c r="I21" s="184">
        <f t="shared" si="9"/>
        <v>24067</v>
      </c>
      <c r="J21" s="163">
        <f t="shared" si="9"/>
        <v>25406</v>
      </c>
      <c r="K21" s="149">
        <f>(C21-G21)/G21*100</f>
        <v>-4.0739886275733852</v>
      </c>
      <c r="L21" s="185">
        <f>(D21-H21)/H21*100</f>
        <v>-24.741884859998347</v>
      </c>
      <c r="M21" s="185">
        <f>(E21-I21)/I21*100</f>
        <v>-1.096937715544106</v>
      </c>
      <c r="N21" s="185">
        <f>(F21-J21)/J21*100</f>
        <v>12.804062032590727</v>
      </c>
      <c r="O21" s="3"/>
    </row>
    <row r="22" spans="1:15" ht="7.35" customHeight="1" x14ac:dyDescent="0.3">
      <c r="B22" s="145"/>
      <c r="C22" s="172"/>
      <c r="D22" s="154"/>
      <c r="E22" s="154"/>
      <c r="F22" s="155"/>
      <c r="G22" s="172"/>
      <c r="H22" s="154"/>
      <c r="I22" s="154"/>
      <c r="J22" s="155"/>
      <c r="K22" s="305"/>
      <c r="L22" s="159"/>
      <c r="M22" s="159"/>
      <c r="N22" s="159"/>
    </row>
    <row r="23" spans="1:15" x14ac:dyDescent="0.3">
      <c r="A23" s="3"/>
      <c r="B23" s="153" t="s">
        <v>7</v>
      </c>
      <c r="C23" s="171">
        <f t="shared" ref="C23:J23" si="10">SUM(C25:C27)</f>
        <v>70598</v>
      </c>
      <c r="D23" s="184">
        <f t="shared" si="10"/>
        <v>18220</v>
      </c>
      <c r="E23" s="184">
        <f t="shared" si="10"/>
        <v>23790</v>
      </c>
      <c r="F23" s="163">
        <f t="shared" si="10"/>
        <v>28588</v>
      </c>
      <c r="G23" s="171">
        <f t="shared" si="10"/>
        <v>73501</v>
      </c>
      <c r="H23" s="184">
        <f t="shared" si="10"/>
        <v>24121</v>
      </c>
      <c r="I23" s="184">
        <f t="shared" si="10"/>
        <v>24010</v>
      </c>
      <c r="J23" s="163">
        <f t="shared" si="10"/>
        <v>25370</v>
      </c>
      <c r="K23" s="149">
        <f>(C23-G23)/G23*100</f>
        <v>-3.949606127807785</v>
      </c>
      <c r="L23" s="185">
        <f>(D23-H23)/H23*100</f>
        <v>-24.464159860702292</v>
      </c>
      <c r="M23" s="185">
        <f>(E23-I23)/I23*100</f>
        <v>-0.91628488129945862</v>
      </c>
      <c r="N23" s="185">
        <f>(F23-J23)/J23*100</f>
        <v>12.68427276310603</v>
      </c>
      <c r="O23" s="3"/>
    </row>
    <row r="24" spans="1:15" ht="7.35" customHeight="1" x14ac:dyDescent="0.3">
      <c r="B24" s="145"/>
      <c r="C24" s="172"/>
      <c r="D24" s="154"/>
      <c r="E24" s="154"/>
      <c r="F24" s="155"/>
      <c r="G24" s="172"/>
      <c r="H24" s="154"/>
      <c r="I24" s="154"/>
      <c r="J24" s="155"/>
      <c r="K24" s="305"/>
      <c r="L24" s="159"/>
      <c r="M24" s="159"/>
      <c r="N24" s="159"/>
    </row>
    <row r="25" spans="1:15" x14ac:dyDescent="0.3">
      <c r="B25" s="156" t="s">
        <v>84</v>
      </c>
      <c r="C25" s="172">
        <f>SUM(D25:F25)</f>
        <v>9153</v>
      </c>
      <c r="D25" s="154">
        <v>2581</v>
      </c>
      <c r="E25" s="154">
        <v>3144</v>
      </c>
      <c r="F25" s="155">
        <v>3428</v>
      </c>
      <c r="G25" s="172">
        <f>SUM(H25:J25)</f>
        <v>9178</v>
      </c>
      <c r="H25" s="154">
        <v>3131</v>
      </c>
      <c r="I25" s="154">
        <v>2980</v>
      </c>
      <c r="J25" s="155">
        <v>3067</v>
      </c>
      <c r="K25" s="305">
        <f>(C25-G25)/G25*100</f>
        <v>-0.27239049901939422</v>
      </c>
      <c r="L25" s="159">
        <f t="shared" ref="K25:N27" si="11">(D25-H25)/H25*100</f>
        <v>-17.566272756307889</v>
      </c>
      <c r="M25" s="159">
        <f t="shared" si="11"/>
        <v>5.5033557046979871</v>
      </c>
      <c r="N25" s="159">
        <f t="shared" si="11"/>
        <v>11.770459732637757</v>
      </c>
    </row>
    <row r="26" spans="1:15" x14ac:dyDescent="0.3">
      <c r="B26" s="156" t="s">
        <v>81</v>
      </c>
      <c r="C26" s="172">
        <f>SUM(D26:F26)</f>
        <v>8999</v>
      </c>
      <c r="D26" s="154">
        <v>2580</v>
      </c>
      <c r="E26" s="154">
        <v>3432</v>
      </c>
      <c r="F26" s="155">
        <v>2987</v>
      </c>
      <c r="G26" s="172">
        <f>SUM(H26:J26)</f>
        <v>8947</v>
      </c>
      <c r="H26" s="154">
        <v>2419</v>
      </c>
      <c r="I26" s="154">
        <v>3128</v>
      </c>
      <c r="J26" s="155">
        <v>3400</v>
      </c>
      <c r="K26" s="305">
        <f>(C26-G26)/G26*100</f>
        <v>0.58120040236950932</v>
      </c>
      <c r="L26" s="159">
        <f t="shared" si="11"/>
        <v>6.6556428276147166</v>
      </c>
      <c r="M26" s="159">
        <f t="shared" si="11"/>
        <v>9.7186700767263421</v>
      </c>
      <c r="N26" s="159">
        <f t="shared" si="11"/>
        <v>-12.147058823529413</v>
      </c>
    </row>
    <row r="27" spans="1:15" x14ac:dyDescent="0.3">
      <c r="B27" s="156" t="s">
        <v>131</v>
      </c>
      <c r="C27" s="172">
        <f>SUM(D27:F27)</f>
        <v>52446</v>
      </c>
      <c r="D27" s="154">
        <v>13059</v>
      </c>
      <c r="E27" s="154">
        <v>17214</v>
      </c>
      <c r="F27" s="155">
        <v>22173</v>
      </c>
      <c r="G27" s="172">
        <f>SUM(H27:J27)</f>
        <v>55376</v>
      </c>
      <c r="H27" s="154">
        <v>18571</v>
      </c>
      <c r="I27" s="154">
        <v>17902</v>
      </c>
      <c r="J27" s="155">
        <v>18903</v>
      </c>
      <c r="K27" s="305">
        <f t="shared" si="11"/>
        <v>-5.291100837908119</v>
      </c>
      <c r="L27" s="159">
        <f t="shared" si="11"/>
        <v>-29.680684938883207</v>
      </c>
      <c r="M27" s="159">
        <f t="shared" si="11"/>
        <v>-3.8431460172047816</v>
      </c>
      <c r="N27" s="159">
        <f t="shared" si="11"/>
        <v>17.298841453737502</v>
      </c>
    </row>
    <row r="28" spans="1:15" ht="7.35" customHeight="1" x14ac:dyDescent="0.3">
      <c r="B28" s="145"/>
      <c r="C28" s="172"/>
      <c r="D28" s="154"/>
      <c r="E28" s="154"/>
      <c r="F28" s="155"/>
      <c r="G28" s="172"/>
      <c r="H28" s="154"/>
      <c r="I28" s="154"/>
      <c r="J28" s="155"/>
      <c r="K28" s="305"/>
      <c r="L28" s="159"/>
      <c r="M28" s="159"/>
      <c r="N28" s="159"/>
    </row>
    <row r="29" spans="1:15" x14ac:dyDescent="0.3">
      <c r="A29" s="3"/>
      <c r="B29" s="153" t="s">
        <v>8</v>
      </c>
      <c r="C29" s="171">
        <f t="shared" ref="C29:J29" si="12">SUM(C31:C32)</f>
        <v>87</v>
      </c>
      <c r="D29" s="184">
        <f t="shared" si="12"/>
        <v>3</v>
      </c>
      <c r="E29" s="184">
        <f t="shared" si="12"/>
        <v>13</v>
      </c>
      <c r="F29" s="163">
        <f t="shared" si="12"/>
        <v>71</v>
      </c>
      <c r="G29" s="171">
        <f t="shared" si="12"/>
        <v>186</v>
      </c>
      <c r="H29" s="184">
        <f t="shared" si="12"/>
        <v>93</v>
      </c>
      <c r="I29" s="184">
        <f t="shared" si="12"/>
        <v>57</v>
      </c>
      <c r="J29" s="163">
        <f t="shared" si="12"/>
        <v>36</v>
      </c>
      <c r="K29" s="309">
        <f>(C29-G29)/G29*100</f>
        <v>-53.225806451612897</v>
      </c>
      <c r="L29" s="310">
        <f t="shared" ref="L29:M29" si="13">(D29-H29)/H29*100</f>
        <v>-96.774193548387103</v>
      </c>
      <c r="M29" s="310">
        <f t="shared" si="13"/>
        <v>-77.192982456140342</v>
      </c>
      <c r="N29" s="310">
        <f>(F29-J29)/J29*100</f>
        <v>97.222222222222214</v>
      </c>
      <c r="O29" s="3"/>
    </row>
    <row r="30" spans="1:15" ht="7.35" customHeight="1" x14ac:dyDescent="0.3">
      <c r="B30" s="145"/>
      <c r="C30" s="172"/>
      <c r="D30" s="154"/>
      <c r="E30" s="154"/>
      <c r="F30" s="155"/>
      <c r="G30" s="172"/>
      <c r="H30" s="154"/>
      <c r="I30" s="154"/>
      <c r="J30" s="155"/>
      <c r="K30" s="305"/>
      <c r="L30" s="159"/>
      <c r="M30" s="159"/>
      <c r="N30" s="159"/>
    </row>
    <row r="31" spans="1:15" x14ac:dyDescent="0.3">
      <c r="B31" s="156" t="s">
        <v>116</v>
      </c>
      <c r="C31" s="172">
        <f>SUM(D31:F31)</f>
        <v>0</v>
      </c>
      <c r="D31" s="298">
        <v>0</v>
      </c>
      <c r="E31" s="298">
        <v>0</v>
      </c>
      <c r="F31" s="174">
        <v>0</v>
      </c>
      <c r="G31" s="172">
        <f>SUM(H31:J31)</f>
        <v>0</v>
      </c>
      <c r="H31" s="298">
        <v>0</v>
      </c>
      <c r="I31" s="298">
        <v>0</v>
      </c>
      <c r="J31" s="174">
        <v>0</v>
      </c>
      <c r="K31" s="329" t="str">
        <f>IFERROR(C31/G31,"-")</f>
        <v>-</v>
      </c>
      <c r="L31" s="328" t="str">
        <f t="shared" ref="L31:N31" si="14">IFERROR(D31/H31,"-")</f>
        <v>-</v>
      </c>
      <c r="M31" s="328" t="str">
        <f t="shared" si="14"/>
        <v>-</v>
      </c>
      <c r="N31" s="328" t="str">
        <f t="shared" si="14"/>
        <v>-</v>
      </c>
    </row>
    <row r="32" spans="1:15" x14ac:dyDescent="0.3">
      <c r="B32" s="156" t="s">
        <v>48</v>
      </c>
      <c r="C32" s="172">
        <f>SUM(D32:F32)</f>
        <v>87</v>
      </c>
      <c r="D32" s="298">
        <v>3</v>
      </c>
      <c r="E32" s="298">
        <v>13</v>
      </c>
      <c r="F32" s="174">
        <v>71</v>
      </c>
      <c r="G32" s="172">
        <f>SUM(H32:J32)</f>
        <v>186</v>
      </c>
      <c r="H32" s="298">
        <v>93</v>
      </c>
      <c r="I32" s="298">
        <v>57</v>
      </c>
      <c r="J32" s="174">
        <v>36</v>
      </c>
      <c r="K32" s="305">
        <f t="shared" ref="K32" si="15">(C32-G32)/G32*100</f>
        <v>-53.225806451612897</v>
      </c>
      <c r="L32" s="159">
        <f t="shared" ref="L32:M32" si="16">(D32-H32)/H32*100</f>
        <v>-96.774193548387103</v>
      </c>
      <c r="M32" s="159">
        <f t="shared" si="16"/>
        <v>-77.192982456140342</v>
      </c>
      <c r="N32" s="159">
        <f t="shared" ref="N32" si="17">(F32-J32)/J32*100</f>
        <v>97.222222222222214</v>
      </c>
    </row>
    <row r="33" spans="1:15" ht="7.35" customHeight="1" x14ac:dyDescent="0.3">
      <c r="B33" s="175"/>
      <c r="C33" s="172"/>
      <c r="D33" s="154"/>
      <c r="E33" s="154"/>
      <c r="F33" s="155"/>
      <c r="G33" s="172"/>
      <c r="H33" s="154"/>
      <c r="I33" s="154"/>
      <c r="J33" s="155"/>
      <c r="K33" s="305"/>
      <c r="L33" s="159"/>
      <c r="M33" s="159"/>
      <c r="N33" s="159"/>
    </row>
    <row r="34" spans="1:15" ht="7.35" customHeight="1" x14ac:dyDescent="0.3">
      <c r="B34" s="175"/>
      <c r="C34" s="172"/>
      <c r="D34" s="154"/>
      <c r="E34" s="154"/>
      <c r="F34" s="155"/>
      <c r="G34" s="172"/>
      <c r="H34" s="154"/>
      <c r="I34" s="154"/>
      <c r="J34" s="155"/>
      <c r="K34" s="305"/>
      <c r="L34" s="159"/>
      <c r="M34" s="159"/>
      <c r="N34" s="159"/>
    </row>
    <row r="35" spans="1:15" x14ac:dyDescent="0.3">
      <c r="A35" s="3"/>
      <c r="B35" s="146" t="s">
        <v>83</v>
      </c>
      <c r="C35" s="171">
        <f t="shared" ref="C35:J35" si="18">C37+C43</f>
        <v>18788</v>
      </c>
      <c r="D35" s="184">
        <f t="shared" si="18"/>
        <v>5770</v>
      </c>
      <c r="E35" s="184">
        <f t="shared" si="18"/>
        <v>6748</v>
      </c>
      <c r="F35" s="163">
        <f t="shared" si="18"/>
        <v>6270</v>
      </c>
      <c r="G35" s="171">
        <f t="shared" si="18"/>
        <v>19871</v>
      </c>
      <c r="H35" s="184">
        <f t="shared" si="18"/>
        <v>6988</v>
      </c>
      <c r="I35" s="184">
        <f t="shared" si="18"/>
        <v>6873</v>
      </c>
      <c r="J35" s="163">
        <f t="shared" si="18"/>
        <v>6010</v>
      </c>
      <c r="K35" s="149">
        <f>(C35-G35)/G35*100</f>
        <v>-5.4501534900105684</v>
      </c>
      <c r="L35" s="185">
        <f>(D35-H35)/H35*100</f>
        <v>-17.429879793932457</v>
      </c>
      <c r="M35" s="185">
        <f>(E35-I35)/I35*100</f>
        <v>-1.8187108977156992</v>
      </c>
      <c r="N35" s="185">
        <f>(F35-J35)/J35*100</f>
        <v>4.3261231281198009</v>
      </c>
      <c r="O35" s="3"/>
    </row>
    <row r="36" spans="1:15" ht="7.35" customHeight="1" x14ac:dyDescent="0.3">
      <c r="B36" s="145"/>
      <c r="C36" s="172"/>
      <c r="D36" s="154"/>
      <c r="E36" s="154"/>
      <c r="F36" s="155"/>
      <c r="G36" s="172"/>
      <c r="H36" s="154"/>
      <c r="I36" s="154"/>
      <c r="J36" s="155"/>
      <c r="K36" s="305"/>
      <c r="L36" s="159"/>
      <c r="M36" s="159"/>
      <c r="N36" s="159"/>
    </row>
    <row r="37" spans="1:15" x14ac:dyDescent="0.3">
      <c r="A37" s="3"/>
      <c r="B37" s="153" t="s">
        <v>7</v>
      </c>
      <c r="C37" s="171">
        <f t="shared" ref="C37:J37" si="19">SUM(C39:C41)</f>
        <v>16977</v>
      </c>
      <c r="D37" s="184">
        <f t="shared" si="19"/>
        <v>5000</v>
      </c>
      <c r="E37" s="184">
        <f t="shared" si="19"/>
        <v>6177</v>
      </c>
      <c r="F37" s="163">
        <f t="shared" si="19"/>
        <v>5800</v>
      </c>
      <c r="G37" s="171">
        <f t="shared" si="19"/>
        <v>18031</v>
      </c>
      <c r="H37" s="184">
        <f t="shared" si="19"/>
        <v>6234</v>
      </c>
      <c r="I37" s="184">
        <f t="shared" si="19"/>
        <v>6208</v>
      </c>
      <c r="J37" s="163">
        <f t="shared" si="19"/>
        <v>5589</v>
      </c>
      <c r="K37" s="149">
        <f>(C37-G37)/G37*100</f>
        <v>-5.8454883256613615</v>
      </c>
      <c r="L37" s="185">
        <f>(D37-H37)/H37*100</f>
        <v>-19.794674366377926</v>
      </c>
      <c r="M37" s="185">
        <f>(E37-I37)/I37*100</f>
        <v>-0.49935567010309273</v>
      </c>
      <c r="N37" s="185">
        <f>(F37-J37)/J37*100</f>
        <v>3.7752728573984617</v>
      </c>
      <c r="O37" s="3"/>
    </row>
    <row r="38" spans="1:15" ht="7.35" customHeight="1" x14ac:dyDescent="0.3">
      <c r="B38" s="145"/>
      <c r="C38" s="172"/>
      <c r="D38" s="154"/>
      <c r="E38" s="154"/>
      <c r="F38" s="155"/>
      <c r="G38" s="172"/>
      <c r="H38" s="154"/>
      <c r="I38" s="154"/>
      <c r="J38" s="155"/>
      <c r="K38" s="305"/>
      <c r="L38" s="159"/>
      <c r="M38" s="159"/>
      <c r="N38" s="159"/>
    </row>
    <row r="39" spans="1:15" x14ac:dyDescent="0.3">
      <c r="B39" s="156" t="s">
        <v>84</v>
      </c>
      <c r="C39" s="172">
        <f>SUM(D39:F39)</f>
        <v>1173</v>
      </c>
      <c r="D39" s="154">
        <v>331</v>
      </c>
      <c r="E39" s="154">
        <v>411</v>
      </c>
      <c r="F39" s="155">
        <v>431</v>
      </c>
      <c r="G39" s="172">
        <f>SUM(H39:J39)</f>
        <v>1098</v>
      </c>
      <c r="H39" s="154">
        <v>368</v>
      </c>
      <c r="I39" s="154">
        <v>334</v>
      </c>
      <c r="J39" s="155">
        <v>396</v>
      </c>
      <c r="K39" s="305">
        <f t="shared" ref="K39:N41" si="20">(C39-G39)/G39*100</f>
        <v>6.8306010928961758</v>
      </c>
      <c r="L39" s="159">
        <f t="shared" si="20"/>
        <v>-10.054347826086957</v>
      </c>
      <c r="M39" s="159">
        <f t="shared" si="20"/>
        <v>23.053892215568865</v>
      </c>
      <c r="N39" s="159">
        <f t="shared" si="20"/>
        <v>8.8383838383838391</v>
      </c>
    </row>
    <row r="40" spans="1:15" x14ac:dyDescent="0.3">
      <c r="B40" s="156" t="s">
        <v>81</v>
      </c>
      <c r="C40" s="172">
        <f>SUM(D40:F40)</f>
        <v>8986</v>
      </c>
      <c r="D40" s="157">
        <v>2585</v>
      </c>
      <c r="E40" s="157">
        <v>3247</v>
      </c>
      <c r="F40" s="158">
        <v>3154</v>
      </c>
      <c r="G40" s="172">
        <f>SUM(H40:J40)</f>
        <v>10458</v>
      </c>
      <c r="H40" s="157">
        <v>3550</v>
      </c>
      <c r="I40" s="157">
        <v>3556</v>
      </c>
      <c r="J40" s="158">
        <v>3352</v>
      </c>
      <c r="K40" s="305">
        <f t="shared" si="20"/>
        <v>-14.075349015108053</v>
      </c>
      <c r="L40" s="159">
        <f t="shared" si="20"/>
        <v>-27.1830985915493</v>
      </c>
      <c r="M40" s="159">
        <f t="shared" si="20"/>
        <v>-8.6895388076490434</v>
      </c>
      <c r="N40" s="159">
        <f t="shared" si="20"/>
        <v>-5.9069212410501191</v>
      </c>
    </row>
    <row r="41" spans="1:15" x14ac:dyDescent="0.3">
      <c r="B41" s="156" t="s">
        <v>131</v>
      </c>
      <c r="C41" s="172">
        <f>SUM(D41:F41)</f>
        <v>6818</v>
      </c>
      <c r="D41" s="157">
        <v>2084</v>
      </c>
      <c r="E41" s="157">
        <v>2519</v>
      </c>
      <c r="F41" s="158">
        <v>2215</v>
      </c>
      <c r="G41" s="172">
        <f>SUM(H41:J41)</f>
        <v>6475</v>
      </c>
      <c r="H41" s="157">
        <v>2316</v>
      </c>
      <c r="I41" s="157">
        <v>2318</v>
      </c>
      <c r="J41" s="158">
        <v>1841</v>
      </c>
      <c r="K41" s="305">
        <f t="shared" si="20"/>
        <v>5.2972972972972974</v>
      </c>
      <c r="L41" s="159">
        <f t="shared" si="20"/>
        <v>-10.01727115716753</v>
      </c>
      <c r="M41" s="159">
        <f>(E41-I41)/I41*100</f>
        <v>8.6712683347713551</v>
      </c>
      <c r="N41" s="159">
        <f t="shared" si="20"/>
        <v>20.315046170559476</v>
      </c>
    </row>
    <row r="42" spans="1:15" ht="7.35" customHeight="1" x14ac:dyDescent="0.3">
      <c r="B42" s="161"/>
      <c r="C42" s="172"/>
      <c r="D42" s="154"/>
      <c r="E42" s="154"/>
      <c r="F42" s="155"/>
      <c r="G42" s="172"/>
      <c r="H42" s="154"/>
      <c r="I42" s="154"/>
      <c r="J42" s="155"/>
      <c r="K42" s="305"/>
      <c r="L42" s="159"/>
      <c r="M42" s="159"/>
      <c r="N42" s="159"/>
    </row>
    <row r="43" spans="1:15" x14ac:dyDescent="0.3">
      <c r="A43" s="3"/>
      <c r="B43" s="153" t="s">
        <v>8</v>
      </c>
      <c r="C43" s="171">
        <f>SUM(C45:C46)</f>
        <v>1811</v>
      </c>
      <c r="D43" s="184">
        <f t="shared" ref="D43:F43" si="21">SUM(D45:D46)</f>
        <v>770</v>
      </c>
      <c r="E43" s="184">
        <f t="shared" si="21"/>
        <v>571</v>
      </c>
      <c r="F43" s="163">
        <f t="shared" si="21"/>
        <v>470</v>
      </c>
      <c r="G43" s="171">
        <f>SUM(G45:G46)</f>
        <v>1840</v>
      </c>
      <c r="H43" s="184">
        <f t="shared" ref="H43:J43" si="22">SUM(H45:H46)</f>
        <v>754</v>
      </c>
      <c r="I43" s="184">
        <f t="shared" si="22"/>
        <v>665</v>
      </c>
      <c r="J43" s="163">
        <f t="shared" si="22"/>
        <v>421</v>
      </c>
      <c r="K43" s="149">
        <f>(C43-G43)/G43*100</f>
        <v>-1.576086956521739</v>
      </c>
      <c r="L43" s="185">
        <f>(D43-H43)/H43*100</f>
        <v>2.1220159151193632</v>
      </c>
      <c r="M43" s="185">
        <f>(E43-I43)/I43*100</f>
        <v>-14.135338345864662</v>
      </c>
      <c r="N43" s="185">
        <f>(F43-J43)/J43*100</f>
        <v>11.63895486935867</v>
      </c>
      <c r="O43" s="3"/>
    </row>
    <row r="44" spans="1:15" ht="7.35" customHeight="1" x14ac:dyDescent="0.3">
      <c r="B44" s="164"/>
      <c r="C44" s="172"/>
      <c r="D44" s="154"/>
      <c r="E44" s="154"/>
      <c r="F44" s="155"/>
      <c r="G44" s="172"/>
      <c r="H44" s="154"/>
      <c r="I44" s="154"/>
      <c r="J44" s="155"/>
      <c r="K44" s="305"/>
      <c r="L44" s="159"/>
      <c r="M44" s="159"/>
      <c r="N44" s="159"/>
    </row>
    <row r="45" spans="1:15" x14ac:dyDescent="0.3">
      <c r="B45" s="156" t="s">
        <v>116</v>
      </c>
      <c r="C45" s="172">
        <f>SUM(D45:F45)</f>
        <v>0</v>
      </c>
      <c r="D45" s="157">
        <v>0</v>
      </c>
      <c r="E45" s="157">
        <v>0</v>
      </c>
      <c r="F45" s="158">
        <v>0</v>
      </c>
      <c r="G45" s="172">
        <f>SUM(H45:J45)</f>
        <v>0</v>
      </c>
      <c r="H45" s="157">
        <v>0</v>
      </c>
      <c r="I45" s="157">
        <v>0</v>
      </c>
      <c r="J45" s="158">
        <v>0</v>
      </c>
      <c r="K45" s="329" t="str">
        <f>IFERROR(C45/G45,"-")</f>
        <v>-</v>
      </c>
      <c r="L45" s="328" t="str">
        <f t="shared" ref="L45:N45" si="23">IFERROR(D45/H45,"-")</f>
        <v>-</v>
      </c>
      <c r="M45" s="328" t="str">
        <f t="shared" si="23"/>
        <v>-</v>
      </c>
      <c r="N45" s="328" t="str">
        <f t="shared" si="23"/>
        <v>-</v>
      </c>
    </row>
    <row r="46" spans="1:15" ht="15" thickBot="1" x14ac:dyDescent="0.35">
      <c r="B46" s="165" t="s">
        <v>48</v>
      </c>
      <c r="C46" s="176">
        <f>SUM(D46:F46)</f>
        <v>1811</v>
      </c>
      <c r="D46" s="177">
        <v>770</v>
      </c>
      <c r="E46" s="167">
        <v>571</v>
      </c>
      <c r="F46" s="178">
        <v>470</v>
      </c>
      <c r="G46" s="176">
        <f>SUM(H46:J46)</f>
        <v>1840</v>
      </c>
      <c r="H46" s="177">
        <v>754</v>
      </c>
      <c r="I46" s="167">
        <v>665</v>
      </c>
      <c r="J46" s="178">
        <v>421</v>
      </c>
      <c r="K46" s="307">
        <f t="shared" ref="K46" si="24">(C46-G46)/G46*100</f>
        <v>-1.576086956521739</v>
      </c>
      <c r="L46" s="307">
        <f t="shared" ref="L46:N46" si="25">(D46-H46)/H46*100</f>
        <v>2.1220159151193632</v>
      </c>
      <c r="M46" s="307">
        <f t="shared" si="25"/>
        <v>-14.135338345864662</v>
      </c>
      <c r="N46" s="307">
        <f t="shared" si="25"/>
        <v>11.63895486935867</v>
      </c>
    </row>
    <row r="47" spans="1:15" ht="15" thickTop="1" x14ac:dyDescent="0.3">
      <c r="B47" s="58" t="s">
        <v>178</v>
      </c>
      <c r="C47" s="151"/>
      <c r="D47" s="157"/>
      <c r="E47" s="157"/>
      <c r="F47" s="154"/>
      <c r="G47" s="157"/>
      <c r="H47" s="157"/>
      <c r="I47" s="157"/>
      <c r="J47" s="159"/>
      <c r="K47" s="159"/>
      <c r="L47" s="159"/>
      <c r="N47" s="300" t="s">
        <v>118</v>
      </c>
    </row>
    <row r="48" spans="1:15" x14ac:dyDescent="0.3">
      <c r="C48" s="28"/>
      <c r="D48" s="26"/>
      <c r="E48" s="26"/>
      <c r="F48" s="26"/>
      <c r="G48" s="4"/>
      <c r="H48" s="4"/>
      <c r="I48" s="4"/>
      <c r="J48" s="4"/>
      <c r="K48" s="4"/>
      <c r="L48" s="4"/>
      <c r="M48" s="4"/>
    </row>
    <row r="49" spans="1:15" x14ac:dyDescent="0.3">
      <c r="B49" s="33"/>
      <c r="C49" s="25"/>
      <c r="D49" s="26"/>
      <c r="E49" s="46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3"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</row>
    <row r="51" spans="1:15" x14ac:dyDescent="0.3"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</row>
    <row r="52" spans="1:15" x14ac:dyDescent="0.3"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</row>
    <row r="53" spans="1:15" x14ac:dyDescent="0.3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</row>
    <row r="54" spans="1:15" x14ac:dyDescent="0.3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</row>
    <row r="55" spans="1:15" x14ac:dyDescent="0.3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</row>
    <row r="56" spans="1:15" x14ac:dyDescent="0.3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</row>
    <row r="57" spans="1:15" x14ac:dyDescent="0.3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</row>
    <row r="58" spans="1:15" x14ac:dyDescent="0.3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</row>
    <row r="59" spans="1:15" x14ac:dyDescent="0.3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</row>
    <row r="60" spans="1:15" x14ac:dyDescent="0.3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</row>
    <row r="61" spans="1:15" x14ac:dyDescent="0.3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</row>
    <row r="62" spans="1:15" x14ac:dyDescent="0.3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</row>
    <row r="63" spans="1:15" x14ac:dyDescent="0.3">
      <c r="A63" s="34"/>
      <c r="B63" s="34"/>
      <c r="C63" s="34"/>
      <c r="D63" s="34"/>
      <c r="E63" s="34"/>
      <c r="F63" s="34"/>
      <c r="G63" s="34"/>
      <c r="H63" s="34"/>
      <c r="I63" s="34"/>
      <c r="J63" s="34"/>
    </row>
    <row r="64" spans="1:15" x14ac:dyDescent="0.3">
      <c r="A64" s="34"/>
      <c r="B64" s="34"/>
      <c r="C64" s="34"/>
      <c r="D64" s="34"/>
      <c r="E64" s="34"/>
      <c r="F64" s="34"/>
      <c r="G64" s="34"/>
      <c r="H64" s="34"/>
      <c r="I64" s="34"/>
      <c r="J64" s="34"/>
    </row>
    <row r="65" spans="1:10" x14ac:dyDescent="0.3">
      <c r="A65" s="34"/>
      <c r="B65" s="34"/>
      <c r="C65" s="34"/>
      <c r="D65" s="34"/>
      <c r="E65" s="34"/>
      <c r="F65" s="34"/>
      <c r="G65" s="34"/>
      <c r="H65" s="34"/>
      <c r="I65" s="34"/>
      <c r="J65" s="34"/>
    </row>
    <row r="66" spans="1:10" x14ac:dyDescent="0.3">
      <c r="A66" s="34"/>
      <c r="B66" s="34"/>
      <c r="C66" s="34"/>
      <c r="D66" s="34"/>
      <c r="E66" s="34"/>
      <c r="F66" s="34"/>
      <c r="G66" s="34"/>
      <c r="H66" s="34"/>
      <c r="I66" s="34"/>
      <c r="J66" s="34"/>
    </row>
    <row r="67" spans="1:10" x14ac:dyDescent="0.3">
      <c r="A67" s="2"/>
      <c r="B67" s="2"/>
    </row>
    <row r="68" spans="1:10" x14ac:dyDescent="0.3">
      <c r="A68" s="2"/>
      <c r="B68" s="2"/>
    </row>
    <row r="69" spans="1:10" x14ac:dyDescent="0.3">
      <c r="A69" s="2"/>
      <c r="B69" s="2"/>
    </row>
    <row r="70" spans="1:10" x14ac:dyDescent="0.3">
      <c r="A70" s="2"/>
      <c r="B70" s="2"/>
    </row>
    <row r="71" spans="1:10" x14ac:dyDescent="0.3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>
      <selection activeCell="B2" sqref="B2"/>
    </sheetView>
  </sheetViews>
  <sheetFormatPr defaultColWidth="9.33203125" defaultRowHeight="12" x14ac:dyDescent="0.3"/>
  <cols>
    <col min="1" max="1" width="2.5546875" style="78" customWidth="1"/>
    <col min="2" max="2" width="15.33203125" style="78" customWidth="1"/>
    <col min="3" max="6" width="8.5546875" style="79" customWidth="1"/>
    <col min="7" max="10" width="8.33203125" style="79" customWidth="1"/>
    <col min="11" max="14" width="8.5546875" style="78" customWidth="1"/>
    <col min="15" max="15" width="2" style="78" customWidth="1"/>
    <col min="16" max="27" width="6" style="80" customWidth="1"/>
    <col min="28" max="16384" width="9.33203125" style="78"/>
  </cols>
  <sheetData>
    <row r="1" spans="2:27" ht="6.75" customHeight="1" x14ac:dyDescent="0.3"/>
    <row r="2" spans="2:27" ht="14.1" customHeight="1" x14ac:dyDescent="0.3">
      <c r="B2" s="84" t="s">
        <v>125</v>
      </c>
    </row>
    <row r="3" spans="2:27" ht="5.25" customHeight="1" x14ac:dyDescent="0.3"/>
    <row r="4" spans="2:27" ht="14.1" customHeight="1" x14ac:dyDescent="0.3">
      <c r="N4" s="85" t="s">
        <v>40</v>
      </c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</row>
    <row r="5" spans="2:27" ht="22.5" customHeight="1" thickBot="1" x14ac:dyDescent="0.35">
      <c r="B5" s="443" t="s">
        <v>162</v>
      </c>
      <c r="C5" s="440" t="s">
        <v>193</v>
      </c>
      <c r="D5" s="441"/>
      <c r="E5" s="441"/>
      <c r="F5" s="442"/>
      <c r="G5" s="440" t="s">
        <v>186</v>
      </c>
      <c r="H5" s="441"/>
      <c r="I5" s="441"/>
      <c r="J5" s="442"/>
      <c r="K5" s="440" t="s">
        <v>49</v>
      </c>
      <c r="L5" s="441"/>
      <c r="M5" s="441"/>
      <c r="N5" s="442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</row>
    <row r="6" spans="2:27" ht="22.5" customHeight="1" x14ac:dyDescent="0.3">
      <c r="B6" s="443"/>
      <c r="C6" s="76" t="s">
        <v>0</v>
      </c>
      <c r="D6" s="77" t="s">
        <v>187</v>
      </c>
      <c r="E6" s="76" t="s">
        <v>188</v>
      </c>
      <c r="F6" s="77" t="s">
        <v>189</v>
      </c>
      <c r="G6" s="76" t="s">
        <v>0</v>
      </c>
      <c r="H6" s="77" t="s">
        <v>190</v>
      </c>
      <c r="I6" s="76" t="s">
        <v>191</v>
      </c>
      <c r="J6" s="77" t="s">
        <v>192</v>
      </c>
      <c r="K6" s="76" t="s">
        <v>0</v>
      </c>
      <c r="L6" s="77" t="s">
        <v>187</v>
      </c>
      <c r="M6" s="76" t="s">
        <v>188</v>
      </c>
      <c r="N6" s="77" t="s">
        <v>189</v>
      </c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</row>
    <row r="7" spans="2:27" ht="7.35" customHeight="1" x14ac:dyDescent="0.3">
      <c r="B7" s="86"/>
      <c r="C7" s="87"/>
      <c r="D7" s="88"/>
      <c r="E7" s="88"/>
      <c r="F7" s="88"/>
      <c r="G7" s="87"/>
      <c r="H7" s="88"/>
      <c r="I7" s="88"/>
      <c r="J7" s="88"/>
      <c r="K7" s="53"/>
      <c r="L7" s="53"/>
      <c r="M7" s="53"/>
      <c r="N7" s="53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</row>
    <row r="8" spans="2:27" s="81" customFormat="1" ht="19.5" customHeight="1" x14ac:dyDescent="0.3">
      <c r="B8" s="84" t="s">
        <v>0</v>
      </c>
      <c r="C8" s="96">
        <v>66263</v>
      </c>
      <c r="D8" s="89">
        <v>20643</v>
      </c>
      <c r="E8" s="89">
        <v>22301</v>
      </c>
      <c r="F8" s="97">
        <v>23319</v>
      </c>
      <c r="G8" s="96">
        <v>64943</v>
      </c>
      <c r="H8" s="89">
        <v>20498</v>
      </c>
      <c r="I8" s="89">
        <v>21690</v>
      </c>
      <c r="J8" s="97">
        <v>22755</v>
      </c>
      <c r="K8" s="117">
        <v>2</v>
      </c>
      <c r="L8" s="117">
        <v>0.7</v>
      </c>
      <c r="M8" s="117">
        <v>2.8</v>
      </c>
      <c r="N8" s="117">
        <v>2.5</v>
      </c>
      <c r="P8" s="82"/>
    </row>
    <row r="9" spans="2:27" ht="19.5" customHeight="1" x14ac:dyDescent="0.3">
      <c r="B9" s="90" t="s">
        <v>36</v>
      </c>
      <c r="C9" s="98">
        <v>53845</v>
      </c>
      <c r="D9" s="91">
        <v>17000</v>
      </c>
      <c r="E9" s="91">
        <v>18346</v>
      </c>
      <c r="F9" s="99">
        <v>18499</v>
      </c>
      <c r="G9" s="98">
        <v>52966</v>
      </c>
      <c r="H9" s="91">
        <v>16874</v>
      </c>
      <c r="I9" s="91">
        <v>17831</v>
      </c>
      <c r="J9" s="99">
        <v>18261</v>
      </c>
      <c r="K9" s="118">
        <v>1.7</v>
      </c>
      <c r="L9" s="118">
        <v>0.7</v>
      </c>
      <c r="M9" s="118">
        <v>2.9</v>
      </c>
      <c r="N9" s="118">
        <v>1.3</v>
      </c>
      <c r="P9" s="82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</row>
    <row r="10" spans="2:27" ht="19.5" customHeight="1" x14ac:dyDescent="0.3">
      <c r="B10" s="90" t="s">
        <v>70</v>
      </c>
      <c r="C10" s="98">
        <v>7985</v>
      </c>
      <c r="D10" s="91">
        <v>2210</v>
      </c>
      <c r="E10" s="91">
        <v>2456</v>
      </c>
      <c r="F10" s="99">
        <v>3319</v>
      </c>
      <c r="G10" s="98">
        <v>7699</v>
      </c>
      <c r="H10" s="91">
        <v>2204</v>
      </c>
      <c r="I10" s="91">
        <v>2425</v>
      </c>
      <c r="J10" s="99">
        <v>3070</v>
      </c>
      <c r="K10" s="118">
        <v>3.7</v>
      </c>
      <c r="L10" s="118">
        <v>0.3</v>
      </c>
      <c r="M10" s="118">
        <v>1.3</v>
      </c>
      <c r="N10" s="118">
        <v>8.1</v>
      </c>
      <c r="P10" s="82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</row>
    <row r="11" spans="2:27" ht="19.5" customHeight="1" thickBot="1" x14ac:dyDescent="0.35">
      <c r="B11" s="92" t="s">
        <v>35</v>
      </c>
      <c r="C11" s="100">
        <v>4433</v>
      </c>
      <c r="D11" s="282">
        <v>1433</v>
      </c>
      <c r="E11" s="282">
        <v>1499</v>
      </c>
      <c r="F11" s="283">
        <v>1501</v>
      </c>
      <c r="G11" s="100">
        <v>4278</v>
      </c>
      <c r="H11" s="282">
        <v>1420</v>
      </c>
      <c r="I11" s="282">
        <v>1434</v>
      </c>
      <c r="J11" s="283">
        <v>1424</v>
      </c>
      <c r="K11" s="93">
        <v>3.6</v>
      </c>
      <c r="L11" s="93">
        <v>0.9</v>
      </c>
      <c r="M11" s="93">
        <v>4.5</v>
      </c>
      <c r="N11" s="93">
        <v>5.4</v>
      </c>
      <c r="P11" s="82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</row>
    <row r="12" spans="2:27" ht="14.1" customHeight="1" thickTop="1" x14ac:dyDescent="0.3">
      <c r="B12" s="80" t="s">
        <v>161</v>
      </c>
      <c r="N12" s="61" t="s">
        <v>118</v>
      </c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</row>
    <row r="13" spans="2:27" ht="14.1" customHeight="1" x14ac:dyDescent="0.3">
      <c r="N13" s="61"/>
    </row>
    <row r="14" spans="2:27" x14ac:dyDescent="0.3">
      <c r="G14" s="78"/>
      <c r="H14" s="78"/>
      <c r="I14" s="78"/>
      <c r="J14" s="78"/>
    </row>
    <row r="15" spans="2:27" x14ac:dyDescent="0.3">
      <c r="G15" s="78"/>
      <c r="H15" s="78"/>
      <c r="I15" s="78"/>
      <c r="J15" s="78"/>
    </row>
    <row r="18" spans="11:13" x14ac:dyDescent="0.3">
      <c r="K18" s="83"/>
      <c r="L18" s="83"/>
      <c r="M18" s="83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85" zoomScaleNormal="85" workbookViewId="0">
      <selection activeCell="B2" sqref="B2"/>
    </sheetView>
  </sheetViews>
  <sheetFormatPr defaultColWidth="9.33203125" defaultRowHeight="13.8" x14ac:dyDescent="0.3"/>
  <cols>
    <col min="1" max="1" width="2.33203125" style="53" customWidth="1"/>
    <col min="2" max="2" width="23.5546875" style="53" customWidth="1"/>
    <col min="3" max="3" width="10.6640625" style="87" customWidth="1"/>
    <col min="4" max="7" width="10.44140625" style="87" customWidth="1"/>
    <col min="8" max="8" width="10.6640625" style="87" bestFit="1" customWidth="1"/>
    <col min="9" max="10" width="10.44140625" style="87" customWidth="1"/>
    <col min="11" max="14" width="7.5546875" style="53" customWidth="1"/>
    <col min="15" max="15" width="1.5546875" style="53" customWidth="1"/>
    <col min="16" max="35" width="5.6640625" style="53" customWidth="1"/>
    <col min="36" max="50" width="5" style="53" customWidth="1"/>
    <col min="51" max="16384" width="9.33203125" style="53"/>
  </cols>
  <sheetData>
    <row r="1" spans="2:30" ht="6.75" customHeight="1" x14ac:dyDescent="0.3">
      <c r="P1" s="101"/>
    </row>
    <row r="2" spans="2:30" ht="14.1" customHeight="1" x14ac:dyDescent="0.3">
      <c r="B2" s="84" t="s">
        <v>126</v>
      </c>
    </row>
    <row r="3" spans="2:30" ht="6" customHeight="1" x14ac:dyDescent="0.3"/>
    <row r="4" spans="2:30" ht="16.5" customHeight="1" x14ac:dyDescent="0.3">
      <c r="C4" s="102"/>
      <c r="D4" s="102"/>
      <c r="E4" s="102"/>
      <c r="F4" s="102"/>
      <c r="M4" s="444" t="s">
        <v>40</v>
      </c>
      <c r="N4" s="444"/>
    </row>
    <row r="5" spans="2:30" ht="20.100000000000001" customHeight="1" thickBot="1" x14ac:dyDescent="0.35">
      <c r="B5" s="445" t="s">
        <v>163</v>
      </c>
      <c r="C5" s="440" t="s">
        <v>185</v>
      </c>
      <c r="D5" s="441"/>
      <c r="E5" s="441"/>
      <c r="F5" s="442"/>
      <c r="G5" s="440" t="s">
        <v>186</v>
      </c>
      <c r="H5" s="441"/>
      <c r="I5" s="441"/>
      <c r="J5" s="442"/>
      <c r="K5" s="440" t="s">
        <v>49</v>
      </c>
      <c r="L5" s="441"/>
      <c r="M5" s="441"/>
      <c r="N5" s="442"/>
    </row>
    <row r="6" spans="2:30" ht="20.100000000000001" customHeight="1" x14ac:dyDescent="0.3">
      <c r="B6" s="445"/>
      <c r="C6" s="76" t="s">
        <v>0</v>
      </c>
      <c r="D6" s="77" t="s">
        <v>187</v>
      </c>
      <c r="E6" s="76" t="s">
        <v>188</v>
      </c>
      <c r="F6" s="77" t="s">
        <v>189</v>
      </c>
      <c r="G6" s="76" t="s">
        <v>0</v>
      </c>
      <c r="H6" s="77" t="s">
        <v>190</v>
      </c>
      <c r="I6" s="76" t="s">
        <v>191</v>
      </c>
      <c r="J6" s="77" t="s">
        <v>192</v>
      </c>
      <c r="K6" s="76" t="s">
        <v>0</v>
      </c>
      <c r="L6" s="77" t="s">
        <v>187</v>
      </c>
      <c r="M6" s="76" t="s">
        <v>188</v>
      </c>
      <c r="N6" s="77" t="s">
        <v>189</v>
      </c>
    </row>
    <row r="7" spans="2:30" ht="7.35" customHeight="1" x14ac:dyDescent="0.3">
      <c r="B7" s="86"/>
      <c r="D7" s="88"/>
      <c r="E7" s="88"/>
      <c r="F7" s="88"/>
      <c r="H7" s="88"/>
      <c r="I7" s="88"/>
      <c r="J7" s="88"/>
    </row>
    <row r="8" spans="2:30" s="84" customFormat="1" ht="15" customHeight="1" x14ac:dyDescent="0.3">
      <c r="B8" s="84" t="s">
        <v>114</v>
      </c>
      <c r="C8" s="96">
        <v>19263021</v>
      </c>
      <c r="D8" s="89">
        <v>6011155</v>
      </c>
      <c r="E8" s="89">
        <v>6537165</v>
      </c>
      <c r="F8" s="97">
        <v>6714701</v>
      </c>
      <c r="G8" s="89">
        <v>18385983</v>
      </c>
      <c r="H8" s="89">
        <v>5874273</v>
      </c>
      <c r="I8" s="89">
        <v>6151396</v>
      </c>
      <c r="J8" s="89">
        <v>6360314</v>
      </c>
      <c r="K8" s="108">
        <v>4.7701447347144832</v>
      </c>
      <c r="L8" s="139">
        <v>2.3301947321821781</v>
      </c>
      <c r="M8" s="139">
        <v>6.2712431454583646</v>
      </c>
      <c r="N8" s="139">
        <v>5.5718475534383991</v>
      </c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</row>
    <row r="9" spans="2:30" ht="7.35" customHeight="1" x14ac:dyDescent="0.3">
      <c r="B9" s="86"/>
      <c r="C9" s="98"/>
      <c r="D9" s="91"/>
      <c r="E9" s="91"/>
      <c r="F9" s="99"/>
      <c r="G9" s="91"/>
      <c r="H9" s="91"/>
      <c r="I9" s="91"/>
      <c r="J9" s="91"/>
      <c r="K9" s="109"/>
      <c r="L9" s="140"/>
      <c r="M9" s="140"/>
      <c r="N9" s="140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</row>
    <row r="10" spans="2:30" ht="15" customHeight="1" x14ac:dyDescent="0.3">
      <c r="B10" s="301" t="s">
        <v>38</v>
      </c>
      <c r="C10" s="98">
        <v>4351008</v>
      </c>
      <c r="D10" s="91">
        <v>1374354</v>
      </c>
      <c r="E10" s="91">
        <v>1469807</v>
      </c>
      <c r="F10" s="99">
        <v>1506847</v>
      </c>
      <c r="G10" s="91">
        <v>4150807</v>
      </c>
      <c r="H10" s="91">
        <v>1348237</v>
      </c>
      <c r="I10" s="91">
        <v>1391792</v>
      </c>
      <c r="J10" s="91">
        <v>1410778</v>
      </c>
      <c r="K10" s="109">
        <v>4.8231825763038367</v>
      </c>
      <c r="L10" s="140">
        <v>1.9371223308661607</v>
      </c>
      <c r="M10" s="140">
        <v>5.6053634451124879</v>
      </c>
      <c r="N10" s="140">
        <v>6.8096468756955382</v>
      </c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</row>
    <row r="11" spans="2:30" ht="15" customHeight="1" x14ac:dyDescent="0.3">
      <c r="B11" s="301" t="s">
        <v>6</v>
      </c>
      <c r="C11" s="98">
        <v>9202335</v>
      </c>
      <c r="D11" s="91">
        <v>2966224</v>
      </c>
      <c r="E11" s="91">
        <v>3132156</v>
      </c>
      <c r="F11" s="99">
        <v>3103955</v>
      </c>
      <c r="G11" s="91">
        <v>8757422</v>
      </c>
      <c r="H11" s="91">
        <v>2837328</v>
      </c>
      <c r="I11" s="91">
        <v>2929152</v>
      </c>
      <c r="J11" s="91">
        <v>2990942</v>
      </c>
      <c r="K11" s="109">
        <v>5.0804106505316291</v>
      </c>
      <c r="L11" s="140">
        <v>4.5428656820783493</v>
      </c>
      <c r="M11" s="140">
        <v>6.9304699790246467</v>
      </c>
      <c r="N11" s="140">
        <v>3.7785085768965097</v>
      </c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</row>
    <row r="12" spans="2:30" ht="15" customHeight="1" x14ac:dyDescent="0.3">
      <c r="B12" s="301" t="s">
        <v>57</v>
      </c>
      <c r="C12" s="98">
        <v>756</v>
      </c>
      <c r="D12" s="91">
        <v>55</v>
      </c>
      <c r="E12" s="91">
        <v>585</v>
      </c>
      <c r="F12" s="99">
        <v>116</v>
      </c>
      <c r="G12" s="91">
        <v>576</v>
      </c>
      <c r="H12" s="91">
        <v>389</v>
      </c>
      <c r="I12" s="91">
        <v>85</v>
      </c>
      <c r="J12" s="91">
        <v>102</v>
      </c>
      <c r="K12" s="109">
        <v>31.25</v>
      </c>
      <c r="L12" s="140">
        <v>-85.861182519280206</v>
      </c>
      <c r="M12" s="140">
        <v>588.23529411764707</v>
      </c>
      <c r="N12" s="140">
        <v>13.725490196078432</v>
      </c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</row>
    <row r="13" spans="2:30" ht="15" customHeight="1" x14ac:dyDescent="0.3">
      <c r="B13" s="301" t="s">
        <v>37</v>
      </c>
      <c r="C13" s="98">
        <v>3125473</v>
      </c>
      <c r="D13" s="91">
        <v>883753</v>
      </c>
      <c r="E13" s="91">
        <v>1075943</v>
      </c>
      <c r="F13" s="99">
        <v>1165777</v>
      </c>
      <c r="G13" s="91">
        <v>3070108</v>
      </c>
      <c r="H13" s="91">
        <v>917375</v>
      </c>
      <c r="I13" s="91">
        <v>1044046</v>
      </c>
      <c r="J13" s="91">
        <v>1108687</v>
      </c>
      <c r="K13" s="109">
        <v>1.8033567548763756</v>
      </c>
      <c r="L13" s="140">
        <v>-3.665022482627061</v>
      </c>
      <c r="M13" s="140">
        <v>3.0551335860680466</v>
      </c>
      <c r="N13" s="140">
        <v>5.1493343026480867</v>
      </c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103"/>
      <c r="AA13" s="103"/>
    </row>
    <row r="14" spans="2:30" ht="15" customHeight="1" x14ac:dyDescent="0.3">
      <c r="B14" s="301" t="s">
        <v>14</v>
      </c>
      <c r="C14" s="98">
        <v>771574</v>
      </c>
      <c r="D14" s="91">
        <v>222600</v>
      </c>
      <c r="E14" s="91">
        <v>251609</v>
      </c>
      <c r="F14" s="99">
        <v>297365</v>
      </c>
      <c r="G14" s="91">
        <v>684578</v>
      </c>
      <c r="H14" s="91">
        <v>213091</v>
      </c>
      <c r="I14" s="91">
        <v>219457</v>
      </c>
      <c r="J14" s="91">
        <v>252030</v>
      </c>
      <c r="K14" s="109">
        <v>12.707974839974407</v>
      </c>
      <c r="L14" s="140">
        <v>4.4624127720082027</v>
      </c>
      <c r="M14" s="140">
        <v>14.650706060868416</v>
      </c>
      <c r="N14" s="140">
        <v>17.987937943895567</v>
      </c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</row>
    <row r="15" spans="2:30" ht="15" customHeight="1" x14ac:dyDescent="0.3">
      <c r="B15" s="301" t="s">
        <v>56</v>
      </c>
      <c r="C15" s="98">
        <v>211906</v>
      </c>
      <c r="D15" s="91">
        <v>61613</v>
      </c>
      <c r="E15" s="91">
        <v>68478</v>
      </c>
      <c r="F15" s="99">
        <v>81815</v>
      </c>
      <c r="G15" s="91">
        <v>202564</v>
      </c>
      <c r="H15" s="91">
        <v>60781</v>
      </c>
      <c r="I15" s="91">
        <v>61178</v>
      </c>
      <c r="J15" s="91">
        <v>80605</v>
      </c>
      <c r="K15" s="109">
        <v>4.6118757528484817</v>
      </c>
      <c r="L15" s="140">
        <v>1.3688488178871687</v>
      </c>
      <c r="M15" s="140">
        <v>11.932393997842361</v>
      </c>
      <c r="N15" s="140">
        <v>1.5011475714906024</v>
      </c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</row>
    <row r="16" spans="2:30" ht="15" customHeight="1" x14ac:dyDescent="0.3">
      <c r="B16" s="301" t="s">
        <v>58</v>
      </c>
      <c r="C16" s="98">
        <v>82861</v>
      </c>
      <c r="D16" s="91">
        <v>21468</v>
      </c>
      <c r="E16" s="91">
        <v>29214</v>
      </c>
      <c r="F16" s="99">
        <v>32179</v>
      </c>
      <c r="G16" s="91">
        <v>84608</v>
      </c>
      <c r="H16" s="91">
        <v>25649</v>
      </c>
      <c r="I16" s="91">
        <v>27566</v>
      </c>
      <c r="J16" s="91">
        <v>31393</v>
      </c>
      <c r="K16" s="109">
        <v>-2.0648165658093798</v>
      </c>
      <c r="L16" s="140">
        <v>-16.300830441732622</v>
      </c>
      <c r="M16" s="140">
        <v>5.9783791627367044</v>
      </c>
      <c r="N16" s="140">
        <v>2.503742872614914</v>
      </c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</row>
    <row r="17" spans="2:30" ht="15" customHeight="1" x14ac:dyDescent="0.3">
      <c r="B17" s="301" t="s">
        <v>59</v>
      </c>
      <c r="C17" s="98">
        <v>33223</v>
      </c>
      <c r="D17" s="91">
        <v>10886</v>
      </c>
      <c r="E17" s="91">
        <v>10328</v>
      </c>
      <c r="F17" s="99">
        <v>12009</v>
      </c>
      <c r="G17" s="91">
        <v>31135</v>
      </c>
      <c r="H17" s="91">
        <v>9312</v>
      </c>
      <c r="I17" s="91">
        <v>10057</v>
      </c>
      <c r="J17" s="91">
        <v>11766</v>
      </c>
      <c r="K17" s="109">
        <v>6.7062791071141801</v>
      </c>
      <c r="L17" s="140">
        <v>16.902920962199314</v>
      </c>
      <c r="M17" s="140">
        <v>2.6946405488714329</v>
      </c>
      <c r="N17" s="140">
        <v>2.0652728199898012</v>
      </c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2:30" ht="15" customHeight="1" x14ac:dyDescent="0.3">
      <c r="B18" s="301" t="s">
        <v>60</v>
      </c>
      <c r="C18" s="98">
        <v>62305</v>
      </c>
      <c r="D18" s="91">
        <v>16324</v>
      </c>
      <c r="E18" s="91">
        <v>19849</v>
      </c>
      <c r="F18" s="99">
        <v>26132</v>
      </c>
      <c r="G18" s="91">
        <v>55540</v>
      </c>
      <c r="H18" s="91">
        <v>14181</v>
      </c>
      <c r="I18" s="91">
        <v>18181</v>
      </c>
      <c r="J18" s="91">
        <v>23178</v>
      </c>
      <c r="K18" s="109">
        <v>12.180410514944185</v>
      </c>
      <c r="L18" s="140">
        <v>15.111769268739863</v>
      </c>
      <c r="M18" s="140">
        <v>9.1744128485781857</v>
      </c>
      <c r="N18" s="140">
        <v>12.744844248856674</v>
      </c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</row>
    <row r="19" spans="2:30" ht="15" customHeight="1" x14ac:dyDescent="0.3">
      <c r="B19" s="301" t="s">
        <v>61</v>
      </c>
      <c r="C19" s="98">
        <v>27447</v>
      </c>
      <c r="D19" s="91">
        <v>7352</v>
      </c>
      <c r="E19" s="91">
        <v>9356</v>
      </c>
      <c r="F19" s="99">
        <v>10739</v>
      </c>
      <c r="G19" s="91">
        <v>26017</v>
      </c>
      <c r="H19" s="91">
        <v>7281</v>
      </c>
      <c r="I19" s="91">
        <v>8411</v>
      </c>
      <c r="J19" s="91">
        <v>10325</v>
      </c>
      <c r="K19" s="109">
        <v>5.4964061959488024</v>
      </c>
      <c r="L19" s="140">
        <v>0.97514077736574645</v>
      </c>
      <c r="M19" s="140">
        <v>11.23528712400428</v>
      </c>
      <c r="N19" s="140">
        <v>4.0096852300242132</v>
      </c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</row>
    <row r="20" spans="2:30" ht="15" customHeight="1" x14ac:dyDescent="0.3">
      <c r="B20" s="301" t="s">
        <v>62</v>
      </c>
      <c r="C20" s="98">
        <v>17775</v>
      </c>
      <c r="D20" s="91">
        <v>5192</v>
      </c>
      <c r="E20" s="91">
        <v>5594</v>
      </c>
      <c r="F20" s="99">
        <v>6989</v>
      </c>
      <c r="G20" s="91">
        <v>17809</v>
      </c>
      <c r="H20" s="91">
        <v>5483</v>
      </c>
      <c r="I20" s="91">
        <v>5763</v>
      </c>
      <c r="J20" s="91">
        <v>6563</v>
      </c>
      <c r="K20" s="109">
        <v>-0.19091470604750407</v>
      </c>
      <c r="L20" s="140">
        <v>-5.3073135144993611</v>
      </c>
      <c r="M20" s="140">
        <v>-2.9325004338018394</v>
      </c>
      <c r="N20" s="140">
        <v>6.490934024074356</v>
      </c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</row>
    <row r="21" spans="2:30" ht="15" customHeight="1" x14ac:dyDescent="0.3">
      <c r="B21" s="301" t="s">
        <v>63</v>
      </c>
      <c r="C21" s="98">
        <v>31429</v>
      </c>
      <c r="D21" s="91">
        <v>6883</v>
      </c>
      <c r="E21" s="91">
        <v>10626</v>
      </c>
      <c r="F21" s="99">
        <v>13920</v>
      </c>
      <c r="G21" s="91">
        <v>28754</v>
      </c>
      <c r="H21" s="91">
        <v>7147</v>
      </c>
      <c r="I21" s="91">
        <v>9769</v>
      </c>
      <c r="J21" s="91">
        <v>11838</v>
      </c>
      <c r="K21" s="109">
        <v>9.3030534882103364</v>
      </c>
      <c r="L21" s="140">
        <v>-3.693857562613684</v>
      </c>
      <c r="M21" s="140">
        <v>8.7726481727914827</v>
      </c>
      <c r="N21" s="140">
        <v>17.587430309173847</v>
      </c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</row>
    <row r="22" spans="2:30" ht="15" customHeight="1" x14ac:dyDescent="0.3">
      <c r="B22" s="301" t="s">
        <v>64</v>
      </c>
      <c r="C22" s="98">
        <v>2828</v>
      </c>
      <c r="D22" s="91">
        <v>718</v>
      </c>
      <c r="E22" s="91">
        <v>982</v>
      </c>
      <c r="F22" s="99">
        <v>1128</v>
      </c>
      <c r="G22" s="91">
        <v>3171</v>
      </c>
      <c r="H22" s="91">
        <v>962</v>
      </c>
      <c r="I22" s="91">
        <v>976</v>
      </c>
      <c r="J22" s="91">
        <v>1233</v>
      </c>
      <c r="K22" s="109">
        <v>-10.816777041942604</v>
      </c>
      <c r="L22" s="140">
        <v>-25.363825363825367</v>
      </c>
      <c r="M22" s="140">
        <v>0.61475409836065575</v>
      </c>
      <c r="N22" s="140">
        <v>-8.5158150851581507</v>
      </c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</row>
    <row r="23" spans="2:30" ht="15" customHeight="1" x14ac:dyDescent="0.3">
      <c r="B23" s="301" t="s">
        <v>39</v>
      </c>
      <c r="C23" s="98">
        <v>1264287</v>
      </c>
      <c r="D23" s="91">
        <v>414368</v>
      </c>
      <c r="E23" s="91">
        <v>427669</v>
      </c>
      <c r="F23" s="99">
        <v>422250</v>
      </c>
      <c r="G23" s="91">
        <v>1189444</v>
      </c>
      <c r="H23" s="91">
        <v>403652</v>
      </c>
      <c r="I23" s="91">
        <v>399912</v>
      </c>
      <c r="J23" s="91">
        <v>385880</v>
      </c>
      <c r="K23" s="109">
        <v>6.2922676477412978</v>
      </c>
      <c r="L23" s="140">
        <v>2.6547620227324527</v>
      </c>
      <c r="M23" s="140">
        <v>6.940776970933606</v>
      </c>
      <c r="N23" s="140">
        <v>9.4252099098165232</v>
      </c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</row>
    <row r="24" spans="2:30" ht="15" customHeight="1" x14ac:dyDescent="0.3">
      <c r="B24" s="301" t="s">
        <v>55</v>
      </c>
      <c r="C24" s="98">
        <v>72517</v>
      </c>
      <c r="D24" s="91">
        <v>17807</v>
      </c>
      <c r="E24" s="91">
        <v>23125</v>
      </c>
      <c r="F24" s="99">
        <v>31585</v>
      </c>
      <c r="G24" s="91">
        <v>71921</v>
      </c>
      <c r="H24" s="91">
        <v>19755</v>
      </c>
      <c r="I24" s="91">
        <v>21488</v>
      </c>
      <c r="J24" s="91">
        <v>30678</v>
      </c>
      <c r="K24" s="109">
        <v>0.82868703160412127</v>
      </c>
      <c r="L24" s="140">
        <v>-9.8607947355099981</v>
      </c>
      <c r="M24" s="140">
        <v>7.6182055100521211</v>
      </c>
      <c r="N24" s="140">
        <v>2.9565160701479889</v>
      </c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</row>
    <row r="25" spans="2:30" ht="15" customHeight="1" x14ac:dyDescent="0.3">
      <c r="B25" s="301" t="s">
        <v>15</v>
      </c>
      <c r="C25" s="98">
        <v>5297</v>
      </c>
      <c r="D25" s="91">
        <v>1558</v>
      </c>
      <c r="E25" s="91">
        <v>1844</v>
      </c>
      <c r="F25" s="99">
        <v>1895</v>
      </c>
      <c r="G25" s="91">
        <v>11529</v>
      </c>
      <c r="H25" s="91">
        <v>3650</v>
      </c>
      <c r="I25" s="91">
        <v>3563</v>
      </c>
      <c r="J25" s="91">
        <v>4316</v>
      </c>
      <c r="K25" s="109">
        <v>-54.05499175990979</v>
      </c>
      <c r="L25" s="140">
        <v>-57.31506849315069</v>
      </c>
      <c r="M25" s="140">
        <v>-48.245860230143137</v>
      </c>
      <c r="N25" s="140">
        <v>-56.09360518999074</v>
      </c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</row>
    <row r="26" spans="2:30" ht="15" customHeight="1" x14ac:dyDescent="0.3">
      <c r="B26" s="301"/>
      <c r="C26" s="106"/>
      <c r="D26" s="284"/>
      <c r="E26" s="284"/>
      <c r="F26" s="107"/>
      <c r="G26" s="284"/>
      <c r="H26" s="284"/>
      <c r="I26" s="284"/>
      <c r="J26" s="284"/>
      <c r="K26" s="110"/>
      <c r="L26" s="104"/>
      <c r="M26" s="104"/>
      <c r="N26" s="104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</row>
    <row r="27" spans="2:30" s="84" customFormat="1" ht="15" customHeight="1" x14ac:dyDescent="0.3">
      <c r="B27" s="302" t="s">
        <v>115</v>
      </c>
      <c r="C27" s="96">
        <v>3470314</v>
      </c>
      <c r="D27" s="89">
        <v>1077575</v>
      </c>
      <c r="E27" s="89">
        <v>1164789</v>
      </c>
      <c r="F27" s="97">
        <v>1227950</v>
      </c>
      <c r="G27" s="89">
        <v>3387651</v>
      </c>
      <c r="H27" s="89">
        <v>1109003</v>
      </c>
      <c r="I27" s="89">
        <v>1103870</v>
      </c>
      <c r="J27" s="89">
        <v>1174778</v>
      </c>
      <c r="K27" s="108">
        <v>2.4401273921073923</v>
      </c>
      <c r="L27" s="139">
        <v>-2.8338967523081542</v>
      </c>
      <c r="M27" s="139">
        <v>5.5186752063195854</v>
      </c>
      <c r="N27" s="139">
        <v>4.5261317457426005</v>
      </c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</row>
    <row r="28" spans="2:30" ht="7.35" customHeight="1" x14ac:dyDescent="0.3">
      <c r="B28" s="301"/>
      <c r="C28" s="98"/>
      <c r="D28" s="91"/>
      <c r="E28" s="91"/>
      <c r="F28" s="99"/>
      <c r="G28" s="91"/>
      <c r="H28" s="91"/>
      <c r="I28" s="91"/>
      <c r="J28" s="91"/>
      <c r="K28" s="109"/>
      <c r="L28" s="140"/>
      <c r="M28" s="140"/>
      <c r="N28" s="140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</row>
    <row r="29" spans="2:30" ht="15" customHeight="1" x14ac:dyDescent="0.3">
      <c r="B29" s="301" t="s">
        <v>38</v>
      </c>
      <c r="C29" s="98">
        <v>577934</v>
      </c>
      <c r="D29" s="91">
        <v>183098</v>
      </c>
      <c r="E29" s="91">
        <v>195058</v>
      </c>
      <c r="F29" s="99">
        <v>199778</v>
      </c>
      <c r="G29" s="91">
        <v>581341</v>
      </c>
      <c r="H29" s="91">
        <v>193829</v>
      </c>
      <c r="I29" s="91">
        <v>192450</v>
      </c>
      <c r="J29" s="91">
        <v>195062</v>
      </c>
      <c r="K29" s="109">
        <v>-0.58605878477520079</v>
      </c>
      <c r="L29" s="140">
        <v>-5.5363232540022391</v>
      </c>
      <c r="M29" s="140">
        <v>1.3551571836840737</v>
      </c>
      <c r="N29" s="140">
        <v>2.4176928361238992</v>
      </c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</row>
    <row r="30" spans="2:30" ht="15" customHeight="1" x14ac:dyDescent="0.3">
      <c r="B30" s="301" t="s">
        <v>6</v>
      </c>
      <c r="C30" s="98">
        <v>1060532</v>
      </c>
      <c r="D30" s="91">
        <v>342502</v>
      </c>
      <c r="E30" s="91">
        <v>358924</v>
      </c>
      <c r="F30" s="99">
        <v>359106</v>
      </c>
      <c r="G30" s="91">
        <v>1039926</v>
      </c>
      <c r="H30" s="91">
        <v>348664</v>
      </c>
      <c r="I30" s="91">
        <v>338033</v>
      </c>
      <c r="J30" s="91">
        <v>353229</v>
      </c>
      <c r="K30" s="109">
        <v>1.9814871442775737</v>
      </c>
      <c r="L30" s="140">
        <v>-1.767317532065255</v>
      </c>
      <c r="M30" s="140">
        <v>6.1801658417965113</v>
      </c>
      <c r="N30" s="140">
        <v>1.6637931766644303</v>
      </c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</row>
    <row r="31" spans="2:30" ht="15" customHeight="1" x14ac:dyDescent="0.3">
      <c r="B31" s="301" t="s">
        <v>57</v>
      </c>
      <c r="C31" s="98">
        <v>4</v>
      </c>
      <c r="D31" s="91">
        <v>0</v>
      </c>
      <c r="E31" s="91">
        <v>2</v>
      </c>
      <c r="F31" s="99">
        <v>2</v>
      </c>
      <c r="G31" s="91">
        <v>14</v>
      </c>
      <c r="H31" s="91">
        <v>2</v>
      </c>
      <c r="I31" s="91">
        <v>7</v>
      </c>
      <c r="J31" s="91">
        <v>5</v>
      </c>
      <c r="K31" s="285">
        <v>-71.428571428571431</v>
      </c>
      <c r="L31" s="140">
        <v>-100</v>
      </c>
      <c r="M31" s="140">
        <v>-71.428571428571431</v>
      </c>
      <c r="N31" s="140">
        <v>-60</v>
      </c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</row>
    <row r="32" spans="2:30" ht="15" customHeight="1" x14ac:dyDescent="0.3">
      <c r="B32" s="301" t="s">
        <v>37</v>
      </c>
      <c r="C32" s="98">
        <v>150445</v>
      </c>
      <c r="D32" s="91">
        <v>45207</v>
      </c>
      <c r="E32" s="91">
        <v>47561</v>
      </c>
      <c r="F32" s="99">
        <v>57677</v>
      </c>
      <c r="G32" s="91">
        <v>165715</v>
      </c>
      <c r="H32" s="91">
        <v>53867</v>
      </c>
      <c r="I32" s="91">
        <v>56026</v>
      </c>
      <c r="J32" s="91">
        <v>55822</v>
      </c>
      <c r="K32" s="109">
        <v>-9.2146154542437309</v>
      </c>
      <c r="L32" s="140">
        <v>-16.076633189151057</v>
      </c>
      <c r="M32" s="140">
        <v>-15.109056509477742</v>
      </c>
      <c r="N32" s="140">
        <v>3.3230625918096806</v>
      </c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</row>
    <row r="33" spans="2:30" ht="15" customHeight="1" x14ac:dyDescent="0.3">
      <c r="B33" s="301" t="s">
        <v>14</v>
      </c>
      <c r="C33" s="98">
        <v>586087</v>
      </c>
      <c r="D33" s="91">
        <v>179413</v>
      </c>
      <c r="E33" s="91">
        <v>195370</v>
      </c>
      <c r="F33" s="99">
        <v>211304</v>
      </c>
      <c r="G33" s="91">
        <v>553498</v>
      </c>
      <c r="H33" s="91">
        <v>177739</v>
      </c>
      <c r="I33" s="91">
        <v>180837</v>
      </c>
      <c r="J33" s="91">
        <v>194922</v>
      </c>
      <c r="K33" s="109">
        <v>5.8878261529400291</v>
      </c>
      <c r="L33" s="140">
        <v>0.94183043676401912</v>
      </c>
      <c r="M33" s="140">
        <v>8.0365190751892595</v>
      </c>
      <c r="N33" s="140">
        <v>8.4043873959840347</v>
      </c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</row>
    <row r="34" spans="2:30" ht="15" customHeight="1" x14ac:dyDescent="0.3">
      <c r="B34" s="301" t="s">
        <v>56</v>
      </c>
      <c r="C34" s="98">
        <v>201708</v>
      </c>
      <c r="D34" s="91">
        <v>59044</v>
      </c>
      <c r="E34" s="91">
        <v>66523</v>
      </c>
      <c r="F34" s="99">
        <v>76141</v>
      </c>
      <c r="G34" s="91">
        <v>189400</v>
      </c>
      <c r="H34" s="91">
        <v>58223</v>
      </c>
      <c r="I34" s="91">
        <v>58505</v>
      </c>
      <c r="J34" s="91">
        <v>72672</v>
      </c>
      <c r="K34" s="109">
        <v>6.4984160506863784</v>
      </c>
      <c r="L34" s="140">
        <v>1.4100956666609414</v>
      </c>
      <c r="M34" s="140">
        <v>13.704811554567986</v>
      </c>
      <c r="N34" s="140">
        <v>4.7735028621752527</v>
      </c>
      <c r="P34" s="103"/>
      <c r="Q34" s="103"/>
      <c r="R34" s="103"/>
      <c r="S34" s="103"/>
      <c r="T34" s="103"/>
      <c r="U34" s="103"/>
      <c r="V34" s="103"/>
      <c r="W34" s="103"/>
      <c r="X34" s="103"/>
      <c r="Y34" s="103"/>
      <c r="Z34" s="103"/>
      <c r="AA34" s="103"/>
    </row>
    <row r="35" spans="2:30" ht="15" customHeight="1" x14ac:dyDescent="0.3">
      <c r="B35" s="301" t="s">
        <v>58</v>
      </c>
      <c r="C35" s="98">
        <v>82859</v>
      </c>
      <c r="D35" s="91">
        <v>21468</v>
      </c>
      <c r="E35" s="91">
        <v>29213</v>
      </c>
      <c r="F35" s="99">
        <v>32178</v>
      </c>
      <c r="G35" s="91">
        <v>84604</v>
      </c>
      <c r="H35" s="91">
        <v>25649</v>
      </c>
      <c r="I35" s="91">
        <v>27566</v>
      </c>
      <c r="J35" s="91">
        <v>31389</v>
      </c>
      <c r="K35" s="109">
        <v>-2.0625502340314879</v>
      </c>
      <c r="L35" s="140">
        <v>-16.300830441732622</v>
      </c>
      <c r="M35" s="140">
        <v>5.9747515054777631</v>
      </c>
      <c r="N35" s="140">
        <v>2.5136194208162097</v>
      </c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</row>
    <row r="36" spans="2:30" ht="15" customHeight="1" x14ac:dyDescent="0.3">
      <c r="B36" s="301" t="s">
        <v>59</v>
      </c>
      <c r="C36" s="98">
        <v>32714</v>
      </c>
      <c r="D36" s="91">
        <v>10486</v>
      </c>
      <c r="E36" s="91">
        <v>10275</v>
      </c>
      <c r="F36" s="99">
        <v>11953</v>
      </c>
      <c r="G36" s="91">
        <v>30758</v>
      </c>
      <c r="H36" s="91">
        <v>9224</v>
      </c>
      <c r="I36" s="91">
        <v>9875</v>
      </c>
      <c r="J36" s="91">
        <v>11659</v>
      </c>
      <c r="K36" s="109">
        <v>6.359321152220561</v>
      </c>
      <c r="L36" s="140">
        <v>13.681699913269732</v>
      </c>
      <c r="M36" s="140">
        <v>4.0506329113924053</v>
      </c>
      <c r="N36" s="140">
        <v>2.5216570889441634</v>
      </c>
      <c r="P36" s="103"/>
      <c r="Q36" s="103"/>
      <c r="R36" s="103"/>
      <c r="S36" s="103"/>
      <c r="T36" s="103"/>
      <c r="U36" s="103"/>
      <c r="V36" s="103"/>
      <c r="W36" s="103"/>
      <c r="X36" s="103"/>
      <c r="Y36" s="103"/>
      <c r="Z36" s="103"/>
      <c r="AA36" s="103"/>
    </row>
    <row r="37" spans="2:30" ht="15" customHeight="1" x14ac:dyDescent="0.3">
      <c r="B37" s="301" t="s">
        <v>60</v>
      </c>
      <c r="C37" s="98">
        <v>62305</v>
      </c>
      <c r="D37" s="91">
        <v>16324</v>
      </c>
      <c r="E37" s="91">
        <v>19849</v>
      </c>
      <c r="F37" s="99">
        <v>26132</v>
      </c>
      <c r="G37" s="91">
        <v>55540</v>
      </c>
      <c r="H37" s="91">
        <v>14181</v>
      </c>
      <c r="I37" s="91">
        <v>18181</v>
      </c>
      <c r="J37" s="91">
        <v>23178</v>
      </c>
      <c r="K37" s="109">
        <v>12.180410514944185</v>
      </c>
      <c r="L37" s="140">
        <v>15.111769268739863</v>
      </c>
      <c r="M37" s="140">
        <v>9.1744128485781857</v>
      </c>
      <c r="N37" s="140">
        <v>12.744844248856674</v>
      </c>
      <c r="P37" s="103"/>
      <c r="Q37" s="103"/>
      <c r="R37" s="103"/>
      <c r="S37" s="103"/>
      <c r="T37" s="103"/>
      <c r="U37" s="103"/>
      <c r="V37" s="103"/>
      <c r="W37" s="103"/>
      <c r="X37" s="103"/>
      <c r="Y37" s="103"/>
      <c r="Z37" s="103"/>
      <c r="AA37" s="103"/>
    </row>
    <row r="38" spans="2:30" ht="15" customHeight="1" x14ac:dyDescent="0.3">
      <c r="B38" s="301" t="s">
        <v>61</v>
      </c>
      <c r="C38" s="98">
        <v>27447</v>
      </c>
      <c r="D38" s="91">
        <v>7352</v>
      </c>
      <c r="E38" s="91">
        <v>9356</v>
      </c>
      <c r="F38" s="99">
        <v>10739</v>
      </c>
      <c r="G38" s="91">
        <v>26017</v>
      </c>
      <c r="H38" s="91">
        <v>7281</v>
      </c>
      <c r="I38" s="91">
        <v>8411</v>
      </c>
      <c r="J38" s="91">
        <v>10325</v>
      </c>
      <c r="K38" s="109">
        <v>5.4964061959488024</v>
      </c>
      <c r="L38" s="140">
        <v>0.97514077736574645</v>
      </c>
      <c r="M38" s="140">
        <v>11.23528712400428</v>
      </c>
      <c r="N38" s="140">
        <v>4.0096852300242132</v>
      </c>
      <c r="P38" s="103"/>
      <c r="Q38" s="103"/>
      <c r="R38" s="103"/>
      <c r="S38" s="103"/>
      <c r="T38" s="103"/>
      <c r="U38" s="103"/>
      <c r="V38" s="103"/>
      <c r="W38" s="103"/>
      <c r="X38" s="103"/>
      <c r="Y38" s="103"/>
      <c r="Z38" s="103"/>
      <c r="AA38" s="103"/>
    </row>
    <row r="39" spans="2:30" ht="15" customHeight="1" x14ac:dyDescent="0.3">
      <c r="B39" s="301" t="s">
        <v>62</v>
      </c>
      <c r="C39" s="98">
        <v>17775</v>
      </c>
      <c r="D39" s="91">
        <v>5192</v>
      </c>
      <c r="E39" s="91">
        <v>5594</v>
      </c>
      <c r="F39" s="99">
        <v>6989</v>
      </c>
      <c r="G39" s="91">
        <v>17809</v>
      </c>
      <c r="H39" s="91">
        <v>5483</v>
      </c>
      <c r="I39" s="91">
        <v>5763</v>
      </c>
      <c r="J39" s="91">
        <v>6563</v>
      </c>
      <c r="K39" s="109">
        <v>-0.19091470604750407</v>
      </c>
      <c r="L39" s="140">
        <v>-5.3073135144993611</v>
      </c>
      <c r="M39" s="140">
        <v>-2.9325004338018394</v>
      </c>
      <c r="N39" s="140">
        <v>6.490934024074356</v>
      </c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</row>
    <row r="40" spans="2:30" ht="15" customHeight="1" x14ac:dyDescent="0.3">
      <c r="B40" s="301" t="s">
        <v>63</v>
      </c>
      <c r="C40" s="98">
        <v>31429</v>
      </c>
      <c r="D40" s="91">
        <v>6883</v>
      </c>
      <c r="E40" s="91">
        <v>10626</v>
      </c>
      <c r="F40" s="99">
        <v>13920</v>
      </c>
      <c r="G40" s="91">
        <v>28754</v>
      </c>
      <c r="H40" s="91">
        <v>7147</v>
      </c>
      <c r="I40" s="91">
        <v>9769</v>
      </c>
      <c r="J40" s="91">
        <v>11838</v>
      </c>
      <c r="K40" s="109">
        <v>9.3030534882103364</v>
      </c>
      <c r="L40" s="140">
        <v>-3.693857562613684</v>
      </c>
      <c r="M40" s="140">
        <v>8.7726481727914827</v>
      </c>
      <c r="N40" s="140">
        <v>17.587430309173847</v>
      </c>
      <c r="P40" s="103"/>
      <c r="Q40" s="103"/>
      <c r="R40" s="103"/>
      <c r="S40" s="103"/>
      <c r="T40" s="103"/>
      <c r="U40" s="103"/>
      <c r="V40" s="103"/>
      <c r="W40" s="103"/>
      <c r="X40" s="103"/>
      <c r="Y40" s="103"/>
      <c r="Z40" s="103"/>
      <c r="AA40" s="103"/>
    </row>
    <row r="41" spans="2:30" ht="15" customHeight="1" x14ac:dyDescent="0.3">
      <c r="B41" s="301" t="s">
        <v>64</v>
      </c>
      <c r="C41" s="98">
        <v>2828</v>
      </c>
      <c r="D41" s="91">
        <v>718</v>
      </c>
      <c r="E41" s="91">
        <v>982</v>
      </c>
      <c r="F41" s="99">
        <v>1128</v>
      </c>
      <c r="G41" s="91">
        <v>3171</v>
      </c>
      <c r="H41" s="91">
        <v>962</v>
      </c>
      <c r="I41" s="91">
        <v>976</v>
      </c>
      <c r="J41" s="91">
        <v>1233</v>
      </c>
      <c r="K41" s="109">
        <v>-10.816777041942604</v>
      </c>
      <c r="L41" s="140">
        <v>-25.363825363825367</v>
      </c>
      <c r="M41" s="140">
        <v>0.61475409836065575</v>
      </c>
      <c r="N41" s="140">
        <v>-8.5158150851581507</v>
      </c>
      <c r="P41" s="103"/>
      <c r="Q41" s="103"/>
      <c r="R41" s="103"/>
      <c r="S41" s="103"/>
      <c r="T41" s="103"/>
      <c r="U41" s="103"/>
      <c r="V41" s="103"/>
      <c r="W41" s="103"/>
      <c r="X41" s="103"/>
      <c r="Y41" s="103"/>
      <c r="Z41" s="103"/>
      <c r="AA41" s="103"/>
    </row>
    <row r="42" spans="2:30" ht="15" customHeight="1" x14ac:dyDescent="0.3">
      <c r="B42" s="301" t="s">
        <v>39</v>
      </c>
      <c r="C42" s="98">
        <v>573598</v>
      </c>
      <c r="D42" s="91">
        <v>184360</v>
      </c>
      <c r="E42" s="91">
        <v>196207</v>
      </c>
      <c r="F42" s="99">
        <v>193031</v>
      </c>
      <c r="G42" s="91">
        <v>548433</v>
      </c>
      <c r="H42" s="91">
        <v>187847</v>
      </c>
      <c r="I42" s="91">
        <v>180213</v>
      </c>
      <c r="J42" s="91">
        <v>180373</v>
      </c>
      <c r="K42" s="109">
        <v>4.5885276779478987</v>
      </c>
      <c r="L42" s="140">
        <v>-1.8562979446038532</v>
      </c>
      <c r="M42" s="140">
        <v>8.8750534090215467</v>
      </c>
      <c r="N42" s="140">
        <v>7.0176800297161988</v>
      </c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3"/>
      <c r="AA42" s="103"/>
    </row>
    <row r="43" spans="2:30" ht="15" customHeight="1" x14ac:dyDescent="0.3">
      <c r="B43" s="301" t="s">
        <v>55</v>
      </c>
      <c r="C43" s="98">
        <v>59149</v>
      </c>
      <c r="D43" s="91">
        <v>14447</v>
      </c>
      <c r="E43" s="91">
        <v>18026</v>
      </c>
      <c r="F43" s="99">
        <v>26676</v>
      </c>
      <c r="G43" s="91">
        <v>53166</v>
      </c>
      <c r="H43" s="91">
        <v>15857</v>
      </c>
      <c r="I43" s="91">
        <v>14312</v>
      </c>
      <c r="J43" s="91">
        <v>22997</v>
      </c>
      <c r="K43" s="109">
        <v>11.253432644923448</v>
      </c>
      <c r="L43" s="140">
        <v>-8.8919719997477458</v>
      </c>
      <c r="M43" s="140">
        <v>25.950251537171603</v>
      </c>
      <c r="N43" s="140">
        <v>15.997738835500282</v>
      </c>
      <c r="P43" s="103"/>
      <c r="Q43" s="103"/>
      <c r="R43" s="103"/>
      <c r="S43" s="103"/>
      <c r="T43" s="103"/>
      <c r="U43" s="103"/>
      <c r="V43" s="103"/>
      <c r="W43" s="103"/>
      <c r="X43" s="103"/>
      <c r="Y43" s="103"/>
      <c r="Z43" s="103"/>
      <c r="AA43" s="103"/>
    </row>
    <row r="44" spans="2:30" ht="15" customHeight="1" x14ac:dyDescent="0.3">
      <c r="B44" s="301" t="s">
        <v>15</v>
      </c>
      <c r="C44" s="98">
        <v>3500</v>
      </c>
      <c r="D44" s="91">
        <v>1081</v>
      </c>
      <c r="E44" s="91">
        <v>1223</v>
      </c>
      <c r="F44" s="99">
        <v>1196</v>
      </c>
      <c r="G44" s="91">
        <v>9505</v>
      </c>
      <c r="H44" s="91">
        <v>3048</v>
      </c>
      <c r="I44" s="91">
        <v>2946</v>
      </c>
      <c r="J44" s="91">
        <v>3511</v>
      </c>
      <c r="K44" s="109">
        <v>-63.177275118358757</v>
      </c>
      <c r="L44" s="140">
        <v>-64.534120734908143</v>
      </c>
      <c r="M44" s="140">
        <v>-58.486082824168363</v>
      </c>
      <c r="N44" s="140">
        <v>-65.935630874394761</v>
      </c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</row>
    <row r="45" spans="2:30" ht="15" customHeight="1" x14ac:dyDescent="0.3">
      <c r="B45" s="301"/>
      <c r="C45" s="106"/>
      <c r="D45" s="284"/>
      <c r="E45" s="284"/>
      <c r="F45" s="107"/>
      <c r="G45" s="284"/>
      <c r="H45" s="284"/>
      <c r="I45" s="284"/>
      <c r="J45" s="284"/>
      <c r="K45" s="111"/>
      <c r="L45" s="286"/>
      <c r="M45" s="286"/>
      <c r="N45" s="286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</row>
    <row r="46" spans="2:30" s="84" customFormat="1" ht="15" customHeight="1" x14ac:dyDescent="0.3">
      <c r="B46" s="302" t="s">
        <v>18</v>
      </c>
      <c r="C46" s="96">
        <v>15792707</v>
      </c>
      <c r="D46" s="89">
        <v>4933580</v>
      </c>
      <c r="E46" s="89">
        <v>5372376</v>
      </c>
      <c r="F46" s="97">
        <v>5486751</v>
      </c>
      <c r="G46" s="89">
        <v>14998332</v>
      </c>
      <c r="H46" s="89">
        <v>4765270</v>
      </c>
      <c r="I46" s="89">
        <v>5047526</v>
      </c>
      <c r="J46" s="89">
        <v>5185536</v>
      </c>
      <c r="K46" s="108">
        <v>5.2964222954925919</v>
      </c>
      <c r="L46" s="139">
        <v>3.5320139257586662</v>
      </c>
      <c r="M46" s="139">
        <v>6.4358261849468423</v>
      </c>
      <c r="N46" s="139">
        <v>5.8087534249111377</v>
      </c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</row>
    <row r="47" spans="2:30" ht="7.35" customHeight="1" x14ac:dyDescent="0.3">
      <c r="B47" s="301"/>
      <c r="C47" s="98"/>
      <c r="D47" s="91"/>
      <c r="E47" s="91"/>
      <c r="F47" s="99"/>
      <c r="G47" s="91"/>
      <c r="H47" s="91"/>
      <c r="I47" s="91"/>
      <c r="J47" s="91"/>
      <c r="K47" s="109"/>
      <c r="L47" s="140"/>
      <c r="M47" s="140"/>
      <c r="N47" s="140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</row>
    <row r="48" spans="2:30" ht="15" customHeight="1" x14ac:dyDescent="0.3">
      <c r="B48" s="301" t="s">
        <v>38</v>
      </c>
      <c r="C48" s="98">
        <v>3773074</v>
      </c>
      <c r="D48" s="91">
        <v>1191256</v>
      </c>
      <c r="E48" s="91">
        <v>1274749</v>
      </c>
      <c r="F48" s="99">
        <v>1307069</v>
      </c>
      <c r="G48" s="91">
        <v>3569466</v>
      </c>
      <c r="H48" s="91">
        <v>1154408</v>
      </c>
      <c r="I48" s="91">
        <v>1199342</v>
      </c>
      <c r="J48" s="91">
        <v>1215716</v>
      </c>
      <c r="K48" s="287">
        <v>5.7041585492059594</v>
      </c>
      <c r="L48" s="288">
        <v>3.1919390718013045</v>
      </c>
      <c r="M48" s="288">
        <v>6.2873642380572008</v>
      </c>
      <c r="N48" s="288">
        <v>7.5143372300767624</v>
      </c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</row>
    <row r="49" spans="2:27" ht="15" customHeight="1" x14ac:dyDescent="0.3">
      <c r="B49" s="301" t="s">
        <v>6</v>
      </c>
      <c r="C49" s="98">
        <v>8141803</v>
      </c>
      <c r="D49" s="91">
        <v>2623722</v>
      </c>
      <c r="E49" s="91">
        <v>2773232</v>
      </c>
      <c r="F49" s="99">
        <v>2744849</v>
      </c>
      <c r="G49" s="91">
        <v>7717496</v>
      </c>
      <c r="H49" s="91">
        <v>2488664</v>
      </c>
      <c r="I49" s="91">
        <v>2591119</v>
      </c>
      <c r="J49" s="91">
        <v>2637713</v>
      </c>
      <c r="K49" s="287">
        <v>5.497987948422649</v>
      </c>
      <c r="L49" s="288">
        <v>5.4269278616960746</v>
      </c>
      <c r="M49" s="288">
        <v>7.0283533870887442</v>
      </c>
      <c r="N49" s="288">
        <v>4.0617004200229516</v>
      </c>
      <c r="P49" s="103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</row>
    <row r="50" spans="2:27" ht="15" customHeight="1" x14ac:dyDescent="0.3">
      <c r="B50" s="301" t="s">
        <v>57</v>
      </c>
      <c r="C50" s="98">
        <v>752</v>
      </c>
      <c r="D50" s="91">
        <v>55</v>
      </c>
      <c r="E50" s="91">
        <v>583</v>
      </c>
      <c r="F50" s="99">
        <v>114</v>
      </c>
      <c r="G50" s="91">
        <v>562</v>
      </c>
      <c r="H50" s="91">
        <v>387</v>
      </c>
      <c r="I50" s="91">
        <v>78</v>
      </c>
      <c r="J50" s="91">
        <v>97</v>
      </c>
      <c r="K50" s="289">
        <v>33.807829181494661</v>
      </c>
      <c r="L50" s="288">
        <v>-85.788113695090445</v>
      </c>
      <c r="M50" s="288">
        <v>647.43589743589746</v>
      </c>
      <c r="N50" s="288">
        <v>17.525773195876287</v>
      </c>
      <c r="P50" s="103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</row>
    <row r="51" spans="2:27" ht="15" customHeight="1" x14ac:dyDescent="0.3">
      <c r="B51" s="301" t="s">
        <v>37</v>
      </c>
      <c r="C51" s="98">
        <v>2975028</v>
      </c>
      <c r="D51" s="91">
        <v>838546</v>
      </c>
      <c r="E51" s="91">
        <v>1028382</v>
      </c>
      <c r="F51" s="99">
        <v>1108100</v>
      </c>
      <c r="G51" s="91">
        <v>2904393</v>
      </c>
      <c r="H51" s="91">
        <v>863508</v>
      </c>
      <c r="I51" s="91">
        <v>988020</v>
      </c>
      <c r="J51" s="91">
        <v>1052865</v>
      </c>
      <c r="K51" s="287">
        <v>2.4320055860209</v>
      </c>
      <c r="L51" s="288">
        <v>-2.8907665012947188</v>
      </c>
      <c r="M51" s="288">
        <v>4.0851399769235446</v>
      </c>
      <c r="N51" s="288">
        <v>5.246161663651085</v>
      </c>
      <c r="P51" s="103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</row>
    <row r="52" spans="2:27" ht="15" customHeight="1" x14ac:dyDescent="0.3">
      <c r="B52" s="301" t="s">
        <v>14</v>
      </c>
      <c r="C52" s="98">
        <v>185487</v>
      </c>
      <c r="D52" s="91">
        <v>43187</v>
      </c>
      <c r="E52" s="91">
        <v>56239</v>
      </c>
      <c r="F52" s="99">
        <v>86061</v>
      </c>
      <c r="G52" s="91">
        <v>131080</v>
      </c>
      <c r="H52" s="91">
        <v>35352</v>
      </c>
      <c r="I52" s="91">
        <v>38620</v>
      </c>
      <c r="J52" s="91">
        <v>57108</v>
      </c>
      <c r="K52" s="287">
        <v>41.506713457430578</v>
      </c>
      <c r="L52" s="288">
        <v>22.162819642453044</v>
      </c>
      <c r="M52" s="288">
        <v>45.621439668565515</v>
      </c>
      <c r="N52" s="288">
        <v>50.698676192477407</v>
      </c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</row>
    <row r="53" spans="2:27" ht="15" customHeight="1" x14ac:dyDescent="0.3">
      <c r="B53" s="301" t="s">
        <v>56</v>
      </c>
      <c r="C53" s="98">
        <v>10198</v>
      </c>
      <c r="D53" s="91">
        <v>2569</v>
      </c>
      <c r="E53" s="91">
        <v>1955</v>
      </c>
      <c r="F53" s="99">
        <v>5674</v>
      </c>
      <c r="G53" s="91">
        <v>13164</v>
      </c>
      <c r="H53" s="91">
        <v>2558</v>
      </c>
      <c r="I53" s="91">
        <v>2673</v>
      </c>
      <c r="J53" s="91">
        <v>7933</v>
      </c>
      <c r="K53" s="287">
        <v>-22.53114554846551</v>
      </c>
      <c r="L53" s="288">
        <v>0.43002345582486312</v>
      </c>
      <c r="M53" s="288">
        <v>-26.861204638982418</v>
      </c>
      <c r="N53" s="288">
        <v>-28.475986385982605</v>
      </c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</row>
    <row r="54" spans="2:27" ht="15" customHeight="1" x14ac:dyDescent="0.3">
      <c r="B54" s="301" t="s">
        <v>58</v>
      </c>
      <c r="C54" s="98">
        <v>2</v>
      </c>
      <c r="D54" s="91">
        <v>0</v>
      </c>
      <c r="E54" s="91">
        <v>1</v>
      </c>
      <c r="F54" s="99">
        <v>1</v>
      </c>
      <c r="G54" s="91">
        <v>4</v>
      </c>
      <c r="H54" s="91">
        <v>0</v>
      </c>
      <c r="I54" s="91">
        <v>0</v>
      </c>
      <c r="J54" s="91">
        <v>4</v>
      </c>
      <c r="K54" s="287">
        <v>-50</v>
      </c>
      <c r="L54" s="288" t="s">
        <v>134</v>
      </c>
      <c r="M54" s="288" t="s">
        <v>134</v>
      </c>
      <c r="N54" s="288">
        <v>-75</v>
      </c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</row>
    <row r="55" spans="2:27" ht="15" customHeight="1" x14ac:dyDescent="0.3">
      <c r="B55" s="301" t="s">
        <v>59</v>
      </c>
      <c r="C55" s="98">
        <v>509</v>
      </c>
      <c r="D55" s="91">
        <v>400</v>
      </c>
      <c r="E55" s="91">
        <v>53</v>
      </c>
      <c r="F55" s="99">
        <v>56</v>
      </c>
      <c r="G55" s="91">
        <v>377</v>
      </c>
      <c r="H55" s="91">
        <v>88</v>
      </c>
      <c r="I55" s="91">
        <v>182</v>
      </c>
      <c r="J55" s="91">
        <v>107</v>
      </c>
      <c r="K55" s="287">
        <v>35.013262599469499</v>
      </c>
      <c r="L55" s="288">
        <v>354.54545454545456</v>
      </c>
      <c r="M55" s="288">
        <v>-70.879120879120876</v>
      </c>
      <c r="N55" s="288">
        <v>-47.663551401869157</v>
      </c>
      <c r="P55" s="103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</row>
    <row r="56" spans="2:27" ht="15" customHeight="1" x14ac:dyDescent="0.3">
      <c r="B56" s="301" t="s">
        <v>60</v>
      </c>
      <c r="C56" s="98">
        <v>0</v>
      </c>
      <c r="D56" s="91">
        <v>0</v>
      </c>
      <c r="E56" s="91">
        <v>0</v>
      </c>
      <c r="F56" s="99">
        <v>0</v>
      </c>
      <c r="G56" s="91">
        <v>0</v>
      </c>
      <c r="H56" s="91">
        <v>0</v>
      </c>
      <c r="I56" s="91">
        <v>0</v>
      </c>
      <c r="J56" s="91">
        <v>0</v>
      </c>
      <c r="K56" s="287" t="s">
        <v>134</v>
      </c>
      <c r="L56" s="288" t="s">
        <v>134</v>
      </c>
      <c r="M56" s="288" t="s">
        <v>134</v>
      </c>
      <c r="N56" s="288" t="s">
        <v>134</v>
      </c>
      <c r="P56" s="103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</row>
    <row r="57" spans="2:27" ht="15" customHeight="1" x14ac:dyDescent="0.3">
      <c r="B57" s="301" t="s">
        <v>61</v>
      </c>
      <c r="C57" s="98">
        <v>0</v>
      </c>
      <c r="D57" s="91">
        <v>0</v>
      </c>
      <c r="E57" s="91">
        <v>0</v>
      </c>
      <c r="F57" s="99">
        <v>0</v>
      </c>
      <c r="G57" s="91">
        <v>0</v>
      </c>
      <c r="H57" s="91">
        <v>0</v>
      </c>
      <c r="I57" s="91">
        <v>0</v>
      </c>
      <c r="J57" s="91">
        <v>0</v>
      </c>
      <c r="K57" s="287" t="s">
        <v>134</v>
      </c>
      <c r="L57" s="288" t="s">
        <v>134</v>
      </c>
      <c r="M57" s="288" t="s">
        <v>134</v>
      </c>
      <c r="N57" s="288" t="s">
        <v>134</v>
      </c>
      <c r="P57" s="103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</row>
    <row r="58" spans="2:27" ht="15" customHeight="1" x14ac:dyDescent="0.3">
      <c r="B58" s="301" t="s">
        <v>62</v>
      </c>
      <c r="C58" s="98">
        <v>0</v>
      </c>
      <c r="D58" s="91">
        <v>0</v>
      </c>
      <c r="E58" s="91">
        <v>0</v>
      </c>
      <c r="F58" s="99">
        <v>0</v>
      </c>
      <c r="G58" s="91">
        <v>0</v>
      </c>
      <c r="H58" s="91">
        <v>0</v>
      </c>
      <c r="I58" s="91">
        <v>0</v>
      </c>
      <c r="J58" s="91">
        <v>0</v>
      </c>
      <c r="K58" s="287" t="s">
        <v>134</v>
      </c>
      <c r="L58" s="288" t="s">
        <v>134</v>
      </c>
      <c r="M58" s="288" t="s">
        <v>134</v>
      </c>
      <c r="N58" s="288" t="s">
        <v>134</v>
      </c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</row>
    <row r="59" spans="2:27" ht="15" customHeight="1" x14ac:dyDescent="0.3">
      <c r="B59" s="301" t="s">
        <v>63</v>
      </c>
      <c r="C59" s="98">
        <v>0</v>
      </c>
      <c r="D59" s="91">
        <v>0</v>
      </c>
      <c r="E59" s="91">
        <v>0</v>
      </c>
      <c r="F59" s="99">
        <v>0</v>
      </c>
      <c r="G59" s="91">
        <v>0</v>
      </c>
      <c r="H59" s="91">
        <v>0</v>
      </c>
      <c r="I59" s="91">
        <v>0</v>
      </c>
      <c r="J59" s="91">
        <v>0</v>
      </c>
      <c r="K59" s="287" t="s">
        <v>134</v>
      </c>
      <c r="L59" s="288" t="s">
        <v>134</v>
      </c>
      <c r="M59" s="288" t="s">
        <v>134</v>
      </c>
      <c r="N59" s="288" t="s">
        <v>134</v>
      </c>
      <c r="P59" s="103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</row>
    <row r="60" spans="2:27" ht="15" customHeight="1" x14ac:dyDescent="0.3">
      <c r="B60" s="301" t="s">
        <v>64</v>
      </c>
      <c r="C60" s="98">
        <v>0</v>
      </c>
      <c r="D60" s="91">
        <v>0</v>
      </c>
      <c r="E60" s="91">
        <v>0</v>
      </c>
      <c r="F60" s="99">
        <v>0</v>
      </c>
      <c r="G60" s="91">
        <v>0</v>
      </c>
      <c r="H60" s="91">
        <v>0</v>
      </c>
      <c r="I60" s="91">
        <v>0</v>
      </c>
      <c r="J60" s="91">
        <v>0</v>
      </c>
      <c r="K60" s="287" t="s">
        <v>134</v>
      </c>
      <c r="L60" s="288" t="s">
        <v>134</v>
      </c>
      <c r="M60" s="288" t="s">
        <v>134</v>
      </c>
      <c r="N60" s="288" t="s">
        <v>134</v>
      </c>
      <c r="P60" s="103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</row>
    <row r="61" spans="2:27" ht="15" customHeight="1" x14ac:dyDescent="0.3">
      <c r="B61" s="301" t="s">
        <v>39</v>
      </c>
      <c r="C61" s="98">
        <v>690689</v>
      </c>
      <c r="D61" s="91">
        <v>230008</v>
      </c>
      <c r="E61" s="91">
        <v>231462</v>
      </c>
      <c r="F61" s="99">
        <v>229219</v>
      </c>
      <c r="G61" s="91">
        <v>641011</v>
      </c>
      <c r="H61" s="91">
        <v>215805</v>
      </c>
      <c r="I61" s="91">
        <v>219699</v>
      </c>
      <c r="J61" s="91">
        <v>205507</v>
      </c>
      <c r="K61" s="287">
        <v>7.7499450087439996</v>
      </c>
      <c r="L61" s="288">
        <v>6.5814045086999844</v>
      </c>
      <c r="M61" s="288">
        <v>5.3541436237761664</v>
      </c>
      <c r="N61" s="288">
        <v>11.538293099505125</v>
      </c>
      <c r="P61" s="103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</row>
    <row r="62" spans="2:27" ht="15" customHeight="1" x14ac:dyDescent="0.3">
      <c r="B62" s="301" t="s">
        <v>55</v>
      </c>
      <c r="C62" s="98">
        <v>13368</v>
      </c>
      <c r="D62" s="91">
        <v>3360</v>
      </c>
      <c r="E62" s="91">
        <v>5099</v>
      </c>
      <c r="F62" s="99">
        <v>4909</v>
      </c>
      <c r="G62" s="91">
        <v>18755</v>
      </c>
      <c r="H62" s="91">
        <v>3898</v>
      </c>
      <c r="I62" s="91">
        <v>7176</v>
      </c>
      <c r="J62" s="91">
        <v>7681</v>
      </c>
      <c r="K62" s="287">
        <v>-28.723007198080513</v>
      </c>
      <c r="L62" s="288">
        <v>-13.801949717804002</v>
      </c>
      <c r="M62" s="288">
        <v>-28.943701226309919</v>
      </c>
      <c r="N62" s="288">
        <v>-36.089050904830103</v>
      </c>
      <c r="P62" s="103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</row>
    <row r="63" spans="2:27" ht="15" customHeight="1" thickBot="1" x14ac:dyDescent="0.35">
      <c r="B63" s="122" t="s">
        <v>15</v>
      </c>
      <c r="C63" s="100">
        <v>1797</v>
      </c>
      <c r="D63" s="282">
        <v>477</v>
      </c>
      <c r="E63" s="282">
        <v>621</v>
      </c>
      <c r="F63" s="283">
        <v>699</v>
      </c>
      <c r="G63" s="282">
        <v>2024</v>
      </c>
      <c r="H63" s="282">
        <v>602</v>
      </c>
      <c r="I63" s="282">
        <v>617</v>
      </c>
      <c r="J63" s="282">
        <v>805</v>
      </c>
      <c r="K63" s="290">
        <v>-11.215415019762846</v>
      </c>
      <c r="L63" s="291">
        <v>-20.764119601328904</v>
      </c>
      <c r="M63" s="291">
        <v>0.64829821717990277</v>
      </c>
      <c r="N63" s="291">
        <v>-13.167701863354036</v>
      </c>
      <c r="P63" s="103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</row>
    <row r="64" spans="2:27" ht="14.1" customHeight="1" thickTop="1" x14ac:dyDescent="0.3">
      <c r="B64" s="80" t="s">
        <v>161</v>
      </c>
      <c r="N64" s="61" t="s">
        <v>118</v>
      </c>
    </row>
    <row r="65" spans="7:14" ht="14.1" customHeight="1" x14ac:dyDescent="0.3">
      <c r="N65" s="61"/>
    </row>
    <row r="67" spans="7:14" x14ac:dyDescent="0.3">
      <c r="G67" s="53"/>
      <c r="H67" s="53"/>
      <c r="I67" s="53"/>
      <c r="J67" s="53"/>
    </row>
    <row r="68" spans="7:14" x14ac:dyDescent="0.3">
      <c r="G68" s="53"/>
      <c r="H68" s="53"/>
      <c r="I68" s="53"/>
      <c r="J68" s="53"/>
    </row>
    <row r="69" spans="7:14" x14ac:dyDescent="0.3">
      <c r="G69" s="53"/>
      <c r="H69" s="53"/>
      <c r="I69" s="53"/>
      <c r="J69" s="53"/>
    </row>
    <row r="70" spans="7:14" x14ac:dyDescent="0.3">
      <c r="G70" s="53"/>
      <c r="H70" s="53"/>
      <c r="I70" s="53"/>
      <c r="J70" s="53"/>
    </row>
    <row r="71" spans="7:14" x14ac:dyDescent="0.3">
      <c r="G71" s="53"/>
      <c r="H71" s="53"/>
      <c r="I71" s="53"/>
      <c r="J71" s="105"/>
    </row>
    <row r="72" spans="7:14" x14ac:dyDescent="0.3">
      <c r="G72" s="53"/>
      <c r="H72" s="53"/>
      <c r="I72" s="53"/>
      <c r="J72" s="105"/>
    </row>
    <row r="73" spans="7:14" x14ac:dyDescent="0.3">
      <c r="G73" s="53"/>
      <c r="H73" s="53"/>
      <c r="I73" s="53"/>
      <c r="J73" s="105"/>
    </row>
    <row r="74" spans="7:14" x14ac:dyDescent="0.3">
      <c r="G74" s="53"/>
      <c r="H74" s="53"/>
      <c r="I74" s="53"/>
      <c r="J74" s="53"/>
    </row>
    <row r="76" spans="7:14" ht="6.75" customHeight="1" x14ac:dyDescent="0.3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2020-03-12T13:00:34Z</cp:lastPrinted>
  <dcterms:created xsi:type="dcterms:W3CDTF">2012-11-13T14:40:27Z</dcterms:created>
  <dcterms:modified xsi:type="dcterms:W3CDTF">2024-09-04T11:01:49Z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