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K:\CI\lsb\_1DIFUSÃO\Quadros dos Destaques\DEE\Atividade Transportes\2024\Trimestral\1ºT\"/>
    </mc:Choice>
  </mc:AlternateContent>
  <xr:revisionPtr revIDLastSave="0" documentId="13_ncr:1_{652C3EF3-28BC-4E18-AD27-C20AB16DE806}" xr6:coauthVersionLast="47" xr6:coauthVersionMax="47" xr10:uidLastSave="{00000000-0000-0000-0000-000000000000}"/>
  <bookViews>
    <workbookView xWindow="-120" yWindow="-120" windowWidth="29040" windowHeight="15840" tabRatio="742" xr2:uid="{00000000-000D-0000-FFFF-FFFF00000000}"/>
  </bookViews>
  <sheets>
    <sheet name="Índice" sheetId="1" r:id="rId1"/>
    <sheet name="Q01" sheetId="35" r:id="rId2"/>
    <sheet name="Q02" sheetId="33" r:id="rId3"/>
    <sheet name="Q03" sheetId="36" r:id="rId4"/>
    <sheet name="Q04" sheetId="37" r:id="rId5"/>
    <sheet name="Q05" sheetId="38" r:id="rId6"/>
    <sheet name="Q06" sheetId="39" r:id="rId7"/>
    <sheet name="Q07" sheetId="18" r:id="rId8"/>
    <sheet name="Q08" sheetId="19" r:id="rId9"/>
    <sheet name="Q09" sheetId="20" r:id="rId10"/>
    <sheet name="Q10" sheetId="30" r:id="rId11"/>
    <sheet name="Q11" sheetId="31" r:id="rId12"/>
    <sheet name="Q12" sheetId="7" r:id="rId13"/>
    <sheet name="Q13" sheetId="13" r:id="rId14"/>
    <sheet name="Q14" sheetId="10" r:id="rId15"/>
    <sheet name="Q15" sheetId="12" r:id="rId16"/>
    <sheet name="Q16" sheetId="40" r:id="rId17"/>
    <sheet name="Q17" sheetId="41" r:id="rId18"/>
  </sheets>
  <definedNames>
    <definedName name="_xlnm.Print_Area" localSheetId="10">'Q10'!$B$2:$O$24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9" i="39" l="1"/>
  <c r="J19" i="39"/>
  <c r="H19" i="39"/>
  <c r="N28" i="37"/>
  <c r="M28" i="37"/>
  <c r="L28" i="37"/>
  <c r="K28" i="37"/>
  <c r="N27" i="37"/>
  <c r="M27" i="37"/>
  <c r="L27" i="37"/>
  <c r="K27" i="37"/>
  <c r="N26" i="37"/>
  <c r="M26" i="37"/>
  <c r="L26" i="37"/>
  <c r="K26" i="37"/>
  <c r="N25" i="37"/>
  <c r="M25" i="37"/>
  <c r="L25" i="37"/>
  <c r="K25" i="37"/>
  <c r="N24" i="37"/>
  <c r="M24" i="37"/>
  <c r="L24" i="37"/>
  <c r="K24" i="37"/>
  <c r="N22" i="37"/>
  <c r="M22" i="37"/>
  <c r="L22" i="37"/>
  <c r="K22" i="37"/>
  <c r="N21" i="37"/>
  <c r="M21" i="37"/>
  <c r="L21" i="37"/>
  <c r="K21" i="37"/>
  <c r="N20" i="37"/>
  <c r="M20" i="37"/>
  <c r="L20" i="37"/>
  <c r="K20" i="37"/>
  <c r="N19" i="37"/>
  <c r="M19" i="37"/>
  <c r="L19" i="37"/>
  <c r="K19" i="37"/>
  <c r="N18" i="37"/>
  <c r="M18" i="37"/>
  <c r="L18" i="37"/>
  <c r="K18" i="37"/>
  <c r="N16" i="37"/>
  <c r="M16" i="37"/>
  <c r="L16" i="37"/>
  <c r="K16" i="37"/>
  <c r="N15" i="37"/>
  <c r="M15" i="37"/>
  <c r="L15" i="37"/>
  <c r="K15" i="37"/>
  <c r="N14" i="37"/>
  <c r="M14" i="37"/>
  <c r="L14" i="37"/>
  <c r="K14" i="37"/>
  <c r="N13" i="37"/>
  <c r="M13" i="37"/>
  <c r="L13" i="37"/>
  <c r="K13" i="37"/>
  <c r="N12" i="37"/>
  <c r="M12" i="37"/>
  <c r="L12" i="37"/>
  <c r="K12" i="37"/>
  <c r="N8" i="37"/>
  <c r="M8" i="37"/>
  <c r="L8" i="37"/>
  <c r="K8" i="37"/>
  <c r="N48" i="36"/>
  <c r="M48" i="36"/>
  <c r="L48" i="36"/>
  <c r="K48" i="36"/>
  <c r="N47" i="36"/>
  <c r="M47" i="36"/>
  <c r="L47" i="36"/>
  <c r="K47" i="36"/>
  <c r="N46" i="36"/>
  <c r="M46" i="36"/>
  <c r="L46" i="36"/>
  <c r="K46" i="36"/>
  <c r="N45" i="36"/>
  <c r="M45" i="36"/>
  <c r="L45" i="36"/>
  <c r="K45" i="36"/>
  <c r="N44" i="36"/>
  <c r="M44" i="36"/>
  <c r="L44" i="36"/>
  <c r="K44" i="36"/>
  <c r="N43" i="36"/>
  <c r="M43" i="36"/>
  <c r="L43" i="36"/>
  <c r="K43" i="36"/>
  <c r="N42" i="36"/>
  <c r="M42" i="36"/>
  <c r="L42" i="36"/>
  <c r="K42" i="36"/>
  <c r="N41" i="36"/>
  <c r="M41" i="36"/>
  <c r="L41" i="36"/>
  <c r="K41" i="36"/>
  <c r="N40" i="36"/>
  <c r="M40" i="36"/>
  <c r="L40" i="36"/>
  <c r="K40" i="36"/>
  <c r="N39" i="36"/>
  <c r="M39" i="36"/>
  <c r="L39" i="36"/>
  <c r="K39" i="36"/>
  <c r="N38" i="36"/>
  <c r="M38" i="36"/>
  <c r="L38" i="36"/>
  <c r="K38" i="36"/>
  <c r="N36" i="36"/>
  <c r="M36" i="36"/>
  <c r="L36" i="36"/>
  <c r="K36" i="36"/>
  <c r="N34" i="36"/>
  <c r="M34" i="36"/>
  <c r="L34" i="36"/>
  <c r="K34" i="36"/>
  <c r="N33" i="36"/>
  <c r="M33" i="36"/>
  <c r="L33" i="36"/>
  <c r="K33" i="36"/>
  <c r="N32" i="36"/>
  <c r="M32" i="36"/>
  <c r="L32" i="36"/>
  <c r="K32" i="36"/>
  <c r="N31" i="36"/>
  <c r="M31" i="36"/>
  <c r="L31" i="36"/>
  <c r="K31" i="36"/>
  <c r="N30" i="36"/>
  <c r="M30" i="36"/>
  <c r="L30" i="36"/>
  <c r="K30" i="36"/>
  <c r="N29" i="36"/>
  <c r="M29" i="36"/>
  <c r="L29" i="36"/>
  <c r="K29" i="36"/>
  <c r="N28" i="36"/>
  <c r="M28" i="36"/>
  <c r="L28" i="36"/>
  <c r="K28" i="36"/>
  <c r="N27" i="36"/>
  <c r="M27" i="36"/>
  <c r="L27" i="36"/>
  <c r="K27" i="36"/>
  <c r="N26" i="36"/>
  <c r="M26" i="36"/>
  <c r="L26" i="36"/>
  <c r="K26" i="36"/>
  <c r="N25" i="36"/>
  <c r="M25" i="36"/>
  <c r="L25" i="36"/>
  <c r="K25" i="36"/>
  <c r="N24" i="36"/>
  <c r="M24" i="36"/>
  <c r="L24" i="36"/>
  <c r="K24" i="36"/>
  <c r="N22" i="36"/>
  <c r="M22" i="36"/>
  <c r="L22" i="36"/>
  <c r="K22" i="36"/>
  <c r="N20" i="36"/>
  <c r="M20" i="36"/>
  <c r="L20" i="36"/>
  <c r="K20" i="36"/>
  <c r="N19" i="36"/>
  <c r="M19" i="36"/>
  <c r="L19" i="36"/>
  <c r="K19" i="36"/>
  <c r="N18" i="36"/>
  <c r="M18" i="36"/>
  <c r="L18" i="36"/>
  <c r="K18" i="36"/>
  <c r="N17" i="36"/>
  <c r="M17" i="36"/>
  <c r="L17" i="36"/>
  <c r="K17" i="36"/>
  <c r="N16" i="36"/>
  <c r="M16" i="36"/>
  <c r="L16" i="36"/>
  <c r="K16" i="36"/>
  <c r="N15" i="36"/>
  <c r="M15" i="36"/>
  <c r="L15" i="36"/>
  <c r="K15" i="36"/>
  <c r="N14" i="36"/>
  <c r="M14" i="36"/>
  <c r="L14" i="36"/>
  <c r="K14" i="36"/>
  <c r="N13" i="36"/>
  <c r="M13" i="36"/>
  <c r="L13" i="36"/>
  <c r="K13" i="36"/>
  <c r="N12" i="36"/>
  <c r="M12" i="36"/>
  <c r="L12" i="36"/>
  <c r="K12" i="36"/>
  <c r="N11" i="36"/>
  <c r="M11" i="36"/>
  <c r="L11" i="36"/>
  <c r="K11" i="36"/>
  <c r="N10" i="36"/>
  <c r="M10" i="36"/>
  <c r="L10" i="36"/>
  <c r="K10" i="36"/>
  <c r="N8" i="36"/>
  <c r="M8" i="36"/>
  <c r="L8" i="36"/>
  <c r="K8" i="36"/>
  <c r="N20" i="33"/>
  <c r="M20" i="33"/>
  <c r="L20" i="33"/>
  <c r="K20" i="33"/>
  <c r="N19" i="33"/>
  <c r="M19" i="33"/>
  <c r="L19" i="33"/>
  <c r="K19" i="33"/>
  <c r="N18" i="33"/>
  <c r="M18" i="33"/>
  <c r="L18" i="33"/>
  <c r="K18" i="33"/>
  <c r="N17" i="33"/>
  <c r="M17" i="33"/>
  <c r="L17" i="33"/>
  <c r="K17" i="33"/>
  <c r="N16" i="33"/>
  <c r="M16" i="33"/>
  <c r="L16" i="33"/>
  <c r="K16" i="33"/>
  <c r="N15" i="33"/>
  <c r="M15" i="33"/>
  <c r="L15" i="33"/>
  <c r="K15" i="33"/>
  <c r="N14" i="33"/>
  <c r="M14" i="33"/>
  <c r="L14" i="33"/>
  <c r="K14" i="33"/>
  <c r="N13" i="33"/>
  <c r="M13" i="33"/>
  <c r="L13" i="33"/>
  <c r="K13" i="33"/>
  <c r="N12" i="33"/>
  <c r="M12" i="33"/>
  <c r="L12" i="33"/>
  <c r="K12" i="33"/>
  <c r="N11" i="33"/>
  <c r="M11" i="33"/>
  <c r="L11" i="33"/>
  <c r="K11" i="33"/>
  <c r="N10" i="33"/>
  <c r="M10" i="33"/>
  <c r="L10" i="33"/>
  <c r="K10" i="33"/>
  <c r="N8" i="33"/>
  <c r="M8" i="33"/>
  <c r="L8" i="33"/>
  <c r="K8" i="33"/>
  <c r="N34" i="33"/>
  <c r="M34" i="33"/>
  <c r="L34" i="33"/>
  <c r="K34" i="33"/>
  <c r="N33" i="33"/>
  <c r="M33" i="33"/>
  <c r="L33" i="33"/>
  <c r="K33" i="33"/>
  <c r="N32" i="33"/>
  <c r="M32" i="33"/>
  <c r="L32" i="33"/>
  <c r="K32" i="33"/>
  <c r="N31" i="33"/>
  <c r="M31" i="33"/>
  <c r="L31" i="33"/>
  <c r="K31" i="33"/>
  <c r="N30" i="33"/>
  <c r="M30" i="33"/>
  <c r="L30" i="33"/>
  <c r="K30" i="33"/>
  <c r="N29" i="33"/>
  <c r="M29" i="33"/>
  <c r="L29" i="33"/>
  <c r="K29" i="33"/>
  <c r="N28" i="33"/>
  <c r="M28" i="33"/>
  <c r="L28" i="33"/>
  <c r="K28" i="33"/>
  <c r="N27" i="33"/>
  <c r="M27" i="33"/>
  <c r="L27" i="33"/>
  <c r="K27" i="33"/>
  <c r="N26" i="33"/>
  <c r="M26" i="33"/>
  <c r="L26" i="33"/>
  <c r="K26" i="33"/>
  <c r="N25" i="33"/>
  <c r="M25" i="33"/>
  <c r="L25" i="33"/>
  <c r="K25" i="33"/>
  <c r="N24" i="33"/>
  <c r="M24" i="33"/>
  <c r="L24" i="33"/>
  <c r="K24" i="33"/>
  <c r="N22" i="33"/>
  <c r="M22" i="33"/>
  <c r="L22" i="33"/>
  <c r="K22" i="33"/>
  <c r="N36" i="33"/>
  <c r="M36" i="33"/>
  <c r="L36" i="33"/>
  <c r="K36" i="33"/>
  <c r="N48" i="33"/>
  <c r="M48" i="33"/>
  <c r="L48" i="33"/>
  <c r="K48" i="33"/>
  <c r="N47" i="33"/>
  <c r="M47" i="33"/>
  <c r="L47" i="33"/>
  <c r="K47" i="33"/>
  <c r="N46" i="33"/>
  <c r="M46" i="33"/>
  <c r="L46" i="33"/>
  <c r="K46" i="33"/>
  <c r="N45" i="33"/>
  <c r="M45" i="33"/>
  <c r="L45" i="33"/>
  <c r="K45" i="33"/>
  <c r="N44" i="33"/>
  <c r="M44" i="33"/>
  <c r="L44" i="33"/>
  <c r="K44" i="33"/>
  <c r="N43" i="33"/>
  <c r="M43" i="33"/>
  <c r="L43" i="33"/>
  <c r="K43" i="33"/>
  <c r="N42" i="33"/>
  <c r="M42" i="33"/>
  <c r="L42" i="33"/>
  <c r="K42" i="33"/>
  <c r="N41" i="33"/>
  <c r="M41" i="33"/>
  <c r="L41" i="33"/>
  <c r="K41" i="33"/>
  <c r="N40" i="33"/>
  <c r="M40" i="33"/>
  <c r="L40" i="33"/>
  <c r="K40" i="33"/>
  <c r="N39" i="33"/>
  <c r="M39" i="33"/>
  <c r="L39" i="33"/>
  <c r="K39" i="33"/>
  <c r="N38" i="33"/>
  <c r="M38" i="33"/>
  <c r="L38" i="33"/>
  <c r="K38" i="33"/>
  <c r="N50" i="33"/>
  <c r="M50" i="33"/>
  <c r="L50" i="33"/>
  <c r="K50" i="33"/>
  <c r="N62" i="33"/>
  <c r="M62" i="33"/>
  <c r="L62" i="33"/>
  <c r="K62" i="33"/>
  <c r="N61" i="33"/>
  <c r="M61" i="33"/>
  <c r="L61" i="33"/>
  <c r="K61" i="33"/>
  <c r="N60" i="33"/>
  <c r="M60" i="33"/>
  <c r="L60" i="33"/>
  <c r="K60" i="33"/>
  <c r="N59" i="33"/>
  <c r="M59" i="33"/>
  <c r="L59" i="33"/>
  <c r="K59" i="33"/>
  <c r="N58" i="33"/>
  <c r="M58" i="33"/>
  <c r="L58" i="33"/>
  <c r="K58" i="33"/>
  <c r="N57" i="33"/>
  <c r="M57" i="33"/>
  <c r="L57" i="33"/>
  <c r="K57" i="33"/>
  <c r="N56" i="33"/>
  <c r="M56" i="33"/>
  <c r="L56" i="33"/>
  <c r="K56" i="33"/>
  <c r="N55" i="33"/>
  <c r="M55" i="33"/>
  <c r="L55" i="33"/>
  <c r="K55" i="33"/>
  <c r="N54" i="33"/>
  <c r="M54" i="33"/>
  <c r="L54" i="33"/>
  <c r="K54" i="33"/>
  <c r="N53" i="33"/>
  <c r="M53" i="33"/>
  <c r="L53" i="33"/>
  <c r="K53" i="33"/>
  <c r="N52" i="33"/>
  <c r="M52" i="33"/>
  <c r="L52" i="33"/>
  <c r="K52" i="33"/>
  <c r="N64" i="33"/>
  <c r="M64" i="33"/>
  <c r="L64" i="33"/>
  <c r="K64" i="33"/>
  <c r="K66" i="33"/>
  <c r="K67" i="33"/>
  <c r="N76" i="33"/>
  <c r="M76" i="33"/>
  <c r="L76" i="33"/>
  <c r="K76" i="33"/>
  <c r="N75" i="33"/>
  <c r="M75" i="33"/>
  <c r="L75" i="33"/>
  <c r="K75" i="33"/>
  <c r="N74" i="33"/>
  <c r="M74" i="33"/>
  <c r="L74" i="33"/>
  <c r="K74" i="33"/>
  <c r="N73" i="33"/>
  <c r="M73" i="33"/>
  <c r="L73" i="33"/>
  <c r="K73" i="33"/>
  <c r="N72" i="33"/>
  <c r="M72" i="33"/>
  <c r="L72" i="33"/>
  <c r="K72" i="33"/>
  <c r="N71" i="33"/>
  <c r="M71" i="33"/>
  <c r="L71" i="33"/>
  <c r="K71" i="33"/>
  <c r="N70" i="33"/>
  <c r="M70" i="33"/>
  <c r="L70" i="33"/>
  <c r="K70" i="33"/>
  <c r="N69" i="33"/>
  <c r="M69" i="33"/>
  <c r="L69" i="33"/>
  <c r="K69" i="33"/>
  <c r="N68" i="33"/>
  <c r="M68" i="33"/>
  <c r="L68" i="33"/>
  <c r="K68" i="33"/>
  <c r="N67" i="33"/>
  <c r="M67" i="33"/>
  <c r="L67" i="33"/>
  <c r="N66" i="33"/>
  <c r="M66" i="33"/>
  <c r="L66" i="33"/>
  <c r="G28" i="37"/>
  <c r="C28" i="37"/>
  <c r="G27" i="37"/>
  <c r="C27" i="37"/>
  <c r="G26" i="37"/>
  <c r="C26" i="37"/>
  <c r="G25" i="37"/>
  <c r="C25" i="37"/>
  <c r="G22" i="37"/>
  <c r="C22" i="37"/>
  <c r="G21" i="37"/>
  <c r="C21" i="37"/>
  <c r="G20" i="37"/>
  <c r="C20" i="37"/>
  <c r="G19" i="37"/>
  <c r="C19" i="37"/>
  <c r="G16" i="37"/>
  <c r="C16" i="37"/>
  <c r="G15" i="37"/>
  <c r="C15" i="37"/>
  <c r="G14" i="37"/>
  <c r="C14" i="37"/>
  <c r="G13" i="37"/>
  <c r="C13" i="37"/>
  <c r="G48" i="36"/>
  <c r="C48" i="36"/>
  <c r="G47" i="36"/>
  <c r="C47" i="36"/>
  <c r="G46" i="36"/>
  <c r="C46" i="36"/>
  <c r="G45" i="36"/>
  <c r="C45" i="36"/>
  <c r="G44" i="36"/>
  <c r="C44" i="36"/>
  <c r="G43" i="36"/>
  <c r="C43" i="36"/>
  <c r="G42" i="36"/>
  <c r="C42" i="36"/>
  <c r="G41" i="36"/>
  <c r="C41" i="36"/>
  <c r="G40" i="36"/>
  <c r="C40" i="36"/>
  <c r="G39" i="36"/>
  <c r="C39" i="36"/>
  <c r="G38" i="36"/>
  <c r="C38" i="36"/>
  <c r="G34" i="36"/>
  <c r="C34" i="36"/>
  <c r="G33" i="36"/>
  <c r="C33" i="36"/>
  <c r="G32" i="36"/>
  <c r="C32" i="36"/>
  <c r="G31" i="36"/>
  <c r="C31" i="36"/>
  <c r="G30" i="36"/>
  <c r="C30" i="36"/>
  <c r="G29" i="36"/>
  <c r="C29" i="36"/>
  <c r="G28" i="36"/>
  <c r="C28" i="36"/>
  <c r="G27" i="36"/>
  <c r="C27" i="36"/>
  <c r="G26" i="36"/>
  <c r="C26" i="36"/>
  <c r="G25" i="36"/>
  <c r="C25" i="36"/>
  <c r="G24" i="36"/>
  <c r="C24" i="36"/>
  <c r="G76" i="33"/>
  <c r="C76" i="33"/>
  <c r="G75" i="33"/>
  <c r="C75" i="33"/>
  <c r="G74" i="33"/>
  <c r="C74" i="33"/>
  <c r="G73" i="33"/>
  <c r="C73" i="33"/>
  <c r="G72" i="33"/>
  <c r="C72" i="33"/>
  <c r="G71" i="33"/>
  <c r="C71" i="33"/>
  <c r="G70" i="33"/>
  <c r="C70" i="33"/>
  <c r="G69" i="33"/>
  <c r="C69" i="33"/>
  <c r="G68" i="33"/>
  <c r="C68" i="33"/>
  <c r="G67" i="33"/>
  <c r="C67" i="33"/>
  <c r="G66" i="33"/>
  <c r="C66" i="33"/>
  <c r="G62" i="33"/>
  <c r="C62" i="33"/>
  <c r="G61" i="33"/>
  <c r="C61" i="33"/>
  <c r="G60" i="33"/>
  <c r="C60" i="33"/>
  <c r="G59" i="33"/>
  <c r="C59" i="33"/>
  <c r="G58" i="33"/>
  <c r="C58" i="33"/>
  <c r="G57" i="33"/>
  <c r="C57" i="33"/>
  <c r="G56" i="33"/>
  <c r="C56" i="33"/>
  <c r="G55" i="33"/>
  <c r="C55" i="33"/>
  <c r="G54" i="33"/>
  <c r="C54" i="33"/>
  <c r="G53" i="33"/>
  <c r="C53" i="33"/>
  <c r="G52" i="33"/>
  <c r="C52" i="33"/>
  <c r="G34" i="33"/>
  <c r="C34" i="33"/>
  <c r="G33" i="33"/>
  <c r="C33" i="33"/>
  <c r="G32" i="33"/>
  <c r="C32" i="33"/>
  <c r="G31" i="33"/>
  <c r="C31" i="33"/>
  <c r="G30" i="33"/>
  <c r="C30" i="33"/>
  <c r="G29" i="33"/>
  <c r="C29" i="33"/>
  <c r="G28" i="33"/>
  <c r="C28" i="33"/>
  <c r="G27" i="33"/>
  <c r="C27" i="33"/>
  <c r="G26" i="33"/>
  <c r="C26" i="33"/>
  <c r="G25" i="33"/>
  <c r="C25" i="33"/>
  <c r="G24" i="33"/>
  <c r="C24" i="33"/>
  <c r="G32" i="39"/>
  <c r="G18" i="39"/>
  <c r="H18" i="39"/>
  <c r="I18" i="39"/>
  <c r="J18" i="39"/>
  <c r="G19" i="39"/>
  <c r="G21" i="38" l="1"/>
  <c r="E14" i="41"/>
  <c r="E13" i="41"/>
  <c r="E12" i="41"/>
  <c r="E11" i="41"/>
  <c r="E10" i="41"/>
  <c r="E9" i="41"/>
  <c r="D7" i="41"/>
  <c r="C7" i="41"/>
  <c r="E7" i="41" s="1"/>
  <c r="L45" i="39"/>
  <c r="M45" i="39"/>
  <c r="N45" i="39"/>
  <c r="K45" i="39"/>
  <c r="L31" i="39"/>
  <c r="M31" i="39"/>
  <c r="N31" i="39"/>
  <c r="K31" i="39"/>
  <c r="L18" i="39"/>
  <c r="M18" i="39"/>
  <c r="N18" i="39"/>
  <c r="K18" i="39"/>
  <c r="K20" i="38"/>
  <c r="L20" i="38"/>
  <c r="M20" i="38"/>
  <c r="N20" i="38"/>
  <c r="G36" i="36"/>
  <c r="J36" i="36"/>
  <c r="I36" i="36"/>
  <c r="H36" i="36"/>
  <c r="F36" i="36"/>
  <c r="E36" i="36"/>
  <c r="D36" i="36"/>
  <c r="G22" i="36"/>
  <c r="J22" i="36"/>
  <c r="I22" i="36"/>
  <c r="H22" i="36"/>
  <c r="F22" i="36"/>
  <c r="E22" i="36"/>
  <c r="D22" i="36"/>
  <c r="J20" i="36"/>
  <c r="I20" i="36"/>
  <c r="H20" i="36"/>
  <c r="F20" i="36"/>
  <c r="E20" i="36"/>
  <c r="D20" i="36"/>
  <c r="J19" i="36"/>
  <c r="I19" i="36"/>
  <c r="H19" i="36"/>
  <c r="F19" i="36"/>
  <c r="E19" i="36"/>
  <c r="D19" i="36"/>
  <c r="J18" i="36"/>
  <c r="I18" i="36"/>
  <c r="H18" i="36"/>
  <c r="F18" i="36"/>
  <c r="E18" i="36"/>
  <c r="D18" i="36"/>
  <c r="J17" i="36"/>
  <c r="I17" i="36"/>
  <c r="H17" i="36"/>
  <c r="F17" i="36"/>
  <c r="E17" i="36"/>
  <c r="D17" i="36"/>
  <c r="J16" i="36"/>
  <c r="I16" i="36"/>
  <c r="H16" i="36"/>
  <c r="F16" i="36"/>
  <c r="E16" i="36"/>
  <c r="D16" i="36"/>
  <c r="J15" i="36"/>
  <c r="I15" i="36"/>
  <c r="H15" i="36"/>
  <c r="G15" i="36" s="1"/>
  <c r="F15" i="36"/>
  <c r="E15" i="36"/>
  <c r="D15" i="36"/>
  <c r="J14" i="36"/>
  <c r="I14" i="36"/>
  <c r="H14" i="36"/>
  <c r="G14" i="36" s="1"/>
  <c r="F14" i="36"/>
  <c r="E14" i="36"/>
  <c r="D14" i="36"/>
  <c r="J13" i="36"/>
  <c r="I13" i="36"/>
  <c r="H13" i="36"/>
  <c r="F13" i="36"/>
  <c r="E13" i="36"/>
  <c r="D13" i="36"/>
  <c r="J12" i="36"/>
  <c r="I12" i="36"/>
  <c r="H12" i="36"/>
  <c r="F12" i="36"/>
  <c r="E12" i="36"/>
  <c r="D12" i="36"/>
  <c r="J11" i="36"/>
  <c r="I11" i="36"/>
  <c r="H11" i="36"/>
  <c r="F11" i="36"/>
  <c r="E11" i="36"/>
  <c r="D11" i="36"/>
  <c r="J10" i="36"/>
  <c r="I10" i="36"/>
  <c r="H10" i="36"/>
  <c r="F10" i="36"/>
  <c r="E10" i="36"/>
  <c r="D10" i="36"/>
  <c r="J24" i="37"/>
  <c r="I24" i="37"/>
  <c r="H24" i="37"/>
  <c r="G24" i="37"/>
  <c r="F24" i="37"/>
  <c r="E24" i="37"/>
  <c r="C24" i="37" s="1"/>
  <c r="D24" i="37"/>
  <c r="J18" i="37"/>
  <c r="I18" i="37"/>
  <c r="H18" i="37"/>
  <c r="G18" i="37"/>
  <c r="F18" i="37"/>
  <c r="E18" i="37"/>
  <c r="D18" i="37"/>
  <c r="J12" i="37"/>
  <c r="I12" i="37"/>
  <c r="H12" i="37"/>
  <c r="F12" i="37"/>
  <c r="E12" i="37"/>
  <c r="D12" i="37"/>
  <c r="C12" i="37" s="1"/>
  <c r="G64" i="33"/>
  <c r="J64" i="33"/>
  <c r="I64" i="33"/>
  <c r="H64" i="33"/>
  <c r="F64" i="33"/>
  <c r="E64" i="33"/>
  <c r="D64" i="33"/>
  <c r="G50" i="33"/>
  <c r="J50" i="33"/>
  <c r="I50" i="33"/>
  <c r="H50" i="33"/>
  <c r="F50" i="33"/>
  <c r="E50" i="33"/>
  <c r="D50" i="33"/>
  <c r="J48" i="33"/>
  <c r="J20" i="33" s="1"/>
  <c r="I48" i="33"/>
  <c r="H48" i="33"/>
  <c r="F48" i="33"/>
  <c r="F20" i="33" s="1"/>
  <c r="E48" i="33"/>
  <c r="D48" i="33"/>
  <c r="D20" i="33" s="1"/>
  <c r="J47" i="33"/>
  <c r="I47" i="33"/>
  <c r="H47" i="33"/>
  <c r="H19" i="33" s="1"/>
  <c r="F47" i="33"/>
  <c r="F19" i="33" s="1"/>
  <c r="E47" i="33"/>
  <c r="E19" i="33" s="1"/>
  <c r="D47" i="33"/>
  <c r="J46" i="33"/>
  <c r="J18" i="33" s="1"/>
  <c r="I46" i="33"/>
  <c r="H46" i="33"/>
  <c r="F46" i="33"/>
  <c r="F18" i="33" s="1"/>
  <c r="E46" i="33"/>
  <c r="E18" i="33" s="1"/>
  <c r="D46" i="33"/>
  <c r="D18" i="33" s="1"/>
  <c r="J45" i="33"/>
  <c r="J17" i="33" s="1"/>
  <c r="I45" i="33"/>
  <c r="H45" i="33"/>
  <c r="F45" i="33"/>
  <c r="F17" i="33" s="1"/>
  <c r="E45" i="33"/>
  <c r="D45" i="33"/>
  <c r="J44" i="33"/>
  <c r="J16" i="33" s="1"/>
  <c r="I44" i="33"/>
  <c r="H44" i="33"/>
  <c r="G44" i="33"/>
  <c r="F44" i="33"/>
  <c r="F16" i="33" s="1"/>
  <c r="E44" i="33"/>
  <c r="D44" i="33"/>
  <c r="D16" i="33" s="1"/>
  <c r="J43" i="33"/>
  <c r="J15" i="33" s="1"/>
  <c r="I43" i="33"/>
  <c r="I15" i="33" s="1"/>
  <c r="H43" i="33"/>
  <c r="H15" i="33" s="1"/>
  <c r="G15" i="33" s="1"/>
  <c r="F43" i="33"/>
  <c r="E43" i="33"/>
  <c r="D43" i="33"/>
  <c r="D15" i="33" s="1"/>
  <c r="J42" i="33"/>
  <c r="J14" i="33" s="1"/>
  <c r="I42" i="33"/>
  <c r="I14" i="33" s="1"/>
  <c r="H42" i="33"/>
  <c r="G42" i="33" s="1"/>
  <c r="F42" i="33"/>
  <c r="F14" i="33" s="1"/>
  <c r="E42" i="33"/>
  <c r="D42" i="33"/>
  <c r="J41" i="33"/>
  <c r="J13" i="33" s="1"/>
  <c r="I41" i="33"/>
  <c r="I13" i="33" s="1"/>
  <c r="H41" i="33"/>
  <c r="G41" i="33" s="1"/>
  <c r="F41" i="33"/>
  <c r="F13" i="33" s="1"/>
  <c r="E41" i="33"/>
  <c r="E13" i="33" s="1"/>
  <c r="D41" i="33"/>
  <c r="J40" i="33"/>
  <c r="J12" i="33" s="1"/>
  <c r="I40" i="33"/>
  <c r="H40" i="33"/>
  <c r="H12" i="33" s="1"/>
  <c r="F40" i="33"/>
  <c r="F12" i="33" s="1"/>
  <c r="E40" i="33"/>
  <c r="E12" i="33" s="1"/>
  <c r="D40" i="33"/>
  <c r="D12" i="33" s="1"/>
  <c r="J39" i="33"/>
  <c r="J11" i="33" s="1"/>
  <c r="I39" i="33"/>
  <c r="H39" i="33"/>
  <c r="F39" i="33"/>
  <c r="E39" i="33"/>
  <c r="E11" i="33" s="1"/>
  <c r="D39" i="33"/>
  <c r="D11" i="33" s="1"/>
  <c r="J38" i="33"/>
  <c r="J10" i="33" s="1"/>
  <c r="I38" i="33"/>
  <c r="H38" i="33"/>
  <c r="H10" i="33" s="1"/>
  <c r="F38" i="33"/>
  <c r="F10" i="33" s="1"/>
  <c r="E38" i="33"/>
  <c r="E10" i="33" s="1"/>
  <c r="D38" i="33"/>
  <c r="G22" i="33"/>
  <c r="J22" i="33"/>
  <c r="I22" i="33"/>
  <c r="H22" i="33"/>
  <c r="F22" i="33"/>
  <c r="E22" i="33"/>
  <c r="D22" i="33"/>
  <c r="I20" i="33"/>
  <c r="H20" i="33"/>
  <c r="I19" i="33"/>
  <c r="I18" i="33"/>
  <c r="H18" i="33"/>
  <c r="I17" i="33"/>
  <c r="D17" i="33"/>
  <c r="I16" i="33"/>
  <c r="H16" i="33"/>
  <c r="E16" i="33"/>
  <c r="E15" i="33"/>
  <c r="E14" i="33"/>
  <c r="D14" i="33"/>
  <c r="I11" i="33"/>
  <c r="I10" i="33"/>
  <c r="H22" i="35"/>
  <c r="K22" i="35"/>
  <c r="J22" i="35"/>
  <c r="I22" i="35"/>
  <c r="G22" i="35"/>
  <c r="F22" i="35"/>
  <c r="E22" i="35"/>
  <c r="H8" i="35"/>
  <c r="K8" i="35"/>
  <c r="J8" i="35"/>
  <c r="I8" i="35"/>
  <c r="G8" i="35"/>
  <c r="F8" i="35"/>
  <c r="E8" i="35"/>
  <c r="E19" i="30"/>
  <c r="F19" i="30"/>
  <c r="C17" i="36" l="1"/>
  <c r="C16" i="36"/>
  <c r="G20" i="36"/>
  <c r="C14" i="36"/>
  <c r="C13" i="36"/>
  <c r="G11" i="36"/>
  <c r="C38" i="33"/>
  <c r="C43" i="33"/>
  <c r="C45" i="33"/>
  <c r="G45" i="33"/>
  <c r="G16" i="33"/>
  <c r="G18" i="33"/>
  <c r="C22" i="33"/>
  <c r="G40" i="33"/>
  <c r="H13" i="33"/>
  <c r="G13" i="33" s="1"/>
  <c r="H14" i="33"/>
  <c r="G14" i="33" s="1"/>
  <c r="C40" i="33"/>
  <c r="C12" i="33"/>
  <c r="C41" i="33"/>
  <c r="G47" i="33"/>
  <c r="H17" i="33"/>
  <c r="G17" i="33" s="1"/>
  <c r="C47" i="33"/>
  <c r="C64" i="33"/>
  <c r="C18" i="33"/>
  <c r="G20" i="33"/>
  <c r="G10" i="33"/>
  <c r="I12" i="33"/>
  <c r="I8" i="33" s="1"/>
  <c r="G43" i="33"/>
  <c r="C48" i="33"/>
  <c r="D13" i="33"/>
  <c r="C13" i="33" s="1"/>
  <c r="D19" i="33"/>
  <c r="C19" i="33" s="1"/>
  <c r="D36" i="33"/>
  <c r="G38" i="33"/>
  <c r="D10" i="33"/>
  <c r="C14" i="33"/>
  <c r="E17" i="33"/>
  <c r="C17" i="33" s="1"/>
  <c r="E20" i="33"/>
  <c r="C20" i="33" s="1"/>
  <c r="I36" i="33"/>
  <c r="H36" i="33"/>
  <c r="G39" i="33"/>
  <c r="C42" i="33"/>
  <c r="C44" i="33"/>
  <c r="G46" i="33"/>
  <c r="G48" i="33"/>
  <c r="H11" i="33"/>
  <c r="F15" i="33"/>
  <c r="J36" i="33"/>
  <c r="C46" i="33"/>
  <c r="J19" i="33"/>
  <c r="C50" i="33"/>
  <c r="F36" i="33"/>
  <c r="C16" i="33"/>
  <c r="C10" i="36"/>
  <c r="C19" i="36"/>
  <c r="G18" i="36"/>
  <c r="G17" i="36"/>
  <c r="G19" i="36"/>
  <c r="G12" i="36"/>
  <c r="G13" i="36"/>
  <c r="C20" i="36"/>
  <c r="C36" i="36"/>
  <c r="H8" i="36"/>
  <c r="H8" i="37" s="1"/>
  <c r="J8" i="36"/>
  <c r="J8" i="37" s="1"/>
  <c r="G16" i="36"/>
  <c r="D8" i="36"/>
  <c r="D8" i="37" s="1"/>
  <c r="C15" i="36"/>
  <c r="F8" i="36"/>
  <c r="C12" i="36"/>
  <c r="G10" i="36"/>
  <c r="C18" i="36"/>
  <c r="C18" i="37"/>
  <c r="G12" i="37"/>
  <c r="D22" i="35"/>
  <c r="E8" i="36"/>
  <c r="E8" i="37" s="1"/>
  <c r="C11" i="36"/>
  <c r="C22" i="36"/>
  <c r="I8" i="36"/>
  <c r="I8" i="37" s="1"/>
  <c r="D8" i="35"/>
  <c r="L8" i="35" s="1"/>
  <c r="E36" i="33"/>
  <c r="F11" i="33"/>
  <c r="C39" i="33"/>
  <c r="N6" i="37"/>
  <c r="M6" i="37"/>
  <c r="L6" i="37"/>
  <c r="K6" i="37"/>
  <c r="N6" i="36"/>
  <c r="M6" i="36"/>
  <c r="L6" i="36"/>
  <c r="K6" i="36"/>
  <c r="N6" i="33"/>
  <c r="M6" i="33"/>
  <c r="L6" i="33"/>
  <c r="K6" i="33"/>
  <c r="O34" i="35"/>
  <c r="N34" i="35"/>
  <c r="M34" i="35"/>
  <c r="L34" i="35"/>
  <c r="O33" i="35"/>
  <c r="N33" i="35"/>
  <c r="M33" i="35"/>
  <c r="L33" i="35"/>
  <c r="O32" i="35"/>
  <c r="N32" i="35"/>
  <c r="M32" i="35"/>
  <c r="L32" i="35"/>
  <c r="O31" i="35"/>
  <c r="N31" i="35"/>
  <c r="M31" i="35"/>
  <c r="L31" i="35"/>
  <c r="O30" i="35"/>
  <c r="N30" i="35"/>
  <c r="M30" i="35"/>
  <c r="L30" i="35"/>
  <c r="O29" i="35"/>
  <c r="N29" i="35"/>
  <c r="M29" i="35"/>
  <c r="L29" i="35"/>
  <c r="O28" i="35"/>
  <c r="N28" i="35"/>
  <c r="M28" i="35"/>
  <c r="L28" i="35"/>
  <c r="O27" i="35"/>
  <c r="N27" i="35"/>
  <c r="M27" i="35"/>
  <c r="L27" i="35"/>
  <c r="O26" i="35"/>
  <c r="N26" i="35"/>
  <c r="M26" i="35"/>
  <c r="L26" i="35"/>
  <c r="O25" i="35"/>
  <c r="N25" i="35"/>
  <c r="M25" i="35"/>
  <c r="L25" i="35"/>
  <c r="O24" i="35"/>
  <c r="N24" i="35"/>
  <c r="M24" i="35"/>
  <c r="L22" i="35"/>
  <c r="N22" i="35"/>
  <c r="O22" i="35"/>
  <c r="M22" i="35"/>
  <c r="O20" i="35"/>
  <c r="N20" i="35"/>
  <c r="M20" i="35"/>
  <c r="L20" i="35"/>
  <c r="O19" i="35"/>
  <c r="N19" i="35"/>
  <c r="M19" i="35"/>
  <c r="L19" i="35"/>
  <c r="O18" i="35"/>
  <c r="N18" i="35"/>
  <c r="M18" i="35"/>
  <c r="L18" i="35"/>
  <c r="O17" i="35"/>
  <c r="N17" i="35"/>
  <c r="M17" i="35"/>
  <c r="L17" i="35"/>
  <c r="O16" i="35"/>
  <c r="N16" i="35"/>
  <c r="M16" i="35"/>
  <c r="L16" i="35"/>
  <c r="O15" i="35"/>
  <c r="N15" i="35"/>
  <c r="M15" i="35"/>
  <c r="L15" i="35"/>
  <c r="O14" i="35"/>
  <c r="N14" i="35"/>
  <c r="M14" i="35"/>
  <c r="L14" i="35"/>
  <c r="O13" i="35"/>
  <c r="N13" i="35"/>
  <c r="M13" i="35"/>
  <c r="L13" i="35"/>
  <c r="O12" i="35"/>
  <c r="N12" i="35"/>
  <c r="M12" i="35"/>
  <c r="L12" i="35"/>
  <c r="O11" i="35"/>
  <c r="N11" i="35"/>
  <c r="M11" i="35"/>
  <c r="L11" i="35"/>
  <c r="O10" i="35"/>
  <c r="N10" i="35"/>
  <c r="M10" i="35"/>
  <c r="L10" i="35"/>
  <c r="N8" i="35"/>
  <c r="O8" i="35"/>
  <c r="M8" i="35"/>
  <c r="O6" i="35"/>
  <c r="N6" i="35"/>
  <c r="M6" i="35"/>
  <c r="L6" i="35"/>
  <c r="D12" i="39"/>
  <c r="E12" i="39"/>
  <c r="F12" i="39"/>
  <c r="D13" i="39"/>
  <c r="E13" i="39"/>
  <c r="F13" i="39"/>
  <c r="D14" i="39"/>
  <c r="E14" i="39"/>
  <c r="F14" i="39"/>
  <c r="H12" i="39"/>
  <c r="I12" i="39"/>
  <c r="J12" i="39"/>
  <c r="H13" i="39"/>
  <c r="I13" i="39"/>
  <c r="J13" i="39"/>
  <c r="H14" i="39"/>
  <c r="I14" i="39"/>
  <c r="J14" i="39"/>
  <c r="D19" i="39"/>
  <c r="E19" i="39"/>
  <c r="F19" i="39"/>
  <c r="C12" i="38"/>
  <c r="C13" i="38"/>
  <c r="C14" i="38"/>
  <c r="C15" i="38"/>
  <c r="C16" i="38"/>
  <c r="F8" i="37" l="1"/>
  <c r="C36" i="33"/>
  <c r="E8" i="33"/>
  <c r="D8" i="33"/>
  <c r="G12" i="33"/>
  <c r="H8" i="33"/>
  <c r="G36" i="33"/>
  <c r="G19" i="33"/>
  <c r="J8" i="33"/>
  <c r="C10" i="33"/>
  <c r="G11" i="33"/>
  <c r="C15" i="33"/>
  <c r="G8" i="36"/>
  <c r="C8" i="36"/>
  <c r="C8" i="37"/>
  <c r="F8" i="33"/>
  <c r="C11" i="33"/>
  <c r="G8" i="37"/>
  <c r="L24" i="35"/>
  <c r="G8" i="33" l="1"/>
  <c r="C8" i="33"/>
  <c r="L32" i="39"/>
  <c r="G20" i="38" l="1"/>
  <c r="G12" i="38" l="1"/>
  <c r="G13" i="38"/>
  <c r="G14" i="38"/>
  <c r="G15" i="38"/>
  <c r="G16" i="38"/>
  <c r="L46" i="39" l="1"/>
  <c r="M46" i="39"/>
  <c r="N46" i="39"/>
  <c r="M32" i="39"/>
  <c r="N32" i="39"/>
  <c r="L21" i="38" l="1"/>
  <c r="G46" i="39" l="1"/>
  <c r="G45" i="39"/>
  <c r="M21" i="38"/>
  <c r="N21" i="38"/>
  <c r="G25" i="39"/>
  <c r="G26" i="39"/>
  <c r="G27" i="39"/>
  <c r="N15" i="30"/>
  <c r="O15" i="30"/>
  <c r="N11" i="30"/>
  <c r="O11" i="30"/>
  <c r="C46" i="39" l="1"/>
  <c r="G43" i="39"/>
  <c r="C45" i="39"/>
  <c r="J43" i="39"/>
  <c r="I43" i="39"/>
  <c r="H43" i="39"/>
  <c r="F43" i="39"/>
  <c r="E43" i="39"/>
  <c r="D43" i="39"/>
  <c r="N41" i="39"/>
  <c r="M41" i="39"/>
  <c r="L41" i="39"/>
  <c r="G41" i="39"/>
  <c r="C41" i="39"/>
  <c r="N40" i="39"/>
  <c r="M40" i="39"/>
  <c r="L40" i="39"/>
  <c r="G40" i="39"/>
  <c r="C40" i="39"/>
  <c r="N39" i="39"/>
  <c r="M39" i="39"/>
  <c r="L39" i="39"/>
  <c r="G39" i="39"/>
  <c r="C39" i="39"/>
  <c r="J37" i="39"/>
  <c r="I37" i="39"/>
  <c r="H37" i="39"/>
  <c r="F37" i="39"/>
  <c r="E37" i="39"/>
  <c r="D37" i="39"/>
  <c r="C32" i="39"/>
  <c r="G31" i="39"/>
  <c r="C31" i="39"/>
  <c r="J29" i="39"/>
  <c r="I29" i="39"/>
  <c r="H29" i="39"/>
  <c r="F29" i="39"/>
  <c r="E29" i="39"/>
  <c r="D29" i="39"/>
  <c r="N27" i="39"/>
  <c r="M27" i="39"/>
  <c r="L27" i="39"/>
  <c r="C27" i="39"/>
  <c r="N26" i="39"/>
  <c r="M26" i="39"/>
  <c r="L26" i="39"/>
  <c r="C26" i="39"/>
  <c r="N25" i="39"/>
  <c r="M25" i="39"/>
  <c r="L25" i="39"/>
  <c r="C25" i="39"/>
  <c r="J23" i="39"/>
  <c r="I23" i="39"/>
  <c r="H23" i="39"/>
  <c r="F23" i="39"/>
  <c r="E23" i="39"/>
  <c r="D23" i="39"/>
  <c r="F18" i="39"/>
  <c r="E18" i="39"/>
  <c r="D18" i="39"/>
  <c r="N6" i="39"/>
  <c r="M6" i="39"/>
  <c r="L6" i="39"/>
  <c r="K6" i="39"/>
  <c r="C21" i="38"/>
  <c r="C20" i="38"/>
  <c r="J18" i="38"/>
  <c r="I18" i="38"/>
  <c r="H18" i="38"/>
  <c r="F18" i="38"/>
  <c r="E18" i="38"/>
  <c r="D18" i="38"/>
  <c r="N16" i="38"/>
  <c r="M16" i="38"/>
  <c r="L16" i="38"/>
  <c r="N15" i="38"/>
  <c r="M15" i="38"/>
  <c r="L15" i="38"/>
  <c r="N14" i="38"/>
  <c r="M14" i="38"/>
  <c r="L14" i="38"/>
  <c r="N13" i="38"/>
  <c r="M13" i="38"/>
  <c r="L13" i="38"/>
  <c r="N12" i="38"/>
  <c r="M12" i="38"/>
  <c r="L12" i="38"/>
  <c r="J10" i="38"/>
  <c r="I10" i="38"/>
  <c r="H10" i="38"/>
  <c r="F10" i="38"/>
  <c r="E10" i="38"/>
  <c r="D10" i="38"/>
  <c r="N6" i="38"/>
  <c r="M6" i="38"/>
  <c r="L6" i="38"/>
  <c r="K6" i="38"/>
  <c r="F21" i="39" l="1"/>
  <c r="M43" i="39"/>
  <c r="H35" i="39"/>
  <c r="L43" i="39"/>
  <c r="N19" i="39"/>
  <c r="N29" i="39"/>
  <c r="L19" i="39"/>
  <c r="M19" i="39"/>
  <c r="M29" i="39"/>
  <c r="L18" i="38"/>
  <c r="M18" i="38"/>
  <c r="L29" i="39"/>
  <c r="K32" i="39"/>
  <c r="K15" i="38"/>
  <c r="N18" i="38"/>
  <c r="N12" i="39"/>
  <c r="C18" i="39"/>
  <c r="C18" i="38"/>
  <c r="K21" i="38"/>
  <c r="F16" i="39"/>
  <c r="N43" i="39"/>
  <c r="C43" i="39"/>
  <c r="K43" i="39" s="1"/>
  <c r="K46" i="39"/>
  <c r="K39" i="39"/>
  <c r="H16" i="39"/>
  <c r="H21" i="39"/>
  <c r="M23" i="39"/>
  <c r="K26" i="39"/>
  <c r="G23" i="39"/>
  <c r="J16" i="39"/>
  <c r="J35" i="39"/>
  <c r="I35" i="39"/>
  <c r="J10" i="39"/>
  <c r="M13" i="39"/>
  <c r="G12" i="39"/>
  <c r="I10" i="39"/>
  <c r="G13" i="39"/>
  <c r="K41" i="39"/>
  <c r="H10" i="39"/>
  <c r="C19" i="39"/>
  <c r="E16" i="39"/>
  <c r="E35" i="39"/>
  <c r="D35" i="39"/>
  <c r="F35" i="39"/>
  <c r="C14" i="39"/>
  <c r="H8" i="38"/>
  <c r="N10" i="38"/>
  <c r="J8" i="38"/>
  <c r="K13" i="38"/>
  <c r="K14" i="38"/>
  <c r="E8" i="38"/>
  <c r="I8" i="38"/>
  <c r="G18" i="38"/>
  <c r="I21" i="39"/>
  <c r="G29" i="39"/>
  <c r="I16" i="39"/>
  <c r="G10" i="38"/>
  <c r="K16" i="38"/>
  <c r="M12" i="39"/>
  <c r="L13" i="39"/>
  <c r="G14" i="39"/>
  <c r="L23" i="39"/>
  <c r="K25" i="39"/>
  <c r="C37" i="39"/>
  <c r="K40" i="39"/>
  <c r="G37" i="39"/>
  <c r="G35" i="39" s="1"/>
  <c r="D8" i="38"/>
  <c r="D10" i="39"/>
  <c r="L14" i="39"/>
  <c r="N23" i="39"/>
  <c r="C10" i="38"/>
  <c r="E10" i="39"/>
  <c r="C12" i="39"/>
  <c r="M14" i="39"/>
  <c r="M37" i="39"/>
  <c r="N13" i="39"/>
  <c r="F8" i="38"/>
  <c r="L10" i="38"/>
  <c r="F10" i="39"/>
  <c r="L12" i="39"/>
  <c r="N14" i="39"/>
  <c r="D16" i="39"/>
  <c r="D21" i="39"/>
  <c r="J21" i="39"/>
  <c r="C29" i="39"/>
  <c r="N37" i="39"/>
  <c r="L37" i="39"/>
  <c r="M10" i="38"/>
  <c r="K12" i="38"/>
  <c r="C13" i="39"/>
  <c r="E21" i="39"/>
  <c r="C23" i="39"/>
  <c r="K27" i="39"/>
  <c r="G10" i="39" l="1"/>
  <c r="F8" i="39"/>
  <c r="K18" i="38"/>
  <c r="H8" i="39"/>
  <c r="L35" i="39"/>
  <c r="L16" i="39"/>
  <c r="M8" i="38"/>
  <c r="M16" i="39"/>
  <c r="N16" i="39"/>
  <c r="L10" i="39"/>
  <c r="K19" i="39"/>
  <c r="I8" i="39"/>
  <c r="J8" i="39"/>
  <c r="K29" i="39"/>
  <c r="G21" i="39"/>
  <c r="G16" i="39"/>
  <c r="M35" i="39"/>
  <c r="K12" i="39"/>
  <c r="K37" i="39"/>
  <c r="K13" i="39"/>
  <c r="M10" i="39"/>
  <c r="K14" i="39"/>
  <c r="N35" i="39"/>
  <c r="C35" i="39"/>
  <c r="K35" i="39" s="1"/>
  <c r="G8" i="38"/>
  <c r="N8" i="38"/>
  <c r="L8" i="38"/>
  <c r="K23" i="39"/>
  <c r="C21" i="39"/>
  <c r="M21" i="39"/>
  <c r="E8" i="39"/>
  <c r="N21" i="39"/>
  <c r="K10" i="38"/>
  <c r="C8" i="38"/>
  <c r="C16" i="39"/>
  <c r="L21" i="39"/>
  <c r="D8" i="39"/>
  <c r="N10" i="39"/>
  <c r="C10" i="39"/>
  <c r="M15" i="30"/>
  <c r="M11" i="30"/>
  <c r="N8" i="39" l="1"/>
  <c r="L8" i="39"/>
  <c r="K16" i="39"/>
  <c r="K21" i="39"/>
  <c r="G8" i="39"/>
  <c r="K10" i="39"/>
  <c r="K8" i="38"/>
  <c r="M8" i="39"/>
  <c r="C8" i="39"/>
  <c r="M15" i="31"/>
  <c r="N15" i="31"/>
  <c r="O15" i="31"/>
  <c r="M16" i="31"/>
  <c r="N16" i="31"/>
  <c r="O16" i="31"/>
  <c r="M10" i="31"/>
  <c r="N10" i="31"/>
  <c r="O10" i="31"/>
  <c r="M11" i="31"/>
  <c r="N11" i="31"/>
  <c r="O11" i="31"/>
  <c r="K8" i="39" l="1"/>
  <c r="O14" i="30"/>
  <c r="N14" i="30"/>
  <c r="M14" i="30"/>
  <c r="O13" i="30"/>
  <c r="N13" i="30"/>
  <c r="M13" i="30"/>
  <c r="D13" i="30"/>
  <c r="O21" i="30"/>
  <c r="N21" i="30"/>
  <c r="M21" i="30"/>
  <c r="H21" i="30"/>
  <c r="D21" i="30"/>
  <c r="O20" i="30"/>
  <c r="N20" i="30"/>
  <c r="M20" i="30"/>
  <c r="H20" i="30"/>
  <c r="D20" i="30"/>
  <c r="K19" i="30"/>
  <c r="J19" i="30"/>
  <c r="I19" i="30"/>
  <c r="G19" i="30"/>
  <c r="O18" i="30"/>
  <c r="N18" i="30"/>
  <c r="M18" i="30"/>
  <c r="H18" i="30"/>
  <c r="D18" i="30"/>
  <c r="O17" i="30"/>
  <c r="N17" i="30"/>
  <c r="M17" i="30"/>
  <c r="H17" i="30"/>
  <c r="D17" i="30"/>
  <c r="K16" i="30"/>
  <c r="J16" i="30"/>
  <c r="I16" i="30"/>
  <c r="G16" i="30"/>
  <c r="F16" i="30"/>
  <c r="E16" i="30"/>
  <c r="H15" i="30"/>
  <c r="D15" i="30"/>
  <c r="H14" i="30"/>
  <c r="D14" i="30"/>
  <c r="H13" i="30"/>
  <c r="K12" i="30"/>
  <c r="J12" i="30"/>
  <c r="I12" i="30"/>
  <c r="G12" i="30"/>
  <c r="F12" i="30"/>
  <c r="E12" i="30"/>
  <c r="H11" i="30"/>
  <c r="D11" i="30"/>
  <c r="O10" i="30"/>
  <c r="N10" i="30"/>
  <c r="M10" i="30"/>
  <c r="H10" i="30"/>
  <c r="D10" i="30"/>
  <c r="O9" i="30"/>
  <c r="N9" i="30"/>
  <c r="M9" i="30"/>
  <c r="H9" i="30"/>
  <c r="D9" i="30"/>
  <c r="K8" i="30"/>
  <c r="J8" i="30"/>
  <c r="I8" i="30"/>
  <c r="G8" i="30"/>
  <c r="F8" i="30"/>
  <c r="E8" i="30"/>
  <c r="K26" i="31"/>
  <c r="J26" i="31"/>
  <c r="I26" i="31"/>
  <c r="G26" i="31"/>
  <c r="F26" i="31"/>
  <c r="E26" i="31"/>
  <c r="K25" i="31"/>
  <c r="J25" i="31"/>
  <c r="I25" i="31"/>
  <c r="G25" i="31"/>
  <c r="F25" i="31"/>
  <c r="E25" i="31"/>
  <c r="K24" i="31"/>
  <c r="J24" i="31"/>
  <c r="I24" i="31"/>
  <c r="G24" i="31"/>
  <c r="F24" i="31"/>
  <c r="E24" i="31"/>
  <c r="O21" i="31"/>
  <c r="N21" i="31"/>
  <c r="M21" i="31"/>
  <c r="H21" i="31"/>
  <c r="D21" i="31"/>
  <c r="O20" i="31"/>
  <c r="N20" i="31"/>
  <c r="M20" i="31"/>
  <c r="H20" i="31"/>
  <c r="D20" i="31"/>
  <c r="O19" i="31"/>
  <c r="N19" i="31"/>
  <c r="M19" i="31"/>
  <c r="H19" i="31"/>
  <c r="D19" i="31"/>
  <c r="K18" i="31"/>
  <c r="J18" i="31"/>
  <c r="I18" i="31"/>
  <c r="G18" i="31"/>
  <c r="F18" i="31"/>
  <c r="E18" i="31"/>
  <c r="H16" i="31"/>
  <c r="D16" i="31"/>
  <c r="H15" i="31"/>
  <c r="D15" i="31"/>
  <c r="O14" i="31"/>
  <c r="N14" i="31"/>
  <c r="M14" i="31"/>
  <c r="H14" i="31"/>
  <c r="D14" i="31"/>
  <c r="K13" i="31"/>
  <c r="J13" i="31"/>
  <c r="I13" i="31"/>
  <c r="G13" i="31"/>
  <c r="F13" i="31"/>
  <c r="E13" i="31"/>
  <c r="H11" i="31"/>
  <c r="D11" i="31"/>
  <c r="H10" i="31"/>
  <c r="D10" i="31"/>
  <c r="O9" i="31"/>
  <c r="N9" i="31"/>
  <c r="M9" i="31"/>
  <c r="H9" i="31"/>
  <c r="D9" i="31"/>
  <c r="K8" i="31"/>
  <c r="J8" i="31"/>
  <c r="I8" i="31"/>
  <c r="G8" i="31"/>
  <c r="F8" i="31"/>
  <c r="E8" i="31"/>
  <c r="O6" i="31"/>
  <c r="N6" i="31"/>
  <c r="M6" i="31"/>
  <c r="B33" i="1"/>
  <c r="B32" i="1"/>
  <c r="B12" i="1"/>
  <c r="B18" i="1"/>
  <c r="B17" i="1"/>
  <c r="B15" i="1"/>
  <c r="B14" i="1"/>
  <c r="B13" i="1"/>
  <c r="B20" i="1"/>
  <c r="B21" i="1"/>
  <c r="B22" i="1"/>
  <c r="B24" i="1"/>
  <c r="B25" i="1"/>
  <c r="B27" i="1"/>
  <c r="B28" i="1"/>
  <c r="B29" i="1"/>
  <c r="B30" i="1"/>
  <c r="J23" i="31" l="1"/>
  <c r="L15" i="30"/>
  <c r="L21" i="30"/>
  <c r="L11" i="30"/>
  <c r="D16" i="30"/>
  <c r="N12" i="30"/>
  <c r="H16" i="30"/>
  <c r="I23" i="31"/>
  <c r="H19" i="30"/>
  <c r="O19" i="30"/>
  <c r="L14" i="30"/>
  <c r="O12" i="30"/>
  <c r="L10" i="30"/>
  <c r="L20" i="31"/>
  <c r="D8" i="30"/>
  <c r="H8" i="30"/>
  <c r="O8" i="30"/>
  <c r="N19" i="30"/>
  <c r="M8" i="30"/>
  <c r="D26" i="31"/>
  <c r="H24" i="31"/>
  <c r="M18" i="31"/>
  <c r="L16" i="31"/>
  <c r="L15" i="31"/>
  <c r="O26" i="31"/>
  <c r="N13" i="31"/>
  <c r="N26" i="31"/>
  <c r="M8" i="31"/>
  <c r="L10" i="31"/>
  <c r="L11" i="31"/>
  <c r="L21" i="31"/>
  <c r="M26" i="31"/>
  <c r="D13" i="31"/>
  <c r="D25" i="31"/>
  <c r="E23" i="31"/>
  <c r="D24" i="31"/>
  <c r="F23" i="31"/>
  <c r="N8" i="31"/>
  <c r="D8" i="31"/>
  <c r="L9" i="31"/>
  <c r="H18" i="31"/>
  <c r="O18" i="31"/>
  <c r="K23" i="31"/>
  <c r="M24" i="31"/>
  <c r="H26" i="31"/>
  <c r="D18" i="31"/>
  <c r="N18" i="31"/>
  <c r="G23" i="31"/>
  <c r="N24" i="31"/>
  <c r="N25" i="31"/>
  <c r="O25" i="31"/>
  <c r="L14" i="31"/>
  <c r="M13" i="31"/>
  <c r="O24" i="31"/>
  <c r="H13" i="31"/>
  <c r="M25" i="31"/>
  <c r="O8" i="31"/>
  <c r="M19" i="30"/>
  <c r="L20" i="30"/>
  <c r="D19" i="30"/>
  <c r="M16" i="30"/>
  <c r="N16" i="30"/>
  <c r="L17" i="30"/>
  <c r="O16" i="30"/>
  <c r="L18" i="30"/>
  <c r="M12" i="30"/>
  <c r="H12" i="30"/>
  <c r="L9" i="30"/>
  <c r="N8" i="30"/>
  <c r="H25" i="31"/>
  <c r="H8" i="31"/>
  <c r="L13" i="30"/>
  <c r="O13" i="31"/>
  <c r="L19" i="31"/>
  <c r="D12" i="30"/>
  <c r="N23" i="31" l="1"/>
  <c r="L16" i="30"/>
  <c r="M23" i="31"/>
  <c r="L8" i="30"/>
  <c r="L19" i="30"/>
  <c r="L25" i="31"/>
  <c r="L26" i="31"/>
  <c r="L13" i="31"/>
  <c r="L12" i="30"/>
  <c r="L24" i="31"/>
  <c r="D23" i="31"/>
  <c r="L18" i="31"/>
  <c r="L8" i="31"/>
  <c r="O23" i="31"/>
  <c r="H23" i="31"/>
  <c r="L23" i="31" l="1"/>
</calcChain>
</file>

<file path=xl/sharedStrings.xml><?xml version="1.0" encoding="utf-8"?>
<sst xmlns="http://schemas.openxmlformats.org/spreadsheetml/2006/main" count="680" uniqueCount="213">
  <si>
    <t>Total</t>
  </si>
  <si>
    <t>Passageiros transportados</t>
  </si>
  <si>
    <t>Internacional</t>
  </si>
  <si>
    <t>Unidade</t>
  </si>
  <si>
    <t>Mercadorias transportadas</t>
  </si>
  <si>
    <t>t</t>
  </si>
  <si>
    <t>Lisboa</t>
  </si>
  <si>
    <t>Movimento nacional</t>
  </si>
  <si>
    <t>Movimento internacional</t>
  </si>
  <si>
    <t>Leixões</t>
  </si>
  <si>
    <t>Aveiro</t>
  </si>
  <si>
    <t>Figueira da Foz</t>
  </si>
  <si>
    <t>Sines</t>
  </si>
  <si>
    <t>Caniçal</t>
  </si>
  <si>
    <t>Ponta Delgada</t>
  </si>
  <si>
    <t>Outros</t>
  </si>
  <si>
    <t>nº</t>
  </si>
  <si>
    <t>Tráfego nacional</t>
  </si>
  <si>
    <t>Tráfego internacional</t>
  </si>
  <si>
    <t>Nacional</t>
  </si>
  <si>
    <t>Mercadorias carregadas</t>
  </si>
  <si>
    <t>Mercadorias descarregadas</t>
  </si>
  <si>
    <t>Tráfego terceiro</t>
  </si>
  <si>
    <t>Cabotagem</t>
  </si>
  <si>
    <t>Países Origem/Destino</t>
  </si>
  <si>
    <t>Espanha</t>
  </si>
  <si>
    <t>França</t>
  </si>
  <si>
    <t>Alemanha</t>
  </si>
  <si>
    <t>Período temporal</t>
  </si>
  <si>
    <t>Produtos da agricultura, da produção animal, da caça e da silvicultura; peixe e outros produtos da pesca</t>
  </si>
  <si>
    <t>Produtos alimentares, bebidas e tabaco</t>
  </si>
  <si>
    <t>Outros produtos minerais não metálicos</t>
  </si>
  <si>
    <t>Descarregadas 
em Portugal</t>
  </si>
  <si>
    <t>Carregadas 
em Portugal</t>
  </si>
  <si>
    <t>TKm</t>
  </si>
  <si>
    <t>R. A. Madeira</t>
  </si>
  <si>
    <t>Continente</t>
  </si>
  <si>
    <t>Faro</t>
  </si>
  <si>
    <t>Porto</t>
  </si>
  <si>
    <t>Madeira</t>
  </si>
  <si>
    <t>Unidade: Nº</t>
  </si>
  <si>
    <t>Trânsito directo</t>
  </si>
  <si>
    <t>Total de passageiros</t>
  </si>
  <si>
    <t>Total de carga e correio</t>
  </si>
  <si>
    <t>Passageiros desembarcados</t>
  </si>
  <si>
    <t>Carga e correio desembarcado</t>
  </si>
  <si>
    <t>Carga e correio embarcado</t>
  </si>
  <si>
    <t>Funchal</t>
  </si>
  <si>
    <t>Rio Guadiana</t>
  </si>
  <si>
    <t xml:space="preserve">Taxa de variação homóloga (%) </t>
  </si>
  <si>
    <t>Quadro 01 - Transporte marítimo - Embarcações entradas (número e dimensão) nos portos nacionais</t>
  </si>
  <si>
    <t>Volume de transporte (TKm)</t>
  </si>
  <si>
    <t>Passageiros embarcados</t>
  </si>
  <si>
    <t>Unidade: nº</t>
  </si>
  <si>
    <t xml:space="preserve">Total </t>
  </si>
  <si>
    <t>Porto Santo</t>
  </si>
  <si>
    <t>Lajes</t>
  </si>
  <si>
    <t>Beja</t>
  </si>
  <si>
    <t>Horta</t>
  </si>
  <si>
    <t>Santa Maria</t>
  </si>
  <si>
    <t>Pico</t>
  </si>
  <si>
    <t>São Jorge</t>
  </si>
  <si>
    <t>Graciosa</t>
  </si>
  <si>
    <t>Flores</t>
  </si>
  <si>
    <t>Corvo</t>
  </si>
  <si>
    <t>Praia da Vitória</t>
  </si>
  <si>
    <t>Embarcações entradas</t>
  </si>
  <si>
    <t>Dimensão das embarcações entradas</t>
  </si>
  <si>
    <t xml:space="preserve"> do qual:</t>
  </si>
  <si>
    <t>Outros países da UE</t>
  </si>
  <si>
    <t>R.A. Açores</t>
  </si>
  <si>
    <t>Lugares-Km oferecidos</t>
  </si>
  <si>
    <t>Taxa de utilização</t>
  </si>
  <si>
    <t>%</t>
  </si>
  <si>
    <t>Taxa de variação homóloga (%)  
ou dif. p.p.</t>
  </si>
  <si>
    <t>Rácio Carregadas/ Descarregadas (%)</t>
  </si>
  <si>
    <t>Ria Formosa</t>
  </si>
  <si>
    <t>Produtos não energéticos das indústrias extrativas; turfa; urânio e tório</t>
  </si>
  <si>
    <t>Sul do Tejo</t>
  </si>
  <si>
    <t xml:space="preserve">Coque e produtos petrolíferos refinados </t>
  </si>
  <si>
    <t>Metais de base; produtos metálicos transformados, excepto máquinas e equipamento</t>
  </si>
  <si>
    <t xml:space="preserve">Total de veículos </t>
  </si>
  <si>
    <t>Rio Tejo</t>
  </si>
  <si>
    <t>Veículos automóveis</t>
  </si>
  <si>
    <t>Motociclos e velocípedes</t>
  </si>
  <si>
    <t>Ria de Aveiro</t>
  </si>
  <si>
    <t>Carregadas</t>
  </si>
  <si>
    <t>Descarregadas</t>
  </si>
  <si>
    <t>Tráfego suburbano</t>
  </si>
  <si>
    <t>Tráfego interurbano</t>
  </si>
  <si>
    <t xml:space="preserve">    Carga Geral e Ro-Ro</t>
  </si>
  <si>
    <t xml:space="preserve">    Contentores    </t>
  </si>
  <si>
    <t xml:space="preserve">    Granéis sólidos    </t>
  </si>
  <si>
    <t xml:space="preserve">    Granéis líquidos    </t>
  </si>
  <si>
    <t>Porto de Sines</t>
  </si>
  <si>
    <t>Porto de Leixões</t>
  </si>
  <si>
    <t>do qual:</t>
  </si>
  <si>
    <t>Quadro 05 - Transporte fluvial - Movimento de passageiros em vias navegáveis interiores, por travessia fluvial</t>
  </si>
  <si>
    <t>Quadro 06 - Transporte fluvial - Movimento de veículos em vias navegáveis interiores, por travessia fluvial</t>
  </si>
  <si>
    <t>Quadro 10 - Transporte ferroviário - Movimento de passageiros e mercadorias em transporte ferroviário pesado</t>
  </si>
  <si>
    <t>Passageiros-Km</t>
  </si>
  <si>
    <t>Quadro 11 - Transporte ferroviário - Movimento de passageiros nos sistemas ferroviários ligeiros</t>
  </si>
  <si>
    <t>Toneladas-km</t>
  </si>
  <si>
    <t xml:space="preserve">Passageiros-Km </t>
  </si>
  <si>
    <t>Quadro 12 - Transporte rodoviário - Principais indicadores da atividade do transporte rodoviário de mercadorias</t>
  </si>
  <si>
    <t>Madeira e cortiça e suas obras (exc. mobiliário); obras de espartaria e cestaria; pasta, papel e cartão e seus artigos; mat. impresso, sup. gravados</t>
  </si>
  <si>
    <t>Quadro 02 - Transporte marítimo - Movimento de mercadorias nos portos nacionais por tipo de tráfego</t>
  </si>
  <si>
    <t>Quadro 04 - Transporte marítimo - Movimento de mercadorias por tipo de carga nos principais portos nacionais</t>
  </si>
  <si>
    <t>Quadro 03 - Transporte marítimo - Movimento de mercadorias carregadas e descarregadas nos portos nacionais</t>
  </si>
  <si>
    <t xml:space="preserve">Tráfego internacional </t>
  </si>
  <si>
    <t>T. Internacional - Carregadas</t>
  </si>
  <si>
    <t>T. Internacional - Descarregadas</t>
  </si>
  <si>
    <t xml:space="preserve">Movimento nacional </t>
  </si>
  <si>
    <t xml:space="preserve">ÍNDICE </t>
  </si>
  <si>
    <t xml:space="preserve"> </t>
  </si>
  <si>
    <t>Total do tráfego</t>
  </si>
  <si>
    <t>Tráfego doméstico</t>
  </si>
  <si>
    <t>Rio Minho</t>
  </si>
  <si>
    <t>Rio Douro</t>
  </si>
  <si>
    <t xml:space="preserve">Pe: resultados preliminares </t>
  </si>
  <si>
    <t xml:space="preserve">Po: resultados provisórios </t>
  </si>
  <si>
    <t>Tipo de transporte e de viagem</t>
  </si>
  <si>
    <t>Quadro 13 - Transporte rodoviário - Mercadorias transportadas por tipo de transporte e de viagem</t>
  </si>
  <si>
    <t>Quadro 14 - Transporte rodoviário - Transporte nacional de mercadorias, segundo os principais grupos de mercadorias (NST)</t>
  </si>
  <si>
    <t>Porto de Lisboa</t>
  </si>
  <si>
    <t xml:space="preserve">Quadro 07 - Transporte aéreo - Aeronaves aterradas nas infraestruturas aeroportuárias nacionais, em voos comerciais </t>
  </si>
  <si>
    <t>Quadro 08 - Transporte aéreo - Passageiros  movimentados nas infraestruturas aeroportuárias nacionais, em voos comerciais</t>
  </si>
  <si>
    <t>Quadro 09 - Transporte aéreo - Movimento de passageiros, carga e correio nas infraestruturas aeroportuárias nacionais, em tráfego comercial, por sentido</t>
  </si>
  <si>
    <t xml:space="preserve">Setúbal </t>
  </si>
  <si>
    <t xml:space="preserve">Outros </t>
  </si>
  <si>
    <t>Setúbal</t>
  </si>
  <si>
    <t xml:space="preserve">Rio Sado </t>
  </si>
  <si>
    <r>
      <t xml:space="preserve">Lisboa </t>
    </r>
    <r>
      <rPr>
        <sz val="7"/>
        <color indexed="8"/>
        <rFont val="Arial"/>
        <family val="2"/>
      </rPr>
      <t xml:space="preserve"> </t>
    </r>
  </si>
  <si>
    <t>Matérias primas secundárias; resíduos municipais e outros</t>
  </si>
  <si>
    <t>-</t>
  </si>
  <si>
    <t>Unidade: GWh</t>
  </si>
  <si>
    <t>Campo Maior - importação</t>
  </si>
  <si>
    <t>Trânsito</t>
  </si>
  <si>
    <t>Valença do Minho - importação</t>
  </si>
  <si>
    <t>Armazenagem subterrânea</t>
  </si>
  <si>
    <t>Produção elétrica em regime ordinário</t>
  </si>
  <si>
    <t>Mercado convencional</t>
  </si>
  <si>
    <t>Campo Maior - exportação</t>
  </si>
  <si>
    <t>Valença do Minho - exportação</t>
  </si>
  <si>
    <t>Entrada de Gás</t>
  </si>
  <si>
    <t>Saída de Gás</t>
  </si>
  <si>
    <t>Propano</t>
  </si>
  <si>
    <t>Butano</t>
  </si>
  <si>
    <t>Gasolina Euro Super (95 octanas)</t>
  </si>
  <si>
    <t>Gasolina Super Plus (98 octanas)</t>
  </si>
  <si>
    <t>Jet A1</t>
  </si>
  <si>
    <t>Gasóleo</t>
  </si>
  <si>
    <t>Quadro 16 - Transporte por conduta - Transporte de gás por gasoluto, segundo o sentido e a via</t>
  </si>
  <si>
    <t>Quadro 17 - Transporte por conduta - Transporte nacional de mercadorias no oleoduto multiproduto Aveiras-Sines, segundo a mercadoria</t>
  </si>
  <si>
    <t>UE27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</si>
  <si>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REN Gasodutos S.A.</t>
    </r>
  </si>
  <si>
    <t>Sentido / Via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</si>
  <si>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CLC, Companhia Logística de Combustíveis S.A.</t>
    </r>
  </si>
  <si>
    <r>
      <rPr>
        <b/>
        <sz val="8"/>
        <color indexed="8"/>
        <rFont val="Calibri"/>
        <family val="2"/>
        <scheme val="minor"/>
      </rPr>
      <t xml:space="preserve">Nota: </t>
    </r>
    <r>
      <rPr>
        <sz val="8"/>
        <color indexed="8"/>
        <rFont val="Calibri"/>
        <family val="2"/>
        <scheme val="minor"/>
      </rPr>
      <t>O Oleoduto Multiproduto Sines-Aveiras tem o comprimento de 147,4 km</t>
    </r>
  </si>
  <si>
    <r>
      <t>Unidade: 10</t>
    </r>
    <r>
      <rPr>
        <vertAlign val="superscript"/>
        <sz val="8"/>
        <color indexed="8"/>
        <rFont val="Calibri"/>
        <family val="2"/>
        <scheme val="minor"/>
      </rPr>
      <t>3</t>
    </r>
    <r>
      <rPr>
        <sz val="8"/>
        <color indexed="8"/>
        <rFont val="Calibri"/>
        <family val="2"/>
        <scheme val="minor"/>
      </rPr>
      <t>t</t>
    </r>
  </si>
  <si>
    <t>Mercadoria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</si>
  <si>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aos Aeroportos e Aeródromos (ANA/ANAC/INE)</t>
    </r>
  </si>
  <si>
    <t>NUTS I</t>
  </si>
  <si>
    <t>Tipo de tráfego / Aeroporto</t>
  </si>
  <si>
    <r>
      <rPr>
        <b/>
        <sz val="8"/>
        <color indexed="8"/>
        <rFont val="Calibri"/>
        <family val="2"/>
      </rPr>
      <t xml:space="preserve">Fonte: </t>
    </r>
    <r>
      <rPr>
        <sz val="8"/>
        <color indexed="8"/>
        <rFont val="Calibri"/>
        <family val="2"/>
      </rPr>
      <t>Inquérito ao Transporte Ferroviário de Passageiros e Mercadorias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</si>
  <si>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por Metropolitano</t>
    </r>
  </si>
  <si>
    <r>
      <t>10</t>
    </r>
    <r>
      <rPr>
        <vertAlign val="superscript"/>
        <sz val="10"/>
        <color indexed="8"/>
        <rFont val="Calibri"/>
        <family val="2"/>
        <scheme val="minor"/>
      </rPr>
      <t>3</t>
    </r>
    <r>
      <rPr>
        <sz val="10"/>
        <color indexed="8"/>
        <rFont val="Calibri"/>
        <family val="2"/>
        <scheme val="minor"/>
      </rPr>
      <t xml:space="preserve"> GT</t>
    </r>
  </si>
  <si>
    <r>
      <t>Unidade: 10</t>
    </r>
    <r>
      <rPr>
        <vertAlign val="superscript"/>
        <sz val="8"/>
        <color indexed="8"/>
        <rFont val="Calibri"/>
        <family val="2"/>
        <scheme val="minor"/>
      </rPr>
      <t>3</t>
    </r>
    <r>
      <rPr>
        <sz val="8"/>
        <color indexed="8"/>
        <rFont val="Calibri"/>
        <family val="2"/>
        <scheme val="minor"/>
      </rPr>
      <t xml:space="preserve"> t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</si>
  <si>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Rodoviário de Mercadorias</t>
    </r>
  </si>
  <si>
    <r>
      <t>10</t>
    </r>
    <r>
      <rPr>
        <vertAlign val="superscript"/>
        <sz val="8"/>
        <rFont val="Arial"/>
        <family val="2"/>
      </rPr>
      <t>3</t>
    </r>
    <r>
      <rPr>
        <sz val="8"/>
        <rFont val="Arial"/>
        <family val="2"/>
      </rPr>
      <t xml:space="preserve"> t</t>
    </r>
  </si>
  <si>
    <r>
      <t>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tKm</t>
    </r>
  </si>
  <si>
    <r>
      <t xml:space="preserve">(10 </t>
    </r>
    <r>
      <rPr>
        <vertAlign val="superscript"/>
        <sz val="9"/>
        <color theme="0"/>
        <rFont val="Arial"/>
        <family val="2"/>
      </rPr>
      <t>3</t>
    </r>
    <r>
      <rPr>
        <sz val="9"/>
        <color theme="0"/>
        <rFont val="Arial"/>
        <family val="2"/>
      </rPr>
      <t>)</t>
    </r>
  </si>
  <si>
    <r>
      <t xml:space="preserve">(10 </t>
    </r>
    <r>
      <rPr>
        <vertAlign val="superscript"/>
        <sz val="9"/>
        <color theme="0"/>
        <rFont val="Arial"/>
        <family val="2"/>
      </rPr>
      <t>6</t>
    </r>
    <r>
      <rPr>
        <sz val="9"/>
        <color theme="0"/>
        <rFont val="Arial"/>
        <family val="2"/>
      </rPr>
      <t>)</t>
    </r>
  </si>
  <si>
    <t>Tipo de mercadorias (Grupos da NST)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</si>
  <si>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Marítimo de Passageiros e Mercadorias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</si>
  <si>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Fluvial</t>
    </r>
  </si>
  <si>
    <t>4º T 2023</t>
  </si>
  <si>
    <r>
      <t xml:space="preserve">(10 </t>
    </r>
    <r>
      <rPr>
        <vertAlign val="superscript"/>
        <sz val="9"/>
        <color theme="0"/>
        <rFont val="Calibri"/>
        <family val="2"/>
        <scheme val="minor"/>
      </rPr>
      <t>3</t>
    </r>
    <r>
      <rPr>
        <sz val="9"/>
        <color theme="0"/>
        <rFont val="Calibri"/>
        <family val="2"/>
        <scheme val="minor"/>
      </rPr>
      <t>)</t>
    </r>
  </si>
  <si>
    <r>
      <t xml:space="preserve">(10 </t>
    </r>
    <r>
      <rPr>
        <vertAlign val="superscript"/>
        <sz val="9"/>
        <color theme="0"/>
        <rFont val="Calibri"/>
        <family val="2"/>
        <scheme val="minor"/>
      </rPr>
      <t>6</t>
    </r>
    <r>
      <rPr>
        <sz val="9"/>
        <color theme="0"/>
        <rFont val="Calibri"/>
        <family val="2"/>
        <scheme val="minor"/>
      </rPr>
      <t>)</t>
    </r>
  </si>
  <si>
    <r>
      <t xml:space="preserve">Quadro 15 - Transporte rodoviário - Transporte internacional </t>
    </r>
    <r>
      <rPr>
        <b/>
        <vertAlign val="superscript"/>
        <sz val="10"/>
        <color theme="1"/>
        <rFont val="Calibri"/>
        <family val="2"/>
        <scheme val="minor"/>
      </rPr>
      <t>(a)</t>
    </r>
    <r>
      <rPr>
        <b/>
        <sz val="10"/>
        <color theme="1"/>
        <rFont val="Calibri"/>
        <family val="2"/>
        <scheme val="minor"/>
      </rPr>
      <t xml:space="preserve"> de mercadorias por Origem/Destino</t>
    </r>
  </si>
  <si>
    <t>toneladas</t>
  </si>
  <si>
    <r>
      <t>1ºT 2024</t>
    </r>
    <r>
      <rPr>
        <b/>
        <vertAlign val="subscript"/>
        <sz val="10"/>
        <color theme="0"/>
        <rFont val="Calibri"/>
        <family val="2"/>
        <scheme val="minor"/>
      </rPr>
      <t xml:space="preserve"> (Pe)</t>
    </r>
  </si>
  <si>
    <t>1ºT 2023</t>
  </si>
  <si>
    <t>Jan.24</t>
  </si>
  <si>
    <t>Fev.24</t>
  </si>
  <si>
    <t>Mar.24</t>
  </si>
  <si>
    <t>Jan.23</t>
  </si>
  <si>
    <t>Fev.23</t>
  </si>
  <si>
    <t>Mar.23</t>
  </si>
  <si>
    <t>ATIVIDADE DOS TRANSPORTES, 1ºT 2024</t>
  </si>
  <si>
    <r>
      <t>1ºT 2024</t>
    </r>
    <r>
      <rPr>
        <b/>
        <vertAlign val="subscript"/>
        <sz val="10"/>
        <color theme="0"/>
        <rFont val="Calibri"/>
        <family val="2"/>
        <scheme val="minor"/>
      </rPr>
      <t xml:space="preserve">  (Pe)</t>
    </r>
  </si>
  <si>
    <t xml:space="preserve">1ºT 2023 </t>
  </si>
  <si>
    <t>jan.24</t>
  </si>
  <si>
    <t>fev.24</t>
  </si>
  <si>
    <t>mar.24</t>
  </si>
  <si>
    <t>jan.23</t>
  </si>
  <si>
    <t>fev.23</t>
  </si>
  <si>
    <t>mar.23</t>
  </si>
  <si>
    <r>
      <t xml:space="preserve">4º T 2023 </t>
    </r>
    <r>
      <rPr>
        <vertAlign val="subscript"/>
        <sz val="9"/>
        <color theme="0"/>
        <rFont val="Arial"/>
        <family val="2"/>
      </rPr>
      <t>(Po)</t>
    </r>
  </si>
  <si>
    <r>
      <t xml:space="preserve">1º T 2024 </t>
    </r>
    <r>
      <rPr>
        <vertAlign val="subscript"/>
        <sz val="9"/>
        <color theme="0"/>
        <rFont val="Arial"/>
        <family val="2"/>
      </rPr>
      <t>(Pe)</t>
    </r>
  </si>
  <si>
    <t>1º T 2024</t>
  </si>
  <si>
    <r>
      <t xml:space="preserve">1º T 2024 </t>
    </r>
    <r>
      <rPr>
        <vertAlign val="subscript"/>
        <sz val="9"/>
        <color theme="0"/>
        <rFont val="Calibri"/>
        <family val="2"/>
        <scheme val="minor"/>
      </rPr>
      <t>(Pe)</t>
    </r>
  </si>
  <si>
    <r>
      <t xml:space="preserve">1º T 2024 </t>
    </r>
    <r>
      <rPr>
        <vertAlign val="subscript"/>
        <sz val="10"/>
        <color theme="0"/>
        <rFont val="Arial"/>
        <family val="2"/>
      </rPr>
      <t>(Pe)</t>
    </r>
  </si>
  <si>
    <r>
      <t>1º T 2024</t>
    </r>
    <r>
      <rPr>
        <vertAlign val="subscript"/>
        <sz val="10"/>
        <color theme="0"/>
        <rFont val="Arial"/>
        <family val="2"/>
      </rPr>
      <t xml:space="preserve"> (Pe)</t>
    </r>
  </si>
  <si>
    <r>
      <t xml:space="preserve">1ºT 2024 </t>
    </r>
    <r>
      <rPr>
        <b/>
        <vertAlign val="subscript"/>
        <sz val="10"/>
        <color theme="0"/>
        <rFont val="Calibri"/>
        <family val="2"/>
        <scheme val="minor"/>
      </rPr>
      <t>(Pe)</t>
    </r>
  </si>
  <si>
    <r>
      <rPr>
        <b/>
        <sz val="8"/>
        <rFont val="Calibri"/>
        <family val="2"/>
        <scheme val="minor"/>
      </rPr>
      <t>Sinais convenvionais</t>
    </r>
    <r>
      <rPr>
        <sz val="8"/>
        <rFont val="Calibri"/>
        <family val="2"/>
        <scheme val="minor"/>
      </rPr>
      <t>: ┴ (Quebra de série)</t>
    </r>
  </si>
  <si>
    <r>
      <rPr>
        <b/>
        <sz val="8"/>
        <rFont val="Calibri"/>
        <family val="2"/>
        <scheme val="minor"/>
      </rPr>
      <t>Sinais convencionais</t>
    </r>
    <r>
      <rPr>
        <sz val="8"/>
        <rFont val="Calibri"/>
        <family val="2"/>
        <scheme val="minor"/>
      </rPr>
      <t>: ┴ (Quebra de série)</t>
    </r>
  </si>
  <si>
    <r>
      <rPr>
        <b/>
        <sz val="8"/>
        <color theme="1"/>
        <rFont val="Calibri"/>
        <family val="2"/>
        <scheme val="minor"/>
      </rPr>
      <t>Nota:</t>
    </r>
    <r>
      <rPr>
        <sz val="8"/>
        <color theme="1"/>
        <rFont val="Calibri"/>
        <family val="2"/>
        <scheme val="minor"/>
      </rPr>
      <t xml:space="preserve"> (a) Não inclui tráfego terceiro e cabotagem</t>
    </r>
  </si>
  <si>
    <r>
      <t>1º T 2023</t>
    </r>
    <r>
      <rPr>
        <b/>
        <vertAlign val="subscript"/>
        <sz val="10"/>
        <color theme="0"/>
        <rFont val="Calibri"/>
        <family val="2"/>
        <scheme val="minor"/>
      </rPr>
      <t xml:space="preserve"> (Po)</t>
    </r>
  </si>
  <si>
    <r>
      <t>10</t>
    </r>
    <r>
      <rPr>
        <vertAlign val="superscript"/>
        <sz val="8"/>
        <color indexed="8"/>
        <rFont val="Calibri"/>
        <family val="2"/>
      </rPr>
      <t>3</t>
    </r>
    <r>
      <rPr>
        <sz val="8"/>
        <color theme="1"/>
        <rFont val="Calibri"/>
        <family val="2"/>
        <scheme val="minor"/>
      </rPr>
      <t xml:space="preserve"> nº</t>
    </r>
  </si>
  <si>
    <r>
      <t>10</t>
    </r>
    <r>
      <rPr>
        <vertAlign val="superscript"/>
        <sz val="8"/>
        <color indexed="8"/>
        <rFont val="Arial"/>
        <family val="2"/>
      </rPr>
      <t>3</t>
    </r>
    <r>
      <rPr>
        <sz val="8"/>
        <color theme="1"/>
        <rFont val="Calibri"/>
        <family val="2"/>
        <scheme val="minor"/>
      </rPr>
      <t xml:space="preserve"> lkm</t>
    </r>
  </si>
  <si>
    <r>
      <t>10</t>
    </r>
    <r>
      <rPr>
        <vertAlign val="superscript"/>
        <sz val="8"/>
        <color indexed="8"/>
        <rFont val="Calibri"/>
        <family val="2"/>
      </rPr>
      <t>3</t>
    </r>
    <r>
      <rPr>
        <sz val="8"/>
        <color theme="1"/>
        <rFont val="Calibri"/>
        <family val="2"/>
        <scheme val="minor"/>
      </rPr>
      <t xml:space="preserve"> pkm</t>
    </r>
  </si>
  <si>
    <r>
      <t>10</t>
    </r>
    <r>
      <rPr>
        <vertAlign val="superscript"/>
        <sz val="8"/>
        <color indexed="8"/>
        <rFont val="Calibri"/>
        <family val="2"/>
      </rPr>
      <t>3</t>
    </r>
    <r>
      <rPr>
        <sz val="8"/>
        <color indexed="8"/>
        <rFont val="Calibri"/>
        <family val="2"/>
      </rPr>
      <t xml:space="preserve"> Tkm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</si>
</sst>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164" formatCode="_-* #,##0.00\ _€_-;\-* #,##0.00\ _€_-;_-* &quot;-&quot;??\ _€_-;_-@_-"/>
    <numFmt numFmtId="165" formatCode="0.0"/>
    <numFmt numFmtId="166" formatCode="#\ ###\ ###\ ##0"/>
    <numFmt numFmtId="167" formatCode="0.0%"/>
    <numFmt numFmtId="168" formatCode="0.000"/>
    <numFmt numFmtId="169" formatCode="#\ ##0"/>
    <numFmt numFmtId="170" formatCode="##\ ###\ ###\ ##0.0"/>
    <numFmt numFmtId="171" formatCode="#.000\ ##0"/>
    <numFmt numFmtId="172" formatCode="#\ ###\ ###\ ##0.0"/>
    <numFmt numFmtId="173" formatCode="#####\ ###\ ##0.00"/>
    <numFmt numFmtId="174" formatCode="#####\ ###\ ##0.000"/>
    <numFmt numFmtId="175" formatCode="0.00000"/>
    <numFmt numFmtId="176" formatCode="#\ ###\ ###\ ###\ ###\ ##0"/>
    <numFmt numFmtId="177" formatCode="#,##0.0"/>
    <numFmt numFmtId="178" formatCode="###\ ###\ ###\ ##0\ "/>
    <numFmt numFmtId="179" formatCode="_-* #,##0.00\ _E_s_c_._-;\-* #,##0.00\ _E_s_c_._-;_-* &quot;-&quot;??\ _E_s_c_._-;_-@_-"/>
    <numFmt numFmtId="180" formatCode="#\ ##0.0"/>
    <numFmt numFmtId="181" formatCode="#\ ##0\ \ \┴"/>
    <numFmt numFmtId="182" formatCode="0.0\ \┴"/>
    <numFmt numFmtId="183" formatCode="0.0%\ \┴"/>
  </numFmts>
  <fonts count="7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name val="Tahoma"/>
      <family val="2"/>
    </font>
    <font>
      <sz val="7"/>
      <color indexed="8"/>
      <name val="Arial"/>
      <family val="2"/>
    </font>
    <font>
      <sz val="8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sz val="9"/>
      <color theme="1"/>
      <name val="Tahoma"/>
      <family val="2"/>
    </font>
    <font>
      <b/>
      <sz val="9"/>
      <color theme="1"/>
      <name val="Tahoma"/>
      <family val="2"/>
    </font>
    <font>
      <sz val="11"/>
      <color theme="1"/>
      <name val="Tahoma"/>
      <family val="2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  <font>
      <b/>
      <sz val="10"/>
      <color rgb="FFFFFFFF"/>
      <name val="Calibri"/>
      <family val="2"/>
    </font>
    <font>
      <b/>
      <sz val="10"/>
      <color theme="1"/>
      <name val="Calibri"/>
      <family val="2"/>
    </font>
    <font>
      <b/>
      <sz val="10"/>
      <color theme="0"/>
      <name val="Calibri"/>
      <family val="2"/>
      <scheme val="minor"/>
    </font>
    <font>
      <b/>
      <vertAlign val="subscript"/>
      <sz val="10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vertAlign val="superscript"/>
      <sz val="8"/>
      <color indexed="8"/>
      <name val="Calibri"/>
      <family val="2"/>
      <scheme val="minor"/>
    </font>
    <font>
      <sz val="10"/>
      <color rgb="FF00B05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indexed="62"/>
      <name val="Calibri"/>
      <family val="2"/>
    </font>
    <font>
      <vertAlign val="subscript"/>
      <sz val="10"/>
      <color theme="0"/>
      <name val="Arial"/>
      <family val="2"/>
    </font>
    <font>
      <b/>
      <sz val="8"/>
      <color indexed="8"/>
      <name val="Calibri"/>
      <family val="2"/>
    </font>
    <font>
      <sz val="8"/>
      <color indexed="8"/>
      <name val="Calibri"/>
      <family val="2"/>
    </font>
    <font>
      <vertAlign val="superscript"/>
      <sz val="8"/>
      <color indexed="8"/>
      <name val="Calibri"/>
      <family val="2"/>
    </font>
    <font>
      <vertAlign val="superscript"/>
      <sz val="8"/>
      <color indexed="8"/>
      <name val="Arial"/>
      <family val="2"/>
    </font>
    <font>
      <i/>
      <sz val="8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indexed="62"/>
      <name val="Calibri"/>
      <family val="2"/>
      <scheme val="minor"/>
    </font>
    <font>
      <b/>
      <sz val="10"/>
      <color rgb="FFFFFFFF"/>
      <name val="Calibri"/>
      <family val="2"/>
      <scheme val="minor"/>
    </font>
    <font>
      <vertAlign val="superscript"/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8"/>
      <name val="Arial"/>
      <family val="2"/>
    </font>
    <font>
      <vertAlign val="subscript"/>
      <sz val="9"/>
      <color theme="0"/>
      <name val="Arial"/>
      <family val="2"/>
    </font>
    <font>
      <sz val="9"/>
      <name val="Calibri"/>
      <family val="2"/>
      <scheme val="minor"/>
    </font>
    <font>
      <vertAlign val="superscript"/>
      <sz val="9"/>
      <color theme="0"/>
      <name val="Arial"/>
      <family val="2"/>
    </font>
    <font>
      <sz val="9"/>
      <color theme="0"/>
      <name val="Arial"/>
      <family val="2"/>
    </font>
    <font>
      <b/>
      <sz val="8"/>
      <color theme="0"/>
      <name val="Calibri"/>
      <family val="2"/>
      <scheme val="minor"/>
    </font>
    <font>
      <vertAlign val="subscript"/>
      <sz val="9"/>
      <color theme="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9"/>
      <color theme="0"/>
      <name val="Arial"/>
      <family val="2"/>
    </font>
    <font>
      <b/>
      <sz val="11"/>
      <color theme="7"/>
      <name val="Calibri"/>
      <family val="2"/>
      <scheme val="minor"/>
    </font>
    <font>
      <u/>
      <sz val="10"/>
      <color theme="7"/>
      <name val="Calibri"/>
      <family val="2"/>
      <scheme val="minor"/>
    </font>
    <font>
      <sz val="10"/>
      <color theme="7"/>
      <name val="Calibri"/>
      <family val="2"/>
      <scheme val="minor"/>
    </font>
    <font>
      <b/>
      <sz val="9"/>
      <color theme="0"/>
      <name val="Calibri"/>
      <family val="2"/>
      <scheme val="minor"/>
    </font>
    <font>
      <vertAlign val="superscript"/>
      <sz val="9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b/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9B8357"/>
        <bgColor indexed="64"/>
      </patternFill>
    </fill>
  </fills>
  <borders count="42">
    <border>
      <left/>
      <right/>
      <top/>
      <bottom/>
      <diagonal/>
    </border>
    <border>
      <left/>
      <right/>
      <top style="medium">
        <color rgb="FFFFFFFF"/>
      </top>
      <bottom/>
      <diagonal/>
    </border>
    <border>
      <left/>
      <right style="medium">
        <color theme="7"/>
      </right>
      <top/>
      <bottom/>
      <diagonal/>
    </border>
    <border>
      <left style="medium">
        <color theme="7"/>
      </left>
      <right style="medium">
        <color theme="7"/>
      </right>
      <top/>
      <bottom/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/>
      <right/>
      <top/>
      <bottom style="double">
        <color theme="7"/>
      </bottom>
      <diagonal/>
    </border>
    <border>
      <left style="medium">
        <color theme="7"/>
      </left>
      <right style="medium">
        <color theme="7"/>
      </right>
      <top/>
      <bottom style="double">
        <color theme="7"/>
      </bottom>
      <diagonal/>
    </border>
    <border>
      <left/>
      <right style="medium">
        <color theme="0"/>
      </right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7"/>
      </left>
      <right/>
      <top/>
      <bottom/>
      <diagonal/>
    </border>
    <border>
      <left style="medium">
        <color theme="7"/>
      </left>
      <right/>
      <top/>
      <bottom style="double">
        <color theme="7"/>
      </bottom>
      <diagonal/>
    </border>
    <border>
      <left/>
      <right style="medium">
        <color theme="7"/>
      </right>
      <top/>
      <bottom style="double">
        <color theme="7"/>
      </bottom>
      <diagonal/>
    </border>
    <border>
      <left/>
      <right/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rgb="FFFFFFFF"/>
      </left>
      <right style="medium">
        <color theme="0"/>
      </right>
      <top style="medium">
        <color rgb="FFFFFFFF"/>
      </top>
      <bottom/>
      <diagonal/>
    </border>
    <border>
      <left style="medium">
        <color rgb="FFFFFFFF"/>
      </left>
      <right style="medium">
        <color theme="0"/>
      </right>
      <top/>
      <bottom/>
      <diagonal/>
    </border>
    <border>
      <left style="medium">
        <color rgb="FFFFFFFF"/>
      </left>
      <right style="medium">
        <color theme="0"/>
      </right>
      <top/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rgb="FFFFFFFF"/>
      </left>
      <right/>
      <top/>
      <bottom/>
      <diagonal/>
    </border>
    <border>
      <left/>
      <right/>
      <top/>
      <bottom style="double">
        <color rgb="FF9B8357"/>
      </bottom>
      <diagonal/>
    </border>
    <border>
      <left/>
      <right/>
      <top style="double">
        <color rgb="FF9B8357"/>
      </top>
      <bottom/>
      <diagonal/>
    </border>
    <border>
      <left style="medium">
        <color rgb="FF9B8357"/>
      </left>
      <right style="medium">
        <color rgb="FF9B8357"/>
      </right>
      <top/>
      <bottom/>
      <diagonal/>
    </border>
    <border>
      <left style="medium">
        <color rgb="FF9B8357"/>
      </left>
      <right/>
      <top/>
      <bottom style="double">
        <color rgb="FF9B8357"/>
      </bottom>
      <diagonal/>
    </border>
    <border>
      <left style="medium">
        <color rgb="FF9B8357"/>
      </left>
      <right/>
      <top/>
      <bottom/>
      <diagonal/>
    </border>
    <border>
      <left/>
      <right style="medium">
        <color rgb="FF9B8357"/>
      </right>
      <top/>
      <bottom/>
      <diagonal/>
    </border>
    <border>
      <left/>
      <right style="medium">
        <color rgb="FF9B8357"/>
      </right>
      <top/>
      <bottom style="double">
        <color rgb="FF9B8357"/>
      </bottom>
      <diagonal/>
    </border>
    <border>
      <left/>
      <right style="thin">
        <color rgb="FF9B8357"/>
      </right>
      <top/>
      <bottom/>
      <diagonal/>
    </border>
    <border>
      <left style="thin">
        <color rgb="FF9B8357"/>
      </left>
      <right style="medium">
        <color rgb="FF9B8357"/>
      </right>
      <top/>
      <bottom/>
      <diagonal/>
    </border>
    <border>
      <left/>
      <right style="thin">
        <color rgb="FF9B8357"/>
      </right>
      <top/>
      <bottom style="double">
        <color rgb="FF9B8357"/>
      </bottom>
      <diagonal/>
    </border>
    <border>
      <left style="thin">
        <color rgb="FF9B8357"/>
      </left>
      <right style="medium">
        <color rgb="FF9B8357"/>
      </right>
      <top/>
      <bottom style="double">
        <color rgb="FF9B8357"/>
      </bottom>
      <diagonal/>
    </border>
    <border>
      <left style="thin">
        <color rgb="FF9B8357"/>
      </left>
      <right/>
      <top/>
      <bottom/>
      <diagonal/>
    </border>
    <border>
      <left style="thin">
        <color rgb="FF9B8357"/>
      </left>
      <right/>
      <top/>
      <bottom style="double">
        <color rgb="FF9B8357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 style="medium">
        <color theme="0"/>
      </top>
      <bottom/>
      <diagonal/>
    </border>
  </borders>
  <cellStyleXfs count="44">
    <xf numFmtId="0" fontId="0" fillId="0" borderId="0"/>
    <xf numFmtId="164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>
      <alignment vertical="top"/>
    </xf>
    <xf numFmtId="0" fontId="1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1" fillId="0" borderId="0"/>
    <xf numFmtId="0" fontId="14" fillId="0" borderId="0"/>
    <xf numFmtId="0" fontId="1" fillId="0" borderId="0"/>
    <xf numFmtId="0" fontId="14" fillId="0" borderId="0"/>
    <xf numFmtId="0" fontId="13" fillId="0" borderId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4" fillId="0" borderId="0"/>
    <xf numFmtId="0" fontId="1" fillId="0" borderId="0"/>
    <xf numFmtId="0" fontId="1" fillId="0" borderId="0"/>
  </cellStyleXfs>
  <cellXfs count="450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/>
    </xf>
    <xf numFmtId="0" fontId="17" fillId="0" borderId="0" xfId="0" applyFont="1"/>
    <xf numFmtId="165" fontId="16" fillId="0" borderId="0" xfId="0" applyNumberFormat="1" applyFont="1" applyAlignment="1">
      <alignment horizontal="right"/>
    </xf>
    <xf numFmtId="166" fontId="4" fillId="0" borderId="0" xfId="6" applyNumberFormat="1" applyFont="1" applyAlignment="1">
      <alignment vertical="center"/>
    </xf>
    <xf numFmtId="0" fontId="1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6" applyFont="1" applyAlignment="1">
      <alignment vertical="center"/>
    </xf>
    <xf numFmtId="0" fontId="3" fillId="0" borderId="0" xfId="7" applyFont="1" applyAlignment="1">
      <alignment vertical="center"/>
    </xf>
    <xf numFmtId="0" fontId="6" fillId="0" borderId="0" xfId="6" applyFont="1" applyAlignment="1">
      <alignment vertical="center"/>
    </xf>
    <xf numFmtId="0" fontId="4" fillId="0" borderId="0" xfId="6" applyFont="1" applyAlignment="1">
      <alignment horizontal="center"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0" xfId="7" applyFont="1" applyAlignment="1">
      <alignment vertical="center"/>
    </xf>
    <xf numFmtId="17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165" fontId="16" fillId="0" borderId="0" xfId="0" applyNumberFormat="1" applyFont="1" applyAlignment="1">
      <alignment horizontal="center" vertical="center"/>
    </xf>
    <xf numFmtId="165" fontId="16" fillId="0" borderId="0" xfId="0" applyNumberFormat="1" applyFont="1" applyAlignment="1">
      <alignment vertical="center"/>
    </xf>
    <xf numFmtId="0" fontId="18" fillId="0" borderId="0" xfId="0" applyFont="1"/>
    <xf numFmtId="169" fontId="16" fillId="0" borderId="0" xfId="0" applyNumberFormat="1" applyFont="1" applyAlignment="1">
      <alignment horizontal="right"/>
    </xf>
    <xf numFmtId="169" fontId="16" fillId="0" borderId="0" xfId="0" applyNumberFormat="1" applyFont="1"/>
    <xf numFmtId="166" fontId="4" fillId="0" borderId="0" xfId="0" applyNumberFormat="1" applyFont="1" applyAlignment="1">
      <alignment horizontal="right"/>
    </xf>
    <xf numFmtId="169" fontId="4" fillId="0" borderId="0" xfId="0" applyNumberFormat="1" applyFont="1" applyAlignment="1">
      <alignment horizontal="right"/>
    </xf>
    <xf numFmtId="1" fontId="4" fillId="0" borderId="0" xfId="0" applyNumberFormat="1" applyFont="1" applyAlignment="1">
      <alignment horizontal="center" vertical="center"/>
    </xf>
    <xf numFmtId="166" fontId="16" fillId="0" borderId="0" xfId="0" applyNumberFormat="1" applyFont="1" applyAlignment="1">
      <alignment horizontal="right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6" fillId="0" borderId="0" xfId="0" applyFont="1"/>
    <xf numFmtId="171" fontId="0" fillId="0" borderId="0" xfId="0" applyNumberFormat="1"/>
    <xf numFmtId="0" fontId="19" fillId="0" borderId="0" xfId="0" applyFont="1"/>
    <xf numFmtId="0" fontId="19" fillId="0" borderId="0" xfId="0" applyFont="1" applyAlignment="1">
      <alignment horizontal="center"/>
    </xf>
    <xf numFmtId="0" fontId="21" fillId="0" borderId="0" xfId="0" applyFont="1"/>
    <xf numFmtId="167" fontId="16" fillId="0" borderId="0" xfId="28" applyNumberFormat="1" applyFont="1" applyFill="1"/>
    <xf numFmtId="170" fontId="19" fillId="0" borderId="0" xfId="0" applyNumberFormat="1" applyFont="1" applyAlignment="1">
      <alignment horizontal="center"/>
    </xf>
    <xf numFmtId="173" fontId="18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/>
    </xf>
    <xf numFmtId="174" fontId="18" fillId="0" borderId="0" xfId="0" applyNumberFormat="1" applyFont="1" applyAlignment="1">
      <alignment horizontal="center" vertical="center"/>
    </xf>
    <xf numFmtId="174" fontId="16" fillId="0" borderId="0" xfId="0" applyNumberFormat="1" applyFont="1"/>
    <xf numFmtId="0" fontId="10" fillId="0" borderId="0" xfId="6" applyFont="1" applyAlignment="1">
      <alignment horizontal="right" vertical="center"/>
    </xf>
    <xf numFmtId="169" fontId="4" fillId="0" borderId="0" xfId="0" applyNumberFormat="1" applyFont="1" applyAlignment="1">
      <alignment horizontal="left"/>
    </xf>
    <xf numFmtId="2" fontId="16" fillId="0" borderId="0" xfId="0" applyNumberFormat="1" applyFont="1" applyAlignment="1">
      <alignment horizontal="right"/>
    </xf>
    <xf numFmtId="175" fontId="16" fillId="0" borderId="0" xfId="0" applyNumberFormat="1" applyFont="1" applyAlignment="1">
      <alignment horizontal="right"/>
    </xf>
    <xf numFmtId="168" fontId="16" fillId="0" borderId="0" xfId="0" applyNumberFormat="1" applyFont="1" applyAlignment="1">
      <alignment horizontal="center" vertical="center"/>
    </xf>
    <xf numFmtId="0" fontId="18" fillId="0" borderId="0" xfId="0" applyFont="1" applyAlignment="1">
      <alignment vertical="center"/>
    </xf>
    <xf numFmtId="165" fontId="16" fillId="0" borderId="0" xfId="0" applyNumberFormat="1" applyFont="1" applyAlignment="1">
      <alignment horizontal="right" vertical="center"/>
    </xf>
    <xf numFmtId="0" fontId="22" fillId="0" borderId="0" xfId="0" applyFont="1"/>
    <xf numFmtId="0" fontId="22" fillId="0" borderId="0" xfId="0" applyFont="1" applyAlignment="1">
      <alignment vertical="center"/>
    </xf>
    <xf numFmtId="0" fontId="28" fillId="0" borderId="0" xfId="0" applyFont="1"/>
    <xf numFmtId="0" fontId="28" fillId="0" borderId="0" xfId="0" applyFont="1" applyAlignment="1">
      <alignment horizontal="center"/>
    </xf>
    <xf numFmtId="0" fontId="29" fillId="0" borderId="0" xfId="0" applyFont="1"/>
    <xf numFmtId="0" fontId="30" fillId="0" borderId="0" xfId="0" applyFont="1"/>
    <xf numFmtId="0" fontId="32" fillId="0" borderId="0" xfId="0" applyFont="1"/>
    <xf numFmtId="166" fontId="28" fillId="0" borderId="0" xfId="0" applyNumberFormat="1" applyFont="1" applyAlignment="1">
      <alignment horizontal="right"/>
    </xf>
    <xf numFmtId="169" fontId="28" fillId="0" borderId="0" xfId="0" applyNumberFormat="1" applyFont="1" applyAlignment="1">
      <alignment horizontal="right"/>
    </xf>
    <xf numFmtId="0" fontId="34" fillId="0" borderId="0" xfId="6" applyFont="1" applyAlignment="1">
      <alignment horizontal="right" vertical="center"/>
    </xf>
    <xf numFmtId="2" fontId="28" fillId="0" borderId="0" xfId="0" applyNumberFormat="1" applyFont="1" applyAlignment="1">
      <alignment horizontal="right"/>
    </xf>
    <xf numFmtId="166" fontId="28" fillId="0" borderId="0" xfId="0" applyNumberFormat="1" applyFont="1" applyAlignment="1">
      <alignment horizontal="center"/>
    </xf>
    <xf numFmtId="0" fontId="31" fillId="0" borderId="0" xfId="0" applyFont="1"/>
    <xf numFmtId="0" fontId="31" fillId="0" borderId="0" xfId="0" applyFont="1" applyAlignment="1">
      <alignment horizontal="left" indent="1"/>
    </xf>
    <xf numFmtId="0" fontId="36" fillId="0" borderId="0" xfId="0" applyFont="1"/>
    <xf numFmtId="0" fontId="22" fillId="0" borderId="0" xfId="0" applyFont="1" applyAlignment="1">
      <alignment horizontal="left" indent="2"/>
    </xf>
    <xf numFmtId="0" fontId="22" fillId="0" borderId="0" xfId="0" applyFont="1" applyAlignment="1">
      <alignment horizontal="left"/>
    </xf>
    <xf numFmtId="0" fontId="36" fillId="0" borderId="0" xfId="0" applyFont="1" applyAlignment="1">
      <alignment horizontal="left"/>
    </xf>
    <xf numFmtId="0" fontId="26" fillId="2" borderId="5" xfId="0" applyFont="1" applyFill="1" applyBorder="1" applyAlignment="1">
      <alignment horizontal="center" vertical="center"/>
    </xf>
    <xf numFmtId="0" fontId="26" fillId="2" borderId="6" xfId="0" applyFont="1" applyFill="1" applyBorder="1" applyAlignment="1">
      <alignment horizontal="center" vertical="center" wrapText="1"/>
    </xf>
    <xf numFmtId="0" fontId="28" fillId="0" borderId="8" xfId="0" applyFont="1" applyBorder="1" applyAlignment="1">
      <alignment horizontal="left" indent="2"/>
    </xf>
    <xf numFmtId="165" fontId="28" fillId="0" borderId="8" xfId="0" applyNumberFormat="1" applyFont="1" applyBorder="1" applyAlignment="1">
      <alignment horizontal="right"/>
    </xf>
    <xf numFmtId="0" fontId="26" fillId="2" borderId="4" xfId="0" applyFont="1" applyFill="1" applyBorder="1" applyAlignment="1">
      <alignment horizontal="center" vertical="center"/>
    </xf>
    <xf numFmtId="0" fontId="40" fillId="0" borderId="0" xfId="0" applyFont="1" applyAlignment="1">
      <alignment horizontal="right"/>
    </xf>
    <xf numFmtId="0" fontId="26" fillId="2" borderId="7" xfId="0" applyFont="1" applyFill="1" applyBorder="1" applyAlignment="1">
      <alignment horizontal="center" vertical="center"/>
    </xf>
    <xf numFmtId="0" fontId="26" fillId="2" borderId="10" xfId="0" applyFont="1" applyFill="1" applyBorder="1" applyAlignment="1">
      <alignment horizontal="center" vertical="center"/>
    </xf>
    <xf numFmtId="0" fontId="28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40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174" fontId="40" fillId="0" borderId="0" xfId="0" applyNumberFormat="1" applyFont="1" applyAlignment="1">
      <alignment horizontal="center" vertical="center"/>
    </xf>
    <xf numFmtId="165" fontId="28" fillId="0" borderId="0" xfId="0" applyNumberFormat="1" applyFont="1" applyAlignment="1">
      <alignment vertical="center"/>
    </xf>
    <xf numFmtId="0" fontId="31" fillId="0" borderId="0" xfId="0" applyFont="1" applyAlignment="1">
      <alignment vertical="center"/>
    </xf>
    <xf numFmtId="0" fontId="32" fillId="0" borderId="0" xfId="0" applyFont="1" applyAlignment="1">
      <alignment horizontal="right" vertical="center"/>
    </xf>
    <xf numFmtId="0" fontId="36" fillId="0" borderId="0" xfId="0" applyFont="1" applyAlignment="1">
      <alignment vertical="center"/>
    </xf>
    <xf numFmtId="0" fontId="22" fillId="0" borderId="0" xfId="0" applyFont="1" applyAlignment="1">
      <alignment horizontal="center" vertical="center"/>
    </xf>
    <xf numFmtId="17" fontId="22" fillId="0" borderId="0" xfId="0" applyNumberFormat="1" applyFont="1" applyAlignment="1">
      <alignment horizontal="center" vertical="center"/>
    </xf>
    <xf numFmtId="166" fontId="35" fillId="0" borderId="0" xfId="0" applyNumberFormat="1" applyFont="1" applyAlignment="1">
      <alignment horizontal="right" vertical="center"/>
    </xf>
    <xf numFmtId="0" fontId="22" fillId="0" borderId="0" xfId="0" applyFont="1" applyAlignment="1">
      <alignment horizontal="left" vertical="center" indent="1"/>
    </xf>
    <xf numFmtId="166" fontId="37" fillId="0" borderId="0" xfId="0" applyNumberFormat="1" applyFont="1" applyAlignment="1">
      <alignment horizontal="right" vertical="center"/>
    </xf>
    <xf numFmtId="0" fontId="22" fillId="0" borderId="8" xfId="0" applyFont="1" applyBorder="1" applyAlignment="1">
      <alignment horizontal="left" vertical="center" indent="1"/>
    </xf>
    <xf numFmtId="165" fontId="37" fillId="0" borderId="8" xfId="0" applyNumberFormat="1" applyFont="1" applyBorder="1" applyAlignment="1">
      <alignment vertical="center"/>
    </xf>
    <xf numFmtId="0" fontId="22" fillId="0" borderId="3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166" fontId="35" fillId="0" borderId="12" xfId="0" applyNumberFormat="1" applyFont="1" applyBorder="1" applyAlignment="1">
      <alignment horizontal="right" vertical="center"/>
    </xf>
    <xf numFmtId="166" fontId="35" fillId="0" borderId="2" xfId="0" applyNumberFormat="1" applyFont="1" applyBorder="1" applyAlignment="1">
      <alignment horizontal="right" vertical="center"/>
    </xf>
    <xf numFmtId="166" fontId="37" fillId="0" borderId="12" xfId="0" applyNumberFormat="1" applyFont="1" applyBorder="1" applyAlignment="1">
      <alignment horizontal="right" vertical="center"/>
    </xf>
    <xf numFmtId="166" fontId="37" fillId="0" borderId="2" xfId="0" applyNumberFormat="1" applyFont="1" applyBorder="1" applyAlignment="1">
      <alignment horizontal="right" vertical="center"/>
    </xf>
    <xf numFmtId="166" fontId="37" fillId="0" borderId="13" xfId="0" applyNumberFormat="1" applyFont="1" applyBorder="1" applyAlignment="1">
      <alignment horizontal="right" vertical="center"/>
    </xf>
    <xf numFmtId="165" fontId="22" fillId="0" borderId="0" xfId="0" applyNumberFormat="1" applyFont="1" applyAlignment="1">
      <alignment vertical="center"/>
    </xf>
    <xf numFmtId="166" fontId="42" fillId="0" borderId="0" xfId="0" applyNumberFormat="1" applyFont="1" applyAlignment="1">
      <alignment horizontal="center" vertical="center"/>
    </xf>
    <xf numFmtId="174" fontId="22" fillId="0" borderId="0" xfId="0" applyNumberFormat="1" applyFont="1" applyAlignment="1">
      <alignment horizontal="center" vertical="center"/>
    </xf>
    <xf numFmtId="165" fontId="42" fillId="0" borderId="0" xfId="0" applyNumberFormat="1" applyFont="1" applyAlignment="1">
      <alignment horizontal="right" vertical="center"/>
    </xf>
    <xf numFmtId="167" fontId="22" fillId="0" borderId="0" xfId="28" applyNumberFormat="1" applyFont="1" applyAlignment="1">
      <alignment vertical="center"/>
    </xf>
    <xf numFmtId="166" fontId="38" fillId="0" borderId="12" xfId="0" applyNumberFormat="1" applyFont="1" applyBorder="1" applyAlignment="1">
      <alignment horizontal="right" vertical="center"/>
    </xf>
    <xf numFmtId="166" fontId="38" fillId="0" borderId="2" xfId="0" applyNumberFormat="1" applyFont="1" applyBorder="1" applyAlignment="1">
      <alignment horizontal="right" vertical="center"/>
    </xf>
    <xf numFmtId="165" fontId="35" fillId="0" borderId="12" xfId="0" applyNumberFormat="1" applyFont="1" applyBorder="1" applyAlignment="1">
      <alignment horizontal="right" vertical="center"/>
    </xf>
    <xf numFmtId="165" fontId="37" fillId="0" borderId="12" xfId="0" applyNumberFormat="1" applyFont="1" applyBorder="1" applyAlignment="1">
      <alignment horizontal="right" vertical="center"/>
    </xf>
    <xf numFmtId="165" fontId="42" fillId="0" borderId="12" xfId="0" applyNumberFormat="1" applyFont="1" applyBorder="1" applyAlignment="1">
      <alignment horizontal="right" vertical="center"/>
    </xf>
    <xf numFmtId="165" fontId="38" fillId="0" borderId="12" xfId="0" applyNumberFormat="1" applyFont="1" applyBorder="1" applyAlignment="1">
      <alignment horizontal="right" vertical="center"/>
    </xf>
    <xf numFmtId="174" fontId="40" fillId="0" borderId="0" xfId="0" applyNumberFormat="1" applyFont="1" applyAlignment="1">
      <alignment vertical="center"/>
    </xf>
    <xf numFmtId="0" fontId="43" fillId="0" borderId="0" xfId="0" applyFont="1" applyAlignment="1">
      <alignment vertical="center"/>
    </xf>
    <xf numFmtId="165" fontId="29" fillId="0" borderId="0" xfId="0" applyNumberFormat="1" applyFont="1" applyAlignment="1">
      <alignment vertical="center"/>
    </xf>
    <xf numFmtId="165" fontId="29" fillId="0" borderId="0" xfId="20" applyNumberFormat="1" applyFont="1"/>
    <xf numFmtId="165" fontId="28" fillId="0" borderId="0" xfId="20" applyNumberFormat="1" applyFont="1"/>
    <xf numFmtId="165" fontId="35" fillId="0" borderId="0" xfId="0" applyNumberFormat="1" applyFont="1" applyAlignment="1">
      <alignment vertical="center"/>
    </xf>
    <xf numFmtId="165" fontId="37" fillId="0" borderId="0" xfId="0" applyNumberFormat="1" applyFont="1" applyAlignment="1">
      <alignment vertical="center"/>
    </xf>
    <xf numFmtId="0" fontId="22" fillId="0" borderId="12" xfId="0" applyFont="1" applyBorder="1" applyAlignment="1">
      <alignment vertical="center"/>
    </xf>
    <xf numFmtId="165" fontId="35" fillId="0" borderId="12" xfId="0" applyNumberFormat="1" applyFont="1" applyBorder="1" applyAlignment="1">
      <alignment vertical="center"/>
    </xf>
    <xf numFmtId="165" fontId="37" fillId="0" borderId="12" xfId="0" applyNumberFormat="1" applyFont="1" applyBorder="1" applyAlignment="1">
      <alignment vertical="center"/>
    </xf>
    <xf numFmtId="0" fontId="22" fillId="0" borderId="8" xfId="0" applyFont="1" applyBorder="1" applyAlignment="1">
      <alignment horizontal="left" vertical="center"/>
    </xf>
    <xf numFmtId="0" fontId="22" fillId="0" borderId="9" xfId="0" applyFont="1" applyBorder="1" applyAlignment="1">
      <alignment horizontal="center" vertical="center"/>
    </xf>
    <xf numFmtId="0" fontId="26" fillId="2" borderId="16" xfId="0" applyFont="1" applyFill="1" applyBorder="1" applyAlignment="1">
      <alignment horizontal="center" vertical="center"/>
    </xf>
    <xf numFmtId="0" fontId="26" fillId="2" borderId="17" xfId="0" applyFont="1" applyFill="1" applyBorder="1" applyAlignment="1">
      <alignment horizontal="center" vertical="center"/>
    </xf>
    <xf numFmtId="1" fontId="44" fillId="0" borderId="0" xfId="27" applyNumberFormat="1" applyFont="1"/>
    <xf numFmtId="0" fontId="23" fillId="0" borderId="0" xfId="0" applyFont="1" applyAlignment="1">
      <alignment vertical="center"/>
    </xf>
    <xf numFmtId="0" fontId="23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174" fontId="23" fillId="0" borderId="0" xfId="0" applyNumberFormat="1" applyFont="1" applyAlignment="1">
      <alignment horizontal="center" vertical="center"/>
    </xf>
    <xf numFmtId="0" fontId="23" fillId="0" borderId="0" xfId="0" applyFont="1"/>
    <xf numFmtId="165" fontId="23" fillId="0" borderId="0" xfId="0" applyNumberFormat="1" applyFont="1" applyAlignment="1">
      <alignment horizontal="center" vertical="center"/>
    </xf>
    <xf numFmtId="165" fontId="23" fillId="0" borderId="0" xfId="0" applyNumberFormat="1" applyFont="1" applyAlignment="1">
      <alignment vertical="center"/>
    </xf>
    <xf numFmtId="0" fontId="23" fillId="0" borderId="0" xfId="0" applyFont="1" applyAlignment="1">
      <alignment horizontal="left" vertical="center" wrapText="1"/>
    </xf>
    <xf numFmtId="0" fontId="25" fillId="0" borderId="0" xfId="0" applyFont="1" applyAlignment="1">
      <alignment horizontal="left"/>
    </xf>
    <xf numFmtId="0" fontId="23" fillId="0" borderId="0" xfId="0" applyFont="1" applyAlignment="1">
      <alignment horizontal="left" vertical="center" indent="1"/>
    </xf>
    <xf numFmtId="0" fontId="23" fillId="0" borderId="8" xfId="0" applyFont="1" applyBorder="1" applyAlignment="1">
      <alignment horizontal="left" vertical="center"/>
    </xf>
    <xf numFmtId="0" fontId="23" fillId="0" borderId="8" xfId="0" applyFont="1" applyBorder="1" applyAlignment="1">
      <alignment horizontal="center" vertical="center"/>
    </xf>
    <xf numFmtId="165" fontId="35" fillId="0" borderId="0" xfId="0" applyNumberFormat="1" applyFont="1" applyAlignment="1">
      <alignment horizontal="right" vertical="center"/>
    </xf>
    <xf numFmtId="165" fontId="37" fillId="0" borderId="0" xfId="0" applyNumberFormat="1" applyFont="1" applyAlignment="1">
      <alignment horizontal="right" vertical="center"/>
    </xf>
    <xf numFmtId="0" fontId="40" fillId="0" borderId="3" xfId="0" applyFont="1" applyBorder="1" applyAlignment="1">
      <alignment horizontal="center" vertical="center"/>
    </xf>
    <xf numFmtId="0" fontId="50" fillId="0" borderId="3" xfId="0" applyFont="1" applyBorder="1" applyAlignment="1">
      <alignment vertical="center"/>
    </xf>
    <xf numFmtId="0" fontId="22" fillId="0" borderId="0" xfId="0" applyFont="1" applyAlignment="1">
      <alignment horizontal="center"/>
    </xf>
    <xf numFmtId="17" fontId="26" fillId="2" borderId="16" xfId="0" applyNumberFormat="1" applyFont="1" applyFill="1" applyBorder="1" applyAlignment="1">
      <alignment horizontal="center" vertical="center"/>
    </xf>
    <xf numFmtId="0" fontId="36" fillId="0" borderId="2" xfId="0" applyFont="1" applyBorder="1"/>
    <xf numFmtId="0" fontId="22" fillId="0" borderId="12" xfId="0" applyFont="1" applyBorder="1" applyAlignment="1">
      <alignment horizontal="center"/>
    </xf>
    <xf numFmtId="0" fontId="31" fillId="0" borderId="2" xfId="0" applyFont="1" applyBorder="1"/>
    <xf numFmtId="166" fontId="31" fillId="0" borderId="12" xfId="0" applyNumberFormat="1" applyFont="1" applyBorder="1" applyAlignment="1">
      <alignment horizontal="right"/>
    </xf>
    <xf numFmtId="166" fontId="31" fillId="0" borderId="2" xfId="0" applyNumberFormat="1" applyFont="1" applyBorder="1" applyAlignment="1">
      <alignment horizontal="right"/>
    </xf>
    <xf numFmtId="165" fontId="31" fillId="0" borderId="12" xfId="0" applyNumberFormat="1" applyFont="1" applyBorder="1" applyAlignment="1">
      <alignment horizontal="right"/>
    </xf>
    <xf numFmtId="166" fontId="22" fillId="0" borderId="12" xfId="0" applyNumberFormat="1" applyFont="1" applyBorder="1" applyAlignment="1">
      <alignment horizontal="right"/>
    </xf>
    <xf numFmtId="166" fontId="22" fillId="0" borderId="0" xfId="0" applyNumberFormat="1" applyFont="1" applyAlignment="1">
      <alignment horizontal="right"/>
    </xf>
    <xf numFmtId="166" fontId="22" fillId="0" borderId="2" xfId="0" applyNumberFormat="1" applyFont="1" applyBorder="1" applyAlignment="1">
      <alignment horizontal="right"/>
    </xf>
    <xf numFmtId="0" fontId="31" fillId="0" borderId="2" xfId="0" applyFont="1" applyBorder="1" applyAlignment="1">
      <alignment horizontal="left" indent="1"/>
    </xf>
    <xf numFmtId="169" fontId="22" fillId="0" borderId="0" xfId="0" applyNumberFormat="1" applyFont="1" applyAlignment="1">
      <alignment horizontal="right"/>
    </xf>
    <xf numFmtId="169" fontId="22" fillId="0" borderId="2" xfId="0" applyNumberFormat="1" applyFont="1" applyBorder="1" applyAlignment="1">
      <alignment horizontal="right"/>
    </xf>
    <xf numFmtId="0" fontId="22" fillId="0" borderId="2" xfId="0" applyFont="1" applyBorder="1" applyAlignment="1">
      <alignment horizontal="left" indent="2"/>
    </xf>
    <xf numFmtId="169" fontId="37" fillId="0" borderId="0" xfId="0" applyNumberFormat="1" applyFont="1" applyAlignment="1">
      <alignment horizontal="right"/>
    </xf>
    <xf numFmtId="169" fontId="37" fillId="0" borderId="2" xfId="0" applyNumberFormat="1" applyFont="1" applyBorder="1" applyAlignment="1">
      <alignment horizontal="right"/>
    </xf>
    <xf numFmtId="165" fontId="22" fillId="0" borderId="0" xfId="0" applyNumberFormat="1" applyFont="1" applyAlignment="1">
      <alignment horizontal="right"/>
    </xf>
    <xf numFmtId="166" fontId="37" fillId="0" borderId="2" xfId="0" applyNumberFormat="1" applyFont="1" applyBorder="1" applyAlignment="1">
      <alignment horizontal="right"/>
    </xf>
    <xf numFmtId="0" fontId="22" fillId="0" borderId="2" xfId="0" applyFont="1" applyBorder="1" applyAlignment="1">
      <alignment horizontal="left"/>
    </xf>
    <xf numFmtId="0" fontId="22" fillId="0" borderId="2" xfId="0" applyFont="1" applyBorder="1" applyAlignment="1">
      <alignment horizontal="center"/>
    </xf>
    <xf numFmtId="169" fontId="31" fillId="0" borderId="2" xfId="0" applyNumberFormat="1" applyFont="1" applyBorder="1" applyAlignment="1">
      <alignment horizontal="right"/>
    </xf>
    <xf numFmtId="0" fontId="36" fillId="0" borderId="2" xfId="0" applyFont="1" applyBorder="1" applyAlignment="1">
      <alignment horizontal="left"/>
    </xf>
    <xf numFmtId="0" fontId="22" fillId="0" borderId="14" xfId="0" applyFont="1" applyBorder="1" applyAlignment="1">
      <alignment horizontal="left" indent="2"/>
    </xf>
    <xf numFmtId="166" fontId="22" fillId="0" borderId="13" xfId="0" applyNumberFormat="1" applyFont="1" applyBorder="1" applyAlignment="1">
      <alignment horizontal="right"/>
    </xf>
    <xf numFmtId="169" fontId="37" fillId="0" borderId="8" xfId="0" applyNumberFormat="1" applyFont="1" applyBorder="1" applyAlignment="1">
      <alignment horizontal="right"/>
    </xf>
    <xf numFmtId="169" fontId="37" fillId="0" borderId="14" xfId="0" applyNumberFormat="1" applyFont="1" applyBorder="1" applyAlignment="1">
      <alignment horizontal="right"/>
    </xf>
    <xf numFmtId="17" fontId="22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/>
    </xf>
    <xf numFmtId="169" fontId="31" fillId="0" borderId="12" xfId="0" applyNumberFormat="1" applyFont="1" applyBorder="1" applyAlignment="1">
      <alignment horizontal="right"/>
    </xf>
    <xf numFmtId="169" fontId="22" fillId="0" borderId="12" xfId="0" applyNumberFormat="1" applyFont="1" applyBorder="1" applyAlignment="1">
      <alignment horizontal="right"/>
    </xf>
    <xf numFmtId="169" fontId="22" fillId="0" borderId="2" xfId="0" quotePrefix="1" applyNumberFormat="1" applyFont="1" applyBorder="1" applyAlignment="1">
      <alignment horizontal="right"/>
    </xf>
    <xf numFmtId="169" fontId="37" fillId="0" borderId="2" xfId="0" quotePrefix="1" applyNumberFormat="1" applyFont="1" applyBorder="1" applyAlignment="1">
      <alignment horizontal="right"/>
    </xf>
    <xf numFmtId="0" fontId="22" fillId="0" borderId="2" xfId="0" applyFont="1" applyBorder="1" applyAlignment="1">
      <alignment horizontal="left" indent="1"/>
    </xf>
    <xf numFmtId="169" fontId="22" fillId="0" borderId="13" xfId="0" applyNumberFormat="1" applyFont="1" applyBorder="1" applyAlignment="1">
      <alignment horizontal="right"/>
    </xf>
    <xf numFmtId="169" fontId="37" fillId="0" borderId="8" xfId="0" quotePrefix="1" applyNumberFormat="1" applyFont="1" applyBorder="1" applyAlignment="1">
      <alignment horizontal="right"/>
    </xf>
    <xf numFmtId="169" fontId="37" fillId="0" borderId="14" xfId="0" quotePrefix="1" applyNumberFormat="1" applyFont="1" applyBorder="1" applyAlignment="1">
      <alignment horizontal="right"/>
    </xf>
    <xf numFmtId="0" fontId="22" fillId="0" borderId="0" xfId="41" applyFont="1"/>
    <xf numFmtId="0" fontId="22" fillId="0" borderId="0" xfId="41" applyFont="1" applyAlignment="1">
      <alignment horizontal="center"/>
    </xf>
    <xf numFmtId="0" fontId="31" fillId="0" borderId="0" xfId="41" applyFont="1"/>
    <xf numFmtId="1" fontId="53" fillId="0" borderId="0" xfId="41" applyNumberFormat="1" applyFont="1"/>
    <xf numFmtId="0" fontId="22" fillId="0" borderId="0" xfId="41" applyFont="1" applyAlignment="1">
      <alignment horizontal="center" vertical="center"/>
    </xf>
    <xf numFmtId="169" fontId="31" fillId="0" borderId="0" xfId="0" applyNumberFormat="1" applyFont="1" applyAlignment="1">
      <alignment horizontal="right"/>
    </xf>
    <xf numFmtId="165" fontId="31" fillId="0" borderId="0" xfId="0" applyNumberFormat="1" applyFont="1" applyAlignment="1">
      <alignment horizontal="right"/>
    </xf>
    <xf numFmtId="0" fontId="36" fillId="0" borderId="2" xfId="41" applyFont="1" applyBorder="1"/>
    <xf numFmtId="0" fontId="22" fillId="0" borderId="2" xfId="41" applyFont="1" applyBorder="1" applyAlignment="1">
      <alignment horizontal="left" indent="1"/>
    </xf>
    <xf numFmtId="0" fontId="22" fillId="0" borderId="2" xfId="41" applyFont="1" applyBorder="1" applyAlignment="1">
      <alignment horizontal="left"/>
    </xf>
    <xf numFmtId="0" fontId="31" fillId="0" borderId="2" xfId="41" applyFont="1" applyBorder="1" applyAlignment="1">
      <alignment horizontal="left"/>
    </xf>
    <xf numFmtId="0" fontId="22" fillId="0" borderId="3" xfId="41" applyFont="1" applyBorder="1" applyAlignment="1">
      <alignment horizontal="center"/>
    </xf>
    <xf numFmtId="0" fontId="22" fillId="0" borderId="8" xfId="41" applyFont="1" applyBorder="1" applyAlignment="1">
      <alignment horizontal="center"/>
    </xf>
    <xf numFmtId="166" fontId="22" fillId="0" borderId="0" xfId="41" applyNumberFormat="1" applyFont="1" applyAlignment="1">
      <alignment horizontal="center"/>
    </xf>
    <xf numFmtId="168" fontId="22" fillId="0" borderId="0" xfId="41" applyNumberFormat="1" applyFont="1" applyAlignment="1">
      <alignment horizontal="center"/>
    </xf>
    <xf numFmtId="166" fontId="35" fillId="0" borderId="0" xfId="41" applyNumberFormat="1" applyFont="1" applyAlignment="1">
      <alignment horizontal="right"/>
    </xf>
    <xf numFmtId="0" fontId="40" fillId="0" borderId="0" xfId="41" applyFont="1" applyAlignment="1">
      <alignment horizontal="right"/>
    </xf>
    <xf numFmtId="0" fontId="31" fillId="0" borderId="2" xfId="41" applyFont="1" applyBorder="1"/>
    <xf numFmtId="174" fontId="22" fillId="0" borderId="0" xfId="41" applyNumberFormat="1" applyFont="1" applyAlignment="1">
      <alignment horizontal="center"/>
    </xf>
    <xf numFmtId="0" fontId="31" fillId="0" borderId="2" xfId="41" applyFont="1" applyBorder="1" applyAlignment="1">
      <alignment horizontal="left" indent="1"/>
    </xf>
    <xf numFmtId="172" fontId="22" fillId="0" borderId="0" xfId="41" applyNumberFormat="1" applyFont="1" applyAlignment="1">
      <alignment horizontal="center"/>
    </xf>
    <xf numFmtId="0" fontId="56" fillId="0" borderId="0" xfId="0" applyFont="1"/>
    <xf numFmtId="0" fontId="5" fillId="0" borderId="0" xfId="6" applyFont="1" applyAlignment="1">
      <alignment vertical="center"/>
    </xf>
    <xf numFmtId="0" fontId="4" fillId="0" borderId="24" xfId="6" applyFont="1" applyBorder="1" applyAlignment="1">
      <alignment vertical="center"/>
    </xf>
    <xf numFmtId="165" fontId="3" fillId="0" borderId="24" xfId="7" applyNumberFormat="1" applyFont="1" applyBorder="1" applyAlignment="1">
      <alignment vertical="center"/>
    </xf>
    <xf numFmtId="0" fontId="6" fillId="0" borderId="25" xfId="0" applyFont="1" applyBorder="1" applyAlignment="1">
      <alignment vertical="center"/>
    </xf>
    <xf numFmtId="0" fontId="40" fillId="0" borderId="26" xfId="0" applyFont="1" applyBorder="1" applyAlignment="1">
      <alignment horizontal="center" vertical="center"/>
    </xf>
    <xf numFmtId="1" fontId="4" fillId="0" borderId="28" xfId="7" applyNumberFormat="1" applyFont="1" applyBorder="1" applyAlignment="1">
      <alignment horizontal="center" vertical="center"/>
    </xf>
    <xf numFmtId="1" fontId="4" fillId="0" borderId="0" xfId="8" applyNumberFormat="1" applyFont="1" applyAlignment="1">
      <alignment horizontal="center" vertical="center"/>
    </xf>
    <xf numFmtId="1" fontId="4" fillId="0" borderId="29" xfId="7" applyNumberFormat="1" applyFont="1" applyBorder="1" applyAlignment="1">
      <alignment horizontal="center" vertical="center"/>
    </xf>
    <xf numFmtId="1" fontId="4" fillId="0" borderId="28" xfId="8" applyNumberFormat="1" applyFont="1" applyBorder="1" applyAlignment="1">
      <alignment horizontal="center" vertical="center"/>
    </xf>
    <xf numFmtId="0" fontId="34" fillId="0" borderId="25" xfId="6" applyFont="1" applyBorder="1" applyAlignment="1">
      <alignment horizontal="right" vertical="center"/>
    </xf>
    <xf numFmtId="0" fontId="59" fillId="0" borderId="0" xfId="6" applyFont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34" fillId="0" borderId="25" xfId="0" applyFont="1" applyBorder="1" applyAlignment="1">
      <alignment horizontal="center" vertical="center"/>
    </xf>
    <xf numFmtId="0" fontId="40" fillId="0" borderId="0" xfId="0" applyFont="1" applyAlignment="1">
      <alignment horizontal="left" vertical="center" indent="1"/>
    </xf>
    <xf numFmtId="0" fontId="6" fillId="0" borderId="0" xfId="6" applyFont="1" applyAlignment="1">
      <alignment horizontal="center" vertical="center"/>
    </xf>
    <xf numFmtId="0" fontId="34" fillId="0" borderId="0" xfId="6" applyFont="1" applyAlignment="1">
      <alignment horizontal="center" vertical="center"/>
    </xf>
    <xf numFmtId="0" fontId="35" fillId="0" borderId="0" xfId="0" applyFont="1" applyAlignment="1">
      <alignment horizontal="left" vertical="center"/>
    </xf>
    <xf numFmtId="0" fontId="59" fillId="0" borderId="0" xfId="8" applyFont="1" applyAlignment="1">
      <alignment vertical="center"/>
    </xf>
    <xf numFmtId="0" fontId="59" fillId="0" borderId="0" xfId="6" applyFont="1" applyAlignment="1">
      <alignment vertical="center"/>
    </xf>
    <xf numFmtId="166" fontId="35" fillId="0" borderId="29" xfId="0" applyNumberFormat="1" applyFont="1" applyBorder="1" applyAlignment="1">
      <alignment horizontal="right" vertical="center"/>
    </xf>
    <xf numFmtId="166" fontId="37" fillId="0" borderId="29" xfId="0" applyNumberFormat="1" applyFont="1" applyBorder="1" applyAlignment="1">
      <alignment horizontal="right" vertical="center"/>
    </xf>
    <xf numFmtId="0" fontId="35" fillId="0" borderId="0" xfId="8" applyFont="1" applyAlignment="1">
      <alignment vertical="center"/>
    </xf>
    <xf numFmtId="0" fontId="64" fillId="0" borderId="0" xfId="6" applyFont="1" applyAlignment="1">
      <alignment vertical="center"/>
    </xf>
    <xf numFmtId="165" fontId="35" fillId="0" borderId="0" xfId="8" applyNumberFormat="1" applyFont="1" applyAlignment="1">
      <alignment horizontal="right" vertical="center"/>
    </xf>
    <xf numFmtId="0" fontId="35" fillId="0" borderId="0" xfId="6" applyFont="1" applyAlignment="1">
      <alignment vertical="center"/>
    </xf>
    <xf numFmtId="0" fontId="37" fillId="0" borderId="0" xfId="6" applyFont="1" applyAlignment="1">
      <alignment vertical="center"/>
    </xf>
    <xf numFmtId="165" fontId="37" fillId="0" borderId="0" xfId="8" applyNumberFormat="1" applyFont="1" applyAlignment="1">
      <alignment horizontal="right" vertical="center"/>
    </xf>
    <xf numFmtId="0" fontId="37" fillId="0" borderId="24" xfId="6" applyFont="1" applyBorder="1" applyAlignment="1">
      <alignment vertical="center"/>
    </xf>
    <xf numFmtId="166" fontId="37" fillId="0" borderId="30" xfId="0" applyNumberFormat="1" applyFont="1" applyBorder="1" applyAlignment="1">
      <alignment horizontal="right" vertical="center"/>
    </xf>
    <xf numFmtId="166" fontId="37" fillId="0" borderId="24" xfId="0" applyNumberFormat="1" applyFont="1" applyBorder="1" applyAlignment="1">
      <alignment horizontal="right" vertical="center"/>
    </xf>
    <xf numFmtId="165" fontId="35" fillId="0" borderId="28" xfId="8" applyNumberFormat="1" applyFont="1" applyBorder="1" applyAlignment="1">
      <alignment horizontal="right" vertical="center"/>
    </xf>
    <xf numFmtId="0" fontId="35" fillId="0" borderId="0" xfId="0" applyFont="1" applyAlignment="1">
      <alignment vertical="center"/>
    </xf>
    <xf numFmtId="0" fontId="26" fillId="3" borderId="0" xfId="8" applyFont="1" applyFill="1" applyAlignment="1">
      <alignment vertical="center"/>
    </xf>
    <xf numFmtId="0" fontId="26" fillId="3" borderId="0" xfId="6" applyFont="1" applyFill="1" applyAlignment="1">
      <alignment vertical="center"/>
    </xf>
    <xf numFmtId="0" fontId="26" fillId="3" borderId="10" xfId="6" applyFont="1" applyFill="1" applyBorder="1" applyAlignment="1">
      <alignment vertical="center"/>
    </xf>
    <xf numFmtId="0" fontId="4" fillId="3" borderId="10" xfId="8" applyFont="1" applyFill="1" applyBorder="1" applyAlignment="1">
      <alignment horizontal="right" vertical="center"/>
    </xf>
    <xf numFmtId="0" fontId="16" fillId="3" borderId="0" xfId="6" applyFont="1" applyFill="1" applyAlignment="1">
      <alignment vertical="center"/>
    </xf>
    <xf numFmtId="0" fontId="65" fillId="3" borderId="0" xfId="12" applyFont="1" applyFill="1" applyAlignment="1">
      <alignment vertical="center"/>
    </xf>
    <xf numFmtId="0" fontId="65" fillId="3" borderId="10" xfId="6" applyFont="1" applyFill="1" applyBorder="1" applyAlignment="1">
      <alignment vertical="center"/>
    </xf>
    <xf numFmtId="0" fontId="16" fillId="3" borderId="0" xfId="0" applyFont="1" applyFill="1" applyAlignment="1">
      <alignment vertical="center"/>
    </xf>
    <xf numFmtId="0" fontId="35" fillId="0" borderId="0" xfId="12" applyFont="1" applyAlignment="1">
      <alignment horizontal="left" vertical="center"/>
    </xf>
    <xf numFmtId="0" fontId="36" fillId="0" borderId="0" xfId="6" applyFont="1" applyAlignment="1">
      <alignment vertical="center"/>
    </xf>
    <xf numFmtId="0" fontId="22" fillId="0" borderId="0" xfId="6" applyFont="1" applyAlignment="1">
      <alignment vertical="center"/>
    </xf>
    <xf numFmtId="0" fontId="37" fillId="0" borderId="0" xfId="8" applyFont="1" applyAlignment="1">
      <alignment vertical="center" wrapText="1"/>
    </xf>
    <xf numFmtId="0" fontId="34" fillId="0" borderId="0" xfId="0" applyFont="1" applyAlignment="1">
      <alignment vertical="center"/>
    </xf>
    <xf numFmtId="0" fontId="59" fillId="0" borderId="0" xfId="0" applyFont="1" applyAlignment="1">
      <alignment vertical="center"/>
    </xf>
    <xf numFmtId="0" fontId="59" fillId="0" borderId="0" xfId="0" applyFont="1" applyAlignment="1">
      <alignment horizontal="center" vertical="center"/>
    </xf>
    <xf numFmtId="0" fontId="22" fillId="0" borderId="24" xfId="6" applyFont="1" applyBorder="1" applyAlignment="1">
      <alignment vertical="center"/>
    </xf>
    <xf numFmtId="0" fontId="22" fillId="0" borderId="30" xfId="6" applyFont="1" applyBorder="1" applyAlignment="1">
      <alignment vertical="center" wrapText="1"/>
    </xf>
    <xf numFmtId="0" fontId="62" fillId="2" borderId="10" xfId="0" applyFont="1" applyFill="1" applyBorder="1" applyAlignment="1">
      <alignment horizontal="center" vertical="center" wrapText="1"/>
    </xf>
    <xf numFmtId="0" fontId="65" fillId="3" borderId="0" xfId="6" applyFont="1" applyFill="1" applyAlignment="1">
      <alignment vertical="center"/>
    </xf>
    <xf numFmtId="0" fontId="65" fillId="3" borderId="0" xfId="12" applyFont="1" applyFill="1"/>
    <xf numFmtId="0" fontId="37" fillId="0" borderId="0" xfId="12" applyFont="1"/>
    <xf numFmtId="0" fontId="35" fillId="0" borderId="0" xfId="12" quotePrefix="1" applyFont="1" applyAlignment="1">
      <alignment horizontal="left" vertical="center"/>
    </xf>
    <xf numFmtId="0" fontId="37" fillId="0" borderId="0" xfId="8" applyFont="1" applyAlignment="1">
      <alignment vertical="center"/>
    </xf>
    <xf numFmtId="166" fontId="31" fillId="0" borderId="28" xfId="6" applyNumberFormat="1" applyFont="1" applyBorder="1" applyAlignment="1">
      <alignment horizontal="right" vertical="center"/>
    </xf>
    <xf numFmtId="166" fontId="31" fillId="0" borderId="31" xfId="6" applyNumberFormat="1" applyFont="1" applyBorder="1" applyAlignment="1">
      <alignment horizontal="right" vertical="center"/>
    </xf>
    <xf numFmtId="167" fontId="31" fillId="0" borderId="35" xfId="28" applyNumberFormat="1" applyFont="1" applyBorder="1" applyAlignment="1">
      <alignment horizontal="right" vertical="center"/>
    </xf>
    <xf numFmtId="0" fontId="37" fillId="0" borderId="0" xfId="12" applyFont="1" applyAlignment="1">
      <alignment horizontal="left" vertical="center"/>
    </xf>
    <xf numFmtId="0" fontId="37" fillId="0" borderId="0" xfId="12" quotePrefix="1" applyFont="1" applyAlignment="1">
      <alignment horizontal="left" vertical="center"/>
    </xf>
    <xf numFmtId="166" fontId="37" fillId="0" borderId="28" xfId="8" applyNumberFormat="1" applyFont="1" applyBorder="1" applyAlignment="1">
      <alignment horizontal="right" vertical="center"/>
    </xf>
    <xf numFmtId="166" fontId="37" fillId="0" borderId="31" xfId="8" applyNumberFormat="1" applyFont="1" applyBorder="1" applyAlignment="1">
      <alignment horizontal="right" vertical="center"/>
    </xf>
    <xf numFmtId="167" fontId="22" fillId="0" borderId="35" xfId="28" applyNumberFormat="1" applyFont="1" applyBorder="1" applyAlignment="1">
      <alignment horizontal="right" vertical="center"/>
    </xf>
    <xf numFmtId="166" fontId="22" fillId="0" borderId="28" xfId="6" applyNumberFormat="1" applyFont="1" applyBorder="1" applyAlignment="1">
      <alignment horizontal="right" vertical="center"/>
    </xf>
    <xf numFmtId="166" fontId="22" fillId="0" borderId="31" xfId="6" applyNumberFormat="1" applyFont="1" applyBorder="1" applyAlignment="1">
      <alignment horizontal="right" vertical="center"/>
    </xf>
    <xf numFmtId="166" fontId="22" fillId="0" borderId="27" xfId="6" applyNumberFormat="1" applyFont="1" applyBorder="1" applyAlignment="1">
      <alignment horizontal="right" vertical="center"/>
    </xf>
    <xf numFmtId="166" fontId="22" fillId="0" borderId="33" xfId="6" applyNumberFormat="1" applyFont="1" applyBorder="1" applyAlignment="1">
      <alignment horizontal="right" vertical="center"/>
    </xf>
    <xf numFmtId="167" fontId="22" fillId="0" borderId="36" xfId="28" applyNumberFormat="1" applyFont="1" applyBorder="1" applyAlignment="1">
      <alignment horizontal="right" vertical="center"/>
    </xf>
    <xf numFmtId="0" fontId="37" fillId="0" borderId="30" xfId="12" applyFont="1" applyBorder="1" applyAlignment="1">
      <alignment horizontal="left" vertical="center"/>
    </xf>
    <xf numFmtId="0" fontId="40" fillId="0" borderId="0" xfId="0" applyFont="1"/>
    <xf numFmtId="0" fontId="52" fillId="2" borderId="0" xfId="0" applyFont="1" applyFill="1"/>
    <xf numFmtId="0" fontId="66" fillId="0" borderId="0" xfId="0" applyFont="1"/>
    <xf numFmtId="0" fontId="67" fillId="0" borderId="0" xfId="4" applyFont="1" applyAlignment="1" applyProtection="1"/>
    <xf numFmtId="0" fontId="68" fillId="0" borderId="0" xfId="0" applyFont="1"/>
    <xf numFmtId="166" fontId="37" fillId="0" borderId="8" xfId="0" applyNumberFormat="1" applyFont="1" applyBorder="1" applyAlignment="1">
      <alignment horizontal="right" vertical="center"/>
    </xf>
    <xf numFmtId="166" fontId="37" fillId="0" borderId="14" xfId="0" applyNumberFormat="1" applyFont="1" applyBorder="1" applyAlignment="1">
      <alignment horizontal="right" vertical="center"/>
    </xf>
    <xf numFmtId="166" fontId="38" fillId="0" borderId="0" xfId="0" applyNumberFormat="1" applyFont="1" applyAlignment="1">
      <alignment horizontal="right" vertical="center"/>
    </xf>
    <xf numFmtId="165" fontId="37" fillId="0" borderId="12" xfId="0" quotePrefix="1" applyNumberFormat="1" applyFont="1" applyBorder="1" applyAlignment="1">
      <alignment horizontal="right" vertical="center"/>
    </xf>
    <xf numFmtId="165" fontId="38" fillId="0" borderId="0" xfId="0" applyNumberFormat="1" applyFont="1" applyAlignment="1">
      <alignment horizontal="right" vertical="center"/>
    </xf>
    <xf numFmtId="177" fontId="37" fillId="0" borderId="12" xfId="0" applyNumberFormat="1" applyFont="1" applyBorder="1" applyAlignment="1">
      <alignment horizontal="right" vertical="center"/>
    </xf>
    <xf numFmtId="177" fontId="37" fillId="0" borderId="0" xfId="0" applyNumberFormat="1" applyFont="1" applyAlignment="1">
      <alignment horizontal="right" vertical="center"/>
    </xf>
    <xf numFmtId="177" fontId="37" fillId="0" borderId="12" xfId="0" quotePrefix="1" applyNumberFormat="1" applyFont="1" applyBorder="1" applyAlignment="1">
      <alignment horizontal="right" vertical="center"/>
    </xf>
    <xf numFmtId="177" fontId="37" fillId="0" borderId="13" xfId="0" applyNumberFormat="1" applyFont="1" applyBorder="1" applyAlignment="1">
      <alignment horizontal="right" vertical="center"/>
    </xf>
    <xf numFmtId="177" fontId="37" fillId="0" borderId="8" xfId="0" applyNumberFormat="1" applyFont="1" applyBorder="1" applyAlignment="1">
      <alignment horizontal="right" vertical="center"/>
    </xf>
    <xf numFmtId="0" fontId="37" fillId="0" borderId="0" xfId="0" applyFont="1" applyAlignment="1">
      <alignment horizontal="right" vertical="center"/>
    </xf>
    <xf numFmtId="0" fontId="37" fillId="0" borderId="12" xfId="0" applyFont="1" applyBorder="1" applyAlignment="1">
      <alignment horizontal="right" vertical="center"/>
    </xf>
    <xf numFmtId="176" fontId="35" fillId="0" borderId="0" xfId="0" applyNumberFormat="1" applyFont="1" applyAlignment="1">
      <alignment horizontal="right" vertical="center"/>
    </xf>
    <xf numFmtId="165" fontId="37" fillId="0" borderId="13" xfId="0" applyNumberFormat="1" applyFont="1" applyBorder="1" applyAlignment="1">
      <alignment vertical="center"/>
    </xf>
    <xf numFmtId="166" fontId="31" fillId="0" borderId="0" xfId="0" applyNumberFormat="1" applyFont="1" applyAlignment="1">
      <alignment horizontal="right"/>
    </xf>
    <xf numFmtId="166" fontId="37" fillId="0" borderId="0" xfId="0" applyNumberFormat="1" applyFont="1" applyAlignment="1">
      <alignment horizontal="right"/>
    </xf>
    <xf numFmtId="169" fontId="37" fillId="0" borderId="0" xfId="0" quotePrefix="1" applyNumberFormat="1" applyFont="1" applyAlignment="1">
      <alignment horizontal="right"/>
    </xf>
    <xf numFmtId="0" fontId="40" fillId="0" borderId="0" xfId="41" applyFont="1"/>
    <xf numFmtId="0" fontId="34" fillId="0" borderId="0" xfId="8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180" fontId="22" fillId="0" borderId="12" xfId="0" applyNumberFormat="1" applyFont="1" applyBorder="1" applyAlignment="1">
      <alignment horizontal="right"/>
    </xf>
    <xf numFmtId="180" fontId="22" fillId="0" borderId="0" xfId="0" applyNumberFormat="1" applyFont="1" applyAlignment="1">
      <alignment horizontal="right"/>
    </xf>
    <xf numFmtId="165" fontId="22" fillId="0" borderId="12" xfId="0" applyNumberFormat="1" applyFont="1" applyBorder="1" applyAlignment="1">
      <alignment horizontal="right"/>
    </xf>
    <xf numFmtId="165" fontId="22" fillId="0" borderId="13" xfId="0" applyNumberFormat="1" applyFont="1" applyBorder="1" applyAlignment="1">
      <alignment horizontal="right"/>
    </xf>
    <xf numFmtId="165" fontId="22" fillId="0" borderId="8" xfId="0" applyNumberFormat="1" applyFont="1" applyBorder="1" applyAlignment="1">
      <alignment horizontal="right"/>
    </xf>
    <xf numFmtId="169" fontId="22" fillId="0" borderId="0" xfId="0" quotePrefix="1" applyNumberFormat="1" applyFont="1" applyAlignment="1">
      <alignment horizontal="right"/>
    </xf>
    <xf numFmtId="180" fontId="31" fillId="0" borderId="12" xfId="0" applyNumberFormat="1" applyFont="1" applyBorder="1" applyAlignment="1">
      <alignment horizontal="right"/>
    </xf>
    <xf numFmtId="180" fontId="31" fillId="0" borderId="0" xfId="0" applyNumberFormat="1" applyFont="1" applyAlignment="1">
      <alignment horizontal="right"/>
    </xf>
    <xf numFmtId="166" fontId="35" fillId="0" borderId="28" xfId="8" applyNumberFormat="1" applyFont="1" applyBorder="1" applyAlignment="1">
      <alignment horizontal="right" vertical="center"/>
    </xf>
    <xf numFmtId="166" fontId="35" fillId="0" borderId="29" xfId="8" applyNumberFormat="1" applyFont="1" applyBorder="1" applyAlignment="1">
      <alignment horizontal="right" vertical="center"/>
    </xf>
    <xf numFmtId="166" fontId="37" fillId="0" borderId="29" xfId="8" applyNumberFormat="1" applyFont="1" applyBorder="1" applyAlignment="1">
      <alignment horizontal="right" vertical="center"/>
    </xf>
    <xf numFmtId="166" fontId="22" fillId="0" borderId="29" xfId="6" applyNumberFormat="1" applyFont="1" applyBorder="1" applyAlignment="1">
      <alignment horizontal="right" vertical="center"/>
    </xf>
    <xf numFmtId="166" fontId="22" fillId="0" borderId="30" xfId="6" applyNumberFormat="1" applyFont="1" applyBorder="1" applyAlignment="1">
      <alignment horizontal="right" vertical="center"/>
    </xf>
    <xf numFmtId="0" fontId="22" fillId="0" borderId="3" xfId="41" applyFont="1" applyBorder="1" applyAlignment="1">
      <alignment horizontal="left"/>
    </xf>
    <xf numFmtId="165" fontId="0" fillId="0" borderId="0" xfId="0" applyNumberFormat="1"/>
    <xf numFmtId="1" fontId="0" fillId="0" borderId="0" xfId="0" applyNumberFormat="1"/>
    <xf numFmtId="0" fontId="26" fillId="2" borderId="40" xfId="0" applyFont="1" applyFill="1" applyBorder="1" applyAlignment="1">
      <alignment horizontal="center" vertical="center" wrapText="1"/>
    </xf>
    <xf numFmtId="166" fontId="35" fillId="0" borderId="3" xfId="0" applyNumberFormat="1" applyFont="1" applyBorder="1" applyAlignment="1">
      <alignment horizontal="right" indent="1"/>
    </xf>
    <xf numFmtId="165" fontId="35" fillId="0" borderId="0" xfId="0" applyNumberFormat="1" applyFont="1" applyAlignment="1">
      <alignment horizontal="right" indent="1"/>
    </xf>
    <xf numFmtId="166" fontId="37" fillId="0" borderId="3" xfId="0" applyNumberFormat="1" applyFont="1" applyBorder="1" applyAlignment="1">
      <alignment horizontal="right" indent="1"/>
    </xf>
    <xf numFmtId="166" fontId="38" fillId="0" borderId="3" xfId="0" applyNumberFormat="1" applyFont="1" applyBorder="1" applyAlignment="1">
      <alignment horizontal="right" indent="1"/>
    </xf>
    <xf numFmtId="165" fontId="37" fillId="0" borderId="0" xfId="0" applyNumberFormat="1" applyFont="1" applyAlignment="1">
      <alignment horizontal="right" indent="1"/>
    </xf>
    <xf numFmtId="165" fontId="37" fillId="0" borderId="0" xfId="0" quotePrefix="1" applyNumberFormat="1" applyFont="1" applyAlignment="1">
      <alignment horizontal="right" indent="1"/>
    </xf>
    <xf numFmtId="165" fontId="39" fillId="0" borderId="0" xfId="0" applyNumberFormat="1" applyFont="1" applyAlignment="1">
      <alignment horizontal="right" indent="1"/>
    </xf>
    <xf numFmtId="178" fontId="37" fillId="0" borderId="3" xfId="0" applyNumberFormat="1" applyFont="1" applyBorder="1" applyAlignment="1">
      <alignment horizontal="right" indent="1"/>
    </xf>
    <xf numFmtId="1" fontId="22" fillId="0" borderId="0" xfId="0" applyNumberFormat="1" applyFont="1" applyAlignment="1">
      <alignment horizontal="right"/>
    </xf>
    <xf numFmtId="1" fontId="22" fillId="0" borderId="12" xfId="0" applyNumberFormat="1" applyFont="1" applyBorder="1" applyAlignment="1">
      <alignment horizontal="right"/>
    </xf>
    <xf numFmtId="1" fontId="22" fillId="0" borderId="0" xfId="0" quotePrefix="1" applyNumberFormat="1" applyFont="1" applyAlignment="1">
      <alignment horizontal="right"/>
    </xf>
    <xf numFmtId="165" fontId="28" fillId="0" borderId="0" xfId="0" applyNumberFormat="1" applyFont="1" applyAlignment="1">
      <alignment horizontal="center" vertical="center"/>
    </xf>
    <xf numFmtId="166" fontId="37" fillId="0" borderId="28" xfId="8" applyNumberFormat="1" applyFont="1" applyBorder="1" applyAlignment="1">
      <alignment vertical="center"/>
    </xf>
    <xf numFmtId="0" fontId="37" fillId="0" borderId="28" xfId="0" applyFont="1" applyBorder="1" applyAlignment="1">
      <alignment horizontal="center" vertical="center"/>
    </xf>
    <xf numFmtId="166" fontId="35" fillId="0" borderId="28" xfId="0" applyNumberFormat="1" applyFont="1" applyBorder="1" applyAlignment="1">
      <alignment vertical="center"/>
    </xf>
    <xf numFmtId="166" fontId="37" fillId="0" borderId="28" xfId="6" applyNumberFormat="1" applyFont="1" applyBorder="1" applyAlignment="1">
      <alignment vertical="center"/>
    </xf>
    <xf numFmtId="165" fontId="29" fillId="0" borderId="3" xfId="0" applyNumberFormat="1" applyFont="1" applyBorder="1" applyAlignment="1">
      <alignment horizontal="right"/>
    </xf>
    <xf numFmtId="165" fontId="29" fillId="0" borderId="0" xfId="0" applyNumberFormat="1" applyFont="1" applyAlignment="1">
      <alignment horizontal="right"/>
    </xf>
    <xf numFmtId="165" fontId="28" fillId="0" borderId="3" xfId="0" applyNumberFormat="1" applyFont="1" applyBorder="1" applyAlignment="1">
      <alignment horizontal="right"/>
    </xf>
    <xf numFmtId="165" fontId="28" fillId="0" borderId="0" xfId="0" applyNumberFormat="1" applyFont="1" applyAlignment="1">
      <alignment horizontal="right"/>
    </xf>
    <xf numFmtId="0" fontId="22" fillId="0" borderId="0" xfId="43" applyFont="1" applyAlignment="1">
      <alignment horizontal="center"/>
    </xf>
    <xf numFmtId="165" fontId="22" fillId="0" borderId="0" xfId="43" applyNumberFormat="1" applyFont="1" applyAlignment="1">
      <alignment horizontal="right"/>
    </xf>
    <xf numFmtId="165" fontId="31" fillId="0" borderId="0" xfId="43" applyNumberFormat="1" applyFont="1" applyAlignment="1">
      <alignment horizontal="right"/>
    </xf>
    <xf numFmtId="170" fontId="22" fillId="0" borderId="0" xfId="43" applyNumberFormat="1" applyFont="1" applyAlignment="1">
      <alignment horizontal="right"/>
    </xf>
    <xf numFmtId="167" fontId="16" fillId="0" borderId="0" xfId="28" applyNumberFormat="1" applyFont="1" applyAlignment="1">
      <alignment vertical="center"/>
    </xf>
    <xf numFmtId="167" fontId="16" fillId="0" borderId="0" xfId="0" applyNumberFormat="1" applyFont="1" applyAlignment="1">
      <alignment vertical="center"/>
    </xf>
    <xf numFmtId="0" fontId="69" fillId="2" borderId="10" xfId="0" applyFont="1" applyFill="1" applyBorder="1" applyAlignment="1">
      <alignment horizontal="center" vertical="center"/>
    </xf>
    <xf numFmtId="0" fontId="69" fillId="2" borderId="7" xfId="0" applyFont="1" applyFill="1" applyBorder="1" applyAlignment="1">
      <alignment horizontal="center" vertical="center"/>
    </xf>
    <xf numFmtId="0" fontId="22" fillId="0" borderId="8" xfId="41" applyFont="1" applyBorder="1" applyAlignment="1">
      <alignment horizontal="left"/>
    </xf>
    <xf numFmtId="166" fontId="22" fillId="0" borderId="0" xfId="0" applyNumberFormat="1" applyFont="1" applyAlignment="1">
      <alignment horizontal="center"/>
    </xf>
    <xf numFmtId="166" fontId="22" fillId="0" borderId="12" xfId="0" applyNumberFormat="1" applyFont="1" applyBorder="1" applyAlignment="1">
      <alignment horizontal="center"/>
    </xf>
    <xf numFmtId="0" fontId="36" fillId="0" borderId="15" xfId="41" applyFont="1" applyBorder="1"/>
    <xf numFmtId="0" fontId="36" fillId="0" borderId="17" xfId="41" applyFont="1" applyBorder="1"/>
    <xf numFmtId="0" fontId="36" fillId="0" borderId="0" xfId="41" applyFont="1"/>
    <xf numFmtId="0" fontId="22" fillId="0" borderId="0" xfId="41" applyFont="1" applyAlignment="1">
      <alignment horizontal="left" indent="2"/>
    </xf>
    <xf numFmtId="0" fontId="31" fillId="0" borderId="0" xfId="41" applyFont="1" applyAlignment="1">
      <alignment horizontal="left" indent="2"/>
    </xf>
    <xf numFmtId="0" fontId="22" fillId="0" borderId="0" xfId="41" applyFont="1" applyAlignment="1">
      <alignment horizontal="left"/>
    </xf>
    <xf numFmtId="0" fontId="22" fillId="0" borderId="0" xfId="41" applyFont="1" applyAlignment="1">
      <alignment horizontal="left" indent="3"/>
    </xf>
    <xf numFmtId="0" fontId="22" fillId="0" borderId="0" xfId="41" applyFont="1" applyAlignment="1">
      <alignment horizontal="left" indent="1"/>
    </xf>
    <xf numFmtId="0" fontId="22" fillId="0" borderId="0" xfId="41" applyFont="1" applyAlignment="1">
      <alignment horizontal="left" indent="6"/>
    </xf>
    <xf numFmtId="0" fontId="22" fillId="0" borderId="0" xfId="41" applyFont="1" applyAlignment="1">
      <alignment horizontal="left" indent="4"/>
    </xf>
    <xf numFmtId="166" fontId="22" fillId="0" borderId="2" xfId="0" applyNumberFormat="1" applyFont="1" applyBorder="1" applyAlignment="1">
      <alignment horizontal="center"/>
    </xf>
    <xf numFmtId="0" fontId="22" fillId="0" borderId="16" xfId="43" applyFont="1" applyBorder="1" applyAlignment="1">
      <alignment horizontal="center"/>
    </xf>
    <xf numFmtId="17" fontId="22" fillId="0" borderId="16" xfId="43" applyNumberFormat="1" applyFont="1" applyBorder="1" applyAlignment="1">
      <alignment horizontal="center"/>
    </xf>
    <xf numFmtId="17" fontId="22" fillId="0" borderId="41" xfId="43" applyNumberFormat="1" applyFont="1" applyBorder="1" applyAlignment="1">
      <alignment horizontal="center"/>
    </xf>
    <xf numFmtId="166" fontId="35" fillId="0" borderId="0" xfId="0" applyNumberFormat="1" applyFont="1" applyAlignment="1">
      <alignment horizontal="right"/>
    </xf>
    <xf numFmtId="166" fontId="35" fillId="0" borderId="12" xfId="0" applyNumberFormat="1" applyFont="1" applyBorder="1" applyAlignment="1">
      <alignment horizontal="right"/>
    </xf>
    <xf numFmtId="166" fontId="35" fillId="0" borderId="2" xfId="0" applyNumberFormat="1" applyFont="1" applyBorder="1" applyAlignment="1">
      <alignment horizontal="right"/>
    </xf>
    <xf numFmtId="1" fontId="22" fillId="0" borderId="0" xfId="0" applyNumberFormat="1" applyFont="1" applyAlignment="1">
      <alignment horizontal="center"/>
    </xf>
    <xf numFmtId="1" fontId="22" fillId="0" borderId="12" xfId="0" applyNumberFormat="1" applyFont="1" applyBorder="1" applyAlignment="1">
      <alignment horizontal="center"/>
    </xf>
    <xf numFmtId="1" fontId="22" fillId="0" borderId="2" xfId="0" applyNumberFormat="1" applyFont="1" applyBorder="1" applyAlignment="1">
      <alignment horizontal="center"/>
    </xf>
    <xf numFmtId="169" fontId="22" fillId="0" borderId="12" xfId="0" applyNumberFormat="1" applyFont="1" applyBorder="1"/>
    <xf numFmtId="169" fontId="22" fillId="0" borderId="2" xfId="0" applyNumberFormat="1" applyFont="1" applyBorder="1"/>
    <xf numFmtId="1" fontId="22" fillId="0" borderId="2" xfId="0" applyNumberFormat="1" applyFont="1" applyBorder="1" applyAlignment="1">
      <alignment horizontal="right"/>
    </xf>
    <xf numFmtId="0" fontId="36" fillId="0" borderId="0" xfId="41" applyFont="1" applyAlignment="1">
      <alignment horizontal="left" indent="1"/>
    </xf>
    <xf numFmtId="0" fontId="31" fillId="0" borderId="0" xfId="41" applyFont="1" applyAlignment="1">
      <alignment horizontal="left" indent="1"/>
    </xf>
    <xf numFmtId="17" fontId="22" fillId="0" borderId="0" xfId="0" applyNumberFormat="1" applyFont="1" applyAlignment="1">
      <alignment horizontal="center"/>
    </xf>
    <xf numFmtId="0" fontId="36" fillId="0" borderId="1" xfId="0" applyFont="1" applyBorder="1"/>
    <xf numFmtId="0" fontId="40" fillId="0" borderId="24" xfId="0" applyFont="1" applyBorder="1" applyAlignment="1">
      <alignment horizontal="center" vertical="center"/>
    </xf>
    <xf numFmtId="166" fontId="4" fillId="0" borderId="24" xfId="6" applyNumberFormat="1" applyFont="1" applyBorder="1" applyAlignment="1">
      <alignment vertical="center"/>
    </xf>
    <xf numFmtId="0" fontId="59" fillId="0" borderId="0" xfId="8" applyFont="1" applyAlignment="1">
      <alignment horizontal="center" vertical="center"/>
    </xf>
    <xf numFmtId="0" fontId="37" fillId="0" borderId="0" xfId="8" applyFont="1" applyAlignment="1">
      <alignment horizontal="center" vertical="center" wrapText="1"/>
    </xf>
    <xf numFmtId="0" fontId="30" fillId="0" borderId="15" xfId="0" applyFont="1" applyBorder="1"/>
    <xf numFmtId="0" fontId="28" fillId="0" borderId="15" xfId="0" applyFont="1" applyBorder="1" applyAlignment="1">
      <alignment horizontal="center"/>
    </xf>
    <xf numFmtId="166" fontId="28" fillId="0" borderId="8" xfId="0" applyNumberFormat="1" applyFont="1" applyBorder="1" applyAlignment="1">
      <alignment horizontal="right"/>
    </xf>
    <xf numFmtId="165" fontId="22" fillId="0" borderId="0" xfId="43" quotePrefix="1" applyNumberFormat="1" applyFont="1" applyAlignment="1">
      <alignment horizontal="right"/>
    </xf>
    <xf numFmtId="0" fontId="28" fillId="0" borderId="3" xfId="0" applyFont="1" applyBorder="1" applyAlignment="1">
      <alignment horizontal="center"/>
    </xf>
    <xf numFmtId="180" fontId="22" fillId="0" borderId="0" xfId="43" applyNumberFormat="1" applyFont="1" applyAlignment="1">
      <alignment horizontal="right"/>
    </xf>
    <xf numFmtId="165" fontId="35" fillId="0" borderId="28" xfId="8" applyNumberFormat="1" applyFont="1" applyBorder="1" applyAlignment="1">
      <alignment vertical="center"/>
    </xf>
    <xf numFmtId="165" fontId="37" fillId="0" borderId="28" xfId="8" applyNumberFormat="1" applyFont="1" applyBorder="1" applyAlignment="1">
      <alignment vertical="center"/>
    </xf>
    <xf numFmtId="165" fontId="37" fillId="0" borderId="0" xfId="8" applyNumberFormat="1" applyFont="1" applyAlignment="1">
      <alignment vertical="center"/>
    </xf>
    <xf numFmtId="0" fontId="37" fillId="0" borderId="29" xfId="0" applyFont="1" applyBorder="1" applyAlignment="1">
      <alignment horizontal="center" vertical="center"/>
    </xf>
    <xf numFmtId="181" fontId="35" fillId="0" borderId="0" xfId="0" applyNumberFormat="1" applyFont="1" applyAlignment="1">
      <alignment horizontal="right" vertical="center"/>
    </xf>
    <xf numFmtId="181" fontId="37" fillId="0" borderId="0" xfId="0" applyNumberFormat="1" applyFont="1" applyAlignment="1">
      <alignment horizontal="right" vertical="center"/>
    </xf>
    <xf numFmtId="182" fontId="35" fillId="0" borderId="0" xfId="8" applyNumberFormat="1" applyFont="1" applyAlignment="1">
      <alignment vertical="center"/>
    </xf>
    <xf numFmtId="182" fontId="37" fillId="0" borderId="0" xfId="8" applyNumberFormat="1" applyFont="1" applyAlignment="1">
      <alignment vertical="center"/>
    </xf>
    <xf numFmtId="181" fontId="35" fillId="0" borderId="29" xfId="0" applyNumberFormat="1" applyFont="1" applyBorder="1" applyAlignment="1">
      <alignment horizontal="right" vertical="center"/>
    </xf>
    <xf numFmtId="181" fontId="37" fillId="0" borderId="29" xfId="0" applyNumberFormat="1" applyFont="1" applyBorder="1" applyAlignment="1">
      <alignment horizontal="right" vertical="center"/>
    </xf>
    <xf numFmtId="181" fontId="37" fillId="0" borderId="30" xfId="0" applyNumberFormat="1" applyFont="1" applyBorder="1" applyAlignment="1">
      <alignment horizontal="right" vertical="center"/>
    </xf>
    <xf numFmtId="181" fontId="35" fillId="0" borderId="28" xfId="0" applyNumberFormat="1" applyFont="1" applyBorder="1" applyAlignment="1">
      <alignment horizontal="right" vertical="center"/>
    </xf>
    <xf numFmtId="181" fontId="37" fillId="0" borderId="28" xfId="0" applyNumberFormat="1" applyFont="1" applyBorder="1" applyAlignment="1">
      <alignment horizontal="right" vertical="center"/>
    </xf>
    <xf numFmtId="181" fontId="37" fillId="0" borderId="27" xfId="0" applyNumberFormat="1" applyFont="1" applyBorder="1" applyAlignment="1">
      <alignment horizontal="right" vertical="center"/>
    </xf>
    <xf numFmtId="167" fontId="22" fillId="0" borderId="29" xfId="28" applyNumberFormat="1" applyFont="1" applyBorder="1" applyAlignment="1">
      <alignment horizontal="right" vertical="center"/>
    </xf>
    <xf numFmtId="181" fontId="35" fillId="0" borderId="31" xfId="0" applyNumberFormat="1" applyFont="1" applyBorder="1" applyAlignment="1">
      <alignment horizontal="right" vertical="center"/>
    </xf>
    <xf numFmtId="181" fontId="37" fillId="0" borderId="31" xfId="0" applyNumberFormat="1" applyFont="1" applyBorder="1" applyAlignment="1">
      <alignment horizontal="right" vertical="center"/>
    </xf>
    <xf numFmtId="181" fontId="37" fillId="0" borderId="33" xfId="0" applyNumberFormat="1" applyFont="1" applyBorder="1" applyAlignment="1">
      <alignment horizontal="right" vertical="center"/>
    </xf>
    <xf numFmtId="183" fontId="31" fillId="0" borderId="29" xfId="28" applyNumberFormat="1" applyFont="1" applyBorder="1" applyAlignment="1">
      <alignment horizontal="right" vertical="center"/>
    </xf>
    <xf numFmtId="183" fontId="22" fillId="0" borderId="32" xfId="28" applyNumberFormat="1" applyFont="1" applyBorder="1" applyAlignment="1">
      <alignment horizontal="right" vertical="center"/>
    </xf>
    <xf numFmtId="183" fontId="22" fillId="0" borderId="34" xfId="28" applyNumberFormat="1" applyFont="1" applyBorder="1" applyAlignment="1">
      <alignment horizontal="right" vertical="center"/>
    </xf>
    <xf numFmtId="169" fontId="16" fillId="0" borderId="12" xfId="0" applyNumberFormat="1" applyFont="1" applyBorder="1" applyAlignment="1">
      <alignment horizontal="right"/>
    </xf>
    <xf numFmtId="169" fontId="16" fillId="0" borderId="2" xfId="0" applyNumberFormat="1" applyFont="1" applyBorder="1" applyAlignment="1">
      <alignment horizontal="right"/>
    </xf>
    <xf numFmtId="166" fontId="16" fillId="0" borderId="12" xfId="0" applyNumberFormat="1" applyFont="1" applyBorder="1" applyAlignment="1">
      <alignment horizontal="right"/>
    </xf>
    <xf numFmtId="166" fontId="16" fillId="0" borderId="0" xfId="0" applyNumberFormat="1" applyFont="1"/>
    <xf numFmtId="166" fontId="16" fillId="0" borderId="2" xfId="0" applyNumberFormat="1" applyFont="1" applyBorder="1"/>
    <xf numFmtId="166" fontId="16" fillId="0" borderId="2" xfId="0" applyNumberFormat="1" applyFont="1" applyBorder="1" applyAlignment="1">
      <alignment horizontal="right"/>
    </xf>
    <xf numFmtId="169" fontId="22" fillId="0" borderId="0" xfId="0" applyNumberFormat="1" applyFont="1"/>
    <xf numFmtId="166" fontId="22" fillId="0" borderId="0" xfId="0" applyNumberFormat="1" applyFont="1"/>
    <xf numFmtId="166" fontId="22" fillId="0" borderId="2" xfId="0" applyNumberFormat="1" applyFont="1" applyBorder="1"/>
    <xf numFmtId="0" fontId="38" fillId="0" borderId="12" xfId="0" applyFont="1" applyBorder="1" applyAlignment="1">
      <alignment horizontal="center"/>
    </xf>
    <xf numFmtId="169" fontId="16" fillId="0" borderId="12" xfId="0" applyNumberFormat="1" applyFont="1" applyBorder="1"/>
    <xf numFmtId="169" fontId="16" fillId="0" borderId="2" xfId="0" applyNumberFormat="1" applyFont="1" applyBorder="1"/>
    <xf numFmtId="1" fontId="22" fillId="0" borderId="0" xfId="43" applyNumberFormat="1" applyFont="1" applyAlignment="1">
      <alignment horizontal="right"/>
    </xf>
    <xf numFmtId="169" fontId="16" fillId="0" borderId="0" xfId="0" quotePrefix="1" applyNumberFormat="1" applyFont="1" applyAlignment="1">
      <alignment horizontal="right"/>
    </xf>
    <xf numFmtId="0" fontId="32" fillId="0" borderId="0" xfId="0" applyFont="1" applyAlignment="1">
      <alignment horizontal="left" vertical="center"/>
    </xf>
    <xf numFmtId="0" fontId="34" fillId="0" borderId="0" xfId="6" applyFont="1" applyAlignment="1">
      <alignment horizontal="left"/>
    </xf>
    <xf numFmtId="0" fontId="34" fillId="0" borderId="0" xfId="0" applyFont="1" applyAlignment="1">
      <alignment horizontal="center" vertical="center"/>
    </xf>
    <xf numFmtId="0" fontId="34" fillId="0" borderId="25" xfId="6" applyFont="1" applyBorder="1" applyAlignment="1">
      <alignment horizontal="left"/>
    </xf>
    <xf numFmtId="0" fontId="4" fillId="0" borderId="25" xfId="0" applyFont="1" applyBorder="1" applyAlignment="1">
      <alignment vertical="center"/>
    </xf>
    <xf numFmtId="0" fontId="4" fillId="0" borderId="25" xfId="0" applyFont="1" applyBorder="1" applyAlignment="1">
      <alignment horizontal="center" vertical="center"/>
    </xf>
    <xf numFmtId="0" fontId="22" fillId="0" borderId="0" xfId="6" applyFont="1" applyAlignment="1">
      <alignment vertical="center" wrapText="1"/>
    </xf>
    <xf numFmtId="166" fontId="22" fillId="0" borderId="0" xfId="6" applyNumberFormat="1" applyFont="1" applyAlignment="1">
      <alignment horizontal="right" vertical="center"/>
    </xf>
    <xf numFmtId="183" fontId="22" fillId="0" borderId="0" xfId="28" applyNumberFormat="1" applyFont="1" applyBorder="1" applyAlignment="1">
      <alignment horizontal="right" vertical="center"/>
    </xf>
    <xf numFmtId="0" fontId="54" fillId="2" borderId="18" xfId="0" applyFont="1" applyFill="1" applyBorder="1" applyAlignment="1">
      <alignment horizontal="center" vertical="center" wrapText="1"/>
    </xf>
    <xf numFmtId="0" fontId="54" fillId="2" borderId="19" xfId="0" applyFont="1" applyFill="1" applyBorder="1" applyAlignment="1">
      <alignment horizontal="center" vertical="center" wrapText="1"/>
    </xf>
    <xf numFmtId="0" fontId="26" fillId="2" borderId="37" xfId="0" applyFont="1" applyFill="1" applyBorder="1" applyAlignment="1">
      <alignment horizontal="center" vertical="center"/>
    </xf>
    <xf numFmtId="0" fontId="26" fillId="2" borderId="38" xfId="0" applyFont="1" applyFill="1" applyBorder="1" applyAlignment="1">
      <alignment horizontal="center" vertical="center"/>
    </xf>
    <xf numFmtId="0" fontId="26" fillId="2" borderId="39" xfId="0" applyFont="1" applyFill="1" applyBorder="1" applyAlignment="1">
      <alignment horizontal="center" vertical="center"/>
    </xf>
    <xf numFmtId="0" fontId="31" fillId="0" borderId="0" xfId="41" applyFont="1" applyAlignment="1">
      <alignment horizontal="center" wrapText="1"/>
    </xf>
    <xf numFmtId="0" fontId="54" fillId="2" borderId="21" xfId="0" applyFont="1" applyFill="1" applyBorder="1" applyAlignment="1">
      <alignment horizontal="center" vertical="center" wrapText="1"/>
    </xf>
    <xf numFmtId="0" fontId="54" fillId="2" borderId="23" xfId="0" applyFont="1" applyFill="1" applyBorder="1" applyAlignment="1">
      <alignment horizontal="center" vertical="center" wrapText="1"/>
    </xf>
    <xf numFmtId="0" fontId="26" fillId="2" borderId="22" xfId="0" applyFont="1" applyFill="1" applyBorder="1" applyAlignment="1">
      <alignment horizontal="center" vertical="center"/>
    </xf>
    <xf numFmtId="0" fontId="24" fillId="2" borderId="18" xfId="0" applyFont="1" applyFill="1" applyBorder="1" applyAlignment="1">
      <alignment horizontal="center" vertical="center" wrapText="1"/>
    </xf>
    <xf numFmtId="0" fontId="24" fillId="2" borderId="19" xfId="0" applyFont="1" applyFill="1" applyBorder="1" applyAlignment="1">
      <alignment horizontal="center" vertical="center" wrapText="1"/>
    </xf>
    <xf numFmtId="0" fontId="24" fillId="2" borderId="20" xfId="0" applyFont="1" applyFill="1" applyBorder="1" applyAlignment="1">
      <alignment horizontal="center" vertical="center" wrapText="1"/>
    </xf>
    <xf numFmtId="0" fontId="26" fillId="2" borderId="6" xfId="0" applyFont="1" applyFill="1" applyBorder="1" applyAlignment="1">
      <alignment horizontal="center" vertical="center"/>
    </xf>
    <xf numFmtId="0" fontId="26" fillId="2" borderId="11" xfId="0" applyFont="1" applyFill="1" applyBorder="1" applyAlignment="1">
      <alignment horizontal="center" vertical="center"/>
    </xf>
    <xf numFmtId="0" fontId="26" fillId="2" borderId="4" xfId="0" applyFont="1" applyFill="1" applyBorder="1" applyAlignment="1">
      <alignment horizontal="center" vertical="center"/>
    </xf>
    <xf numFmtId="0" fontId="26" fillId="2" borderId="10" xfId="0" applyFont="1" applyFill="1" applyBorder="1" applyAlignment="1">
      <alignment horizontal="center" vertical="center"/>
    </xf>
    <xf numFmtId="0" fontId="40" fillId="0" borderId="0" xfId="0" applyFont="1" applyAlignment="1">
      <alignment horizontal="right" vertical="center"/>
    </xf>
    <xf numFmtId="0" fontId="26" fillId="2" borderId="7" xfId="0" applyFont="1" applyFill="1" applyBorder="1" applyAlignment="1">
      <alignment horizontal="center" vertical="center"/>
    </xf>
    <xf numFmtId="0" fontId="28" fillId="0" borderId="0" xfId="0" applyFont="1" applyAlignment="1">
      <alignment horizontal="right" vertical="center"/>
    </xf>
    <xf numFmtId="0" fontId="26" fillId="2" borderId="6" xfId="0" applyFont="1" applyFill="1" applyBorder="1" applyAlignment="1">
      <alignment horizontal="center" vertical="center" wrapText="1"/>
    </xf>
    <xf numFmtId="0" fontId="26" fillId="2" borderId="11" xfId="0" applyFont="1" applyFill="1" applyBorder="1" applyAlignment="1">
      <alignment horizontal="center" vertical="center" wrapText="1"/>
    </xf>
    <xf numFmtId="0" fontId="26" fillId="2" borderId="4" xfId="0" applyFont="1" applyFill="1" applyBorder="1" applyAlignment="1">
      <alignment horizontal="center" vertical="center" wrapText="1"/>
    </xf>
    <xf numFmtId="0" fontId="26" fillId="2" borderId="0" xfId="0" applyFont="1" applyFill="1" applyAlignment="1">
      <alignment horizontal="center" vertical="center"/>
    </xf>
    <xf numFmtId="0" fontId="26" fillId="2" borderId="16" xfId="0" applyFont="1" applyFill="1" applyBorder="1" applyAlignment="1">
      <alignment horizontal="center" vertical="center"/>
    </xf>
  </cellXfs>
  <cellStyles count="44">
    <cellStyle name="Comma 2" xfId="1" xr:uid="{00000000-0005-0000-0000-000000000000}"/>
    <cellStyle name="Comma 2 2" xfId="2" xr:uid="{00000000-0005-0000-0000-000001000000}"/>
    <cellStyle name="Comma 3" xfId="3" xr:uid="{00000000-0005-0000-0000-000002000000}"/>
    <cellStyle name="Hyperlink" xfId="4" builtinId="8"/>
    <cellStyle name="Normal" xfId="0" builtinId="0"/>
    <cellStyle name="Normal 10" xfId="5" xr:uid="{00000000-0005-0000-0000-000005000000}"/>
    <cellStyle name="Normal 11" xfId="42" xr:uid="{00000000-0005-0000-0000-000006000000}"/>
    <cellStyle name="Normal 11 2" xfId="43" xr:uid="{00000000-0005-0000-0000-000007000000}"/>
    <cellStyle name="Normal 2" xfId="6" xr:uid="{00000000-0005-0000-0000-000008000000}"/>
    <cellStyle name="Normal 2 2" xfId="7" xr:uid="{00000000-0005-0000-0000-000009000000}"/>
    <cellStyle name="Normal 2 2 2" xfId="8" xr:uid="{00000000-0005-0000-0000-00000A000000}"/>
    <cellStyle name="Normal 2 2 2 2" xfId="9" xr:uid="{00000000-0005-0000-0000-00000B000000}"/>
    <cellStyle name="Normal 2 3" xfId="10" xr:uid="{00000000-0005-0000-0000-00000C000000}"/>
    <cellStyle name="Normal 2 4" xfId="11" xr:uid="{00000000-0005-0000-0000-00000D000000}"/>
    <cellStyle name="Normal 3" xfId="12" xr:uid="{00000000-0005-0000-0000-00000E000000}"/>
    <cellStyle name="Normal 3 2" xfId="13" xr:uid="{00000000-0005-0000-0000-00000F000000}"/>
    <cellStyle name="Normal 3 3" xfId="14" xr:uid="{00000000-0005-0000-0000-000010000000}"/>
    <cellStyle name="Normal 4" xfId="15" xr:uid="{00000000-0005-0000-0000-000011000000}"/>
    <cellStyle name="Normal 4 2" xfId="16" xr:uid="{00000000-0005-0000-0000-000012000000}"/>
    <cellStyle name="Normal 4 2 2" xfId="17" xr:uid="{00000000-0005-0000-0000-000013000000}"/>
    <cellStyle name="Normal 4 3" xfId="18" xr:uid="{00000000-0005-0000-0000-000014000000}"/>
    <cellStyle name="Normal 4 3 2" xfId="19" xr:uid="{00000000-0005-0000-0000-000015000000}"/>
    <cellStyle name="Normal 5" xfId="20" xr:uid="{00000000-0005-0000-0000-000016000000}"/>
    <cellStyle name="Normal 5 2" xfId="21" xr:uid="{00000000-0005-0000-0000-000017000000}"/>
    <cellStyle name="Normal 6" xfId="22" xr:uid="{00000000-0005-0000-0000-000018000000}"/>
    <cellStyle name="Normal 7" xfId="23" xr:uid="{00000000-0005-0000-0000-000019000000}"/>
    <cellStyle name="Normal 7 2" xfId="24" xr:uid="{00000000-0005-0000-0000-00001A000000}"/>
    <cellStyle name="Normal 7 3" xfId="25" xr:uid="{00000000-0005-0000-0000-00001B000000}"/>
    <cellStyle name="Normal 8" xfId="26" xr:uid="{00000000-0005-0000-0000-00001C000000}"/>
    <cellStyle name="Normal 9" xfId="27" xr:uid="{00000000-0005-0000-0000-00001D000000}"/>
    <cellStyle name="Normal 92" xfId="41" xr:uid="{00000000-0005-0000-0000-00001E000000}"/>
    <cellStyle name="Percent" xfId="28" builtinId="5"/>
    <cellStyle name="Percent 2" xfId="29" xr:uid="{00000000-0005-0000-0000-000020000000}"/>
    <cellStyle name="Percent 2 2" xfId="30" xr:uid="{00000000-0005-0000-0000-000021000000}"/>
    <cellStyle name="Percent 3" xfId="31" xr:uid="{00000000-0005-0000-0000-000022000000}"/>
    <cellStyle name="Percent 4" xfId="32" xr:uid="{00000000-0005-0000-0000-000023000000}"/>
    <cellStyle name="Percent 4 2" xfId="33" xr:uid="{00000000-0005-0000-0000-000024000000}"/>
    <cellStyle name="Percent 5" xfId="34" xr:uid="{00000000-0005-0000-0000-000025000000}"/>
    <cellStyle name="Percent 6" xfId="35" xr:uid="{00000000-0005-0000-0000-000026000000}"/>
    <cellStyle name="Percentagem 2" xfId="36" xr:uid="{00000000-0005-0000-0000-000027000000}"/>
    <cellStyle name="Percentagem 3" xfId="37" xr:uid="{00000000-0005-0000-0000-000028000000}"/>
    <cellStyle name="Percentagem 3 2" xfId="38" xr:uid="{00000000-0005-0000-0000-000029000000}"/>
    <cellStyle name="Vírgula 2" xfId="39" xr:uid="{00000000-0005-0000-0000-00002A000000}"/>
    <cellStyle name="Vírgula 2 2" xfId="40" xr:uid="{00000000-0005-0000-0000-00002B000000}"/>
  </cellStyles>
  <dxfs count="8"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</dxfs>
  <tableStyles count="0" defaultTableStyle="TableStyleMedium9" defaultPivotStyle="PivotStyleLight16"/>
  <colors>
    <mruColors>
      <color rgb="FF00FF00"/>
      <color rgb="FF9B835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" y="1524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transportes">
      <a:dk1>
        <a:srgbClr val="000000"/>
      </a:dk1>
      <a:lt1>
        <a:sysClr val="window" lastClr="FFFFFF"/>
      </a:lt1>
      <a:dk2>
        <a:srgbClr val="637052"/>
      </a:dk2>
      <a:lt2>
        <a:srgbClr val="D4EAF9"/>
      </a:lt2>
      <a:accent1>
        <a:srgbClr val="ACC8DD"/>
      </a:accent1>
      <a:accent2>
        <a:srgbClr val="3F739B"/>
      </a:accent2>
      <a:accent3>
        <a:srgbClr val="865640"/>
      </a:accent3>
      <a:accent4>
        <a:srgbClr val="9B8357"/>
      </a:accent4>
      <a:accent5>
        <a:srgbClr val="C2BC80"/>
      </a:accent5>
      <a:accent6>
        <a:srgbClr val="94A088"/>
      </a:accent6>
      <a:hlink>
        <a:srgbClr val="2998E3"/>
      </a:hlink>
      <a:folHlink>
        <a:srgbClr val="8C8C8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B34"/>
  <sheetViews>
    <sheetView showGridLines="0" tabSelected="1" workbookViewId="0">
      <selection activeCell="B8" sqref="B8"/>
    </sheetView>
  </sheetViews>
  <sheetFormatPr defaultColWidth="9.28515625" defaultRowHeight="15" x14ac:dyDescent="0.25"/>
  <cols>
    <col min="1" max="1" width="2.42578125" customWidth="1"/>
    <col min="2" max="2" width="137" customWidth="1"/>
  </cols>
  <sheetData>
    <row r="1" spans="1:2" x14ac:dyDescent="0.25">
      <c r="A1" t="s">
        <v>114</v>
      </c>
    </row>
    <row r="7" spans="1:2" x14ac:dyDescent="0.25">
      <c r="A7" t="s">
        <v>114</v>
      </c>
    </row>
    <row r="8" spans="1:2" x14ac:dyDescent="0.25">
      <c r="B8" s="272" t="s">
        <v>189</v>
      </c>
    </row>
    <row r="9" spans="1:2" x14ac:dyDescent="0.25">
      <c r="B9" t="s">
        <v>114</v>
      </c>
    </row>
    <row r="10" spans="1:2" x14ac:dyDescent="0.25">
      <c r="B10" s="273" t="s">
        <v>113</v>
      </c>
    </row>
    <row r="11" spans="1:2" x14ac:dyDescent="0.25">
      <c r="B11" t="s">
        <v>114</v>
      </c>
    </row>
    <row r="12" spans="1:2" s="201" customFormat="1" x14ac:dyDescent="0.25">
      <c r="B12" s="274" t="str">
        <f>'Q01'!B2</f>
        <v>Quadro 01 - Transporte marítimo - Embarcações entradas (número e dimensão) nos portos nacionais</v>
      </c>
    </row>
    <row r="13" spans="1:2" s="201" customFormat="1" x14ac:dyDescent="0.25">
      <c r="B13" s="274" t="str">
        <f>'Q02'!B2</f>
        <v>Quadro 02 - Transporte marítimo - Movimento de mercadorias nos portos nacionais por tipo de tráfego</v>
      </c>
    </row>
    <row r="14" spans="1:2" s="201" customFormat="1" x14ac:dyDescent="0.25">
      <c r="B14" s="274" t="str">
        <f>'Q03'!B2</f>
        <v>Quadro 03 - Transporte marítimo - Movimento de mercadorias carregadas e descarregadas nos portos nacionais</v>
      </c>
    </row>
    <row r="15" spans="1:2" s="201" customFormat="1" x14ac:dyDescent="0.25">
      <c r="B15" s="274" t="str">
        <f>'Q04'!B2</f>
        <v>Quadro 04 - Transporte marítimo - Movimento de mercadorias por tipo de carga nos principais portos nacionais</v>
      </c>
    </row>
    <row r="16" spans="1:2" s="201" customFormat="1" x14ac:dyDescent="0.25">
      <c r="B16" s="274"/>
    </row>
    <row r="17" spans="2:2" s="201" customFormat="1" x14ac:dyDescent="0.25">
      <c r="B17" s="274" t="str">
        <f>'Q05'!B2</f>
        <v>Quadro 05 - Transporte fluvial - Movimento de passageiros em vias navegáveis interiores, por travessia fluvial</v>
      </c>
    </row>
    <row r="18" spans="2:2" s="201" customFormat="1" x14ac:dyDescent="0.25">
      <c r="B18" s="274" t="str">
        <f>'Q06'!B2</f>
        <v>Quadro 06 - Transporte fluvial - Movimento de veículos em vias navegáveis interiores, por travessia fluvial</v>
      </c>
    </row>
    <row r="19" spans="2:2" s="201" customFormat="1" x14ac:dyDescent="0.25">
      <c r="B19" s="274"/>
    </row>
    <row r="20" spans="2:2" s="201" customFormat="1" x14ac:dyDescent="0.25">
      <c r="B20" s="274" t="str">
        <f>'Q07'!B2</f>
        <v xml:space="preserve">Quadro 07 - Transporte aéreo - Aeronaves aterradas nas infraestruturas aeroportuárias nacionais, em voos comerciais </v>
      </c>
    </row>
    <row r="21" spans="2:2" s="201" customFormat="1" x14ac:dyDescent="0.25">
      <c r="B21" s="274" t="str">
        <f>'Q08'!B2</f>
        <v>Quadro 08 - Transporte aéreo - Passageiros  movimentados nas infraestruturas aeroportuárias nacionais, em voos comerciais</v>
      </c>
    </row>
    <row r="22" spans="2:2" s="201" customFormat="1" x14ac:dyDescent="0.25">
      <c r="B22" s="274" t="str">
        <f>'Q09'!B2</f>
        <v>Quadro 09 - Transporte aéreo - Movimento de passageiros, carga e correio nas infraestruturas aeroportuárias nacionais, em tráfego comercial, por sentido</v>
      </c>
    </row>
    <row r="23" spans="2:2" s="201" customFormat="1" x14ac:dyDescent="0.25">
      <c r="B23" s="274"/>
    </row>
    <row r="24" spans="2:2" s="201" customFormat="1" x14ac:dyDescent="0.25">
      <c r="B24" s="274" t="str">
        <f>'Q10'!B2</f>
        <v>Quadro 10 - Transporte ferroviário - Movimento de passageiros e mercadorias em transporte ferroviário pesado</v>
      </c>
    </row>
    <row r="25" spans="2:2" s="201" customFormat="1" x14ac:dyDescent="0.25">
      <c r="B25" s="274" t="str">
        <f>'Q11'!B2</f>
        <v>Quadro 11 - Transporte ferroviário - Movimento de passageiros nos sistemas ferroviários ligeiros</v>
      </c>
    </row>
    <row r="26" spans="2:2" s="201" customFormat="1" x14ac:dyDescent="0.25">
      <c r="B26" s="274"/>
    </row>
    <row r="27" spans="2:2" s="201" customFormat="1" x14ac:dyDescent="0.25">
      <c r="B27" s="274" t="str">
        <f>'Q12'!B2</f>
        <v>Quadro 12 - Transporte rodoviário - Principais indicadores da atividade do transporte rodoviário de mercadorias</v>
      </c>
    </row>
    <row r="28" spans="2:2" s="201" customFormat="1" x14ac:dyDescent="0.25">
      <c r="B28" s="274" t="str">
        <f>'Q13'!B2</f>
        <v>Quadro 13 - Transporte rodoviário - Mercadorias transportadas por tipo de transporte e de viagem</v>
      </c>
    </row>
    <row r="29" spans="2:2" s="201" customFormat="1" x14ac:dyDescent="0.25">
      <c r="B29" s="274" t="str">
        <f>'Q14'!B2</f>
        <v>Quadro 14 - Transporte rodoviário - Transporte nacional de mercadorias, segundo os principais grupos de mercadorias (NST)</v>
      </c>
    </row>
    <row r="30" spans="2:2" s="201" customFormat="1" x14ac:dyDescent="0.25">
      <c r="B30" s="274" t="str">
        <f>'Q15'!B2</f>
        <v>Quadro 15 - Transporte rodoviário - Transporte internacional (a) de mercadorias por Origem/Destino</v>
      </c>
    </row>
    <row r="31" spans="2:2" s="201" customFormat="1" x14ac:dyDescent="0.25">
      <c r="B31" s="275"/>
    </row>
    <row r="32" spans="2:2" s="201" customFormat="1" x14ac:dyDescent="0.25">
      <c r="B32" s="274" t="str">
        <f>'Q16'!B2</f>
        <v>Quadro 16 - Transporte por conduta - Transporte de gás por gasoluto, segundo o sentido e a via</v>
      </c>
    </row>
    <row r="33" spans="2:2" s="201" customFormat="1" x14ac:dyDescent="0.25">
      <c r="B33" s="274" t="str">
        <f>'Q17'!B2</f>
        <v>Quadro 17 - Transporte por conduta - Transporte nacional de mercadorias no oleoduto multiproduto Aveiras-Sines, segundo a mercadoria</v>
      </c>
    </row>
    <row r="34" spans="2:2" x14ac:dyDescent="0.25">
      <c r="B34" s="275"/>
    </row>
  </sheetData>
  <hyperlinks>
    <hyperlink ref="B15" location="'Q04'!A1" display="'Q04'!A1" xr:uid="{00000000-0004-0000-0000-000000000000}"/>
    <hyperlink ref="B22" location="'Q09'!A1" display="'Q09'!A1" xr:uid="{00000000-0004-0000-0000-000001000000}"/>
    <hyperlink ref="B24" location="'Q10'!A1" display="'Q10'!A1" xr:uid="{00000000-0004-0000-0000-000002000000}"/>
    <hyperlink ref="B25" location="'Q11'!A1" display="'Q11'!A1" xr:uid="{00000000-0004-0000-0000-000003000000}"/>
    <hyperlink ref="B27" location="'Q12'!A1" display="'Q12'!A1" xr:uid="{00000000-0004-0000-0000-000004000000}"/>
    <hyperlink ref="B28:B29" location="Quadro06!A1" display="Quadro06!A1" xr:uid="{00000000-0004-0000-0000-000005000000}"/>
    <hyperlink ref="B28" location="'Q13'!A1" display="'Q13'!A1" xr:uid="{00000000-0004-0000-0000-000006000000}"/>
    <hyperlink ref="B29" location="'Q14'!A1" display="'Q14'!A1" xr:uid="{00000000-0004-0000-0000-000007000000}"/>
    <hyperlink ref="B18" location="'Q06'!A1" display="'Q06'!A1" xr:uid="{00000000-0004-0000-0000-000008000000}"/>
    <hyperlink ref="B20" location="'Q07'!A1" display="'Q07'!A1" xr:uid="{00000000-0004-0000-0000-000009000000}"/>
    <hyperlink ref="B21" location="'Q08'!A1" display="'Q08'!A1" xr:uid="{00000000-0004-0000-0000-00000A000000}"/>
    <hyperlink ref="B17" location="'Q05'!A1" display="'Q05'!A1" xr:uid="{00000000-0004-0000-0000-00000B000000}"/>
    <hyperlink ref="B30" location="'Q15'!A1" display="'Q15'!A1" xr:uid="{00000000-0004-0000-0000-00000C000000}"/>
    <hyperlink ref="B13" location="'Q02'!A1" display="'Q02'!A1" xr:uid="{00000000-0004-0000-0000-00000D000000}"/>
    <hyperlink ref="B14" location="'Q03'!A1" display="'Q03'!A1" xr:uid="{00000000-0004-0000-0000-00000E000000}"/>
    <hyperlink ref="B12" location="'Q01'!A1" display="'Q01'!A1" xr:uid="{00000000-0004-0000-0000-00000F000000}"/>
    <hyperlink ref="B32" location="'Q16'!A1" display="'Q16'!A1" xr:uid="{00000000-0004-0000-0000-000010000000}"/>
    <hyperlink ref="B33" location="'Q17'!A1" display="'Q17'!A1" xr:uid="{00000000-0004-0000-0000-000011000000}"/>
  </hyperlinks>
  <pageMargins left="0.28999999999999998" right="0.32" top="0.74803149606299213" bottom="0.74803149606299213" header="0.31496062992125984" footer="0.31496062992125984"/>
  <pageSetup paperSize="9" scale="69" orientation="portrait" r:id="rId1"/>
  <headerFooter>
    <oddFooter>&amp;L_x000D_&amp;1#&amp;"Calibri"&amp;10&amp;K008000 PUBLICA - PUBLIC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pageSetUpPr fitToPage="1"/>
  </sheetPr>
  <dimension ref="B1:AT27"/>
  <sheetViews>
    <sheetView showGridLines="0" zoomScale="85" zoomScaleNormal="85" workbookViewId="0">
      <selection activeCell="C8" sqref="C8"/>
    </sheetView>
  </sheetViews>
  <sheetFormatPr defaultColWidth="9.28515625" defaultRowHeight="12" x14ac:dyDescent="0.25"/>
  <cols>
    <col min="1" max="1" width="1.42578125" style="77" customWidth="1"/>
    <col min="2" max="2" width="33.42578125" style="77" customWidth="1"/>
    <col min="3" max="3" width="8.5703125" style="77" customWidth="1"/>
    <col min="4" max="4" width="10.5703125" style="78" customWidth="1"/>
    <col min="5" max="7" width="10.42578125" style="78" customWidth="1"/>
    <col min="8" max="8" width="10.5703125" style="78" customWidth="1"/>
    <col min="9" max="11" width="10.42578125" style="78" customWidth="1"/>
    <col min="12" max="15" width="7.5703125" style="77" customWidth="1"/>
    <col min="16" max="16" width="2" style="77" customWidth="1"/>
    <col min="17" max="46" width="5.5703125" style="79" customWidth="1"/>
    <col min="47" max="16384" width="9.28515625" style="77"/>
  </cols>
  <sheetData>
    <row r="1" spans="2:46" ht="6.75" customHeight="1" x14ac:dyDescent="0.25"/>
    <row r="2" spans="2:46" ht="14.1" customHeight="1" x14ac:dyDescent="0.25">
      <c r="B2" s="83" t="s">
        <v>127</v>
      </c>
      <c r="C2" s="80"/>
    </row>
    <row r="3" spans="2:46" ht="8.25" customHeight="1" x14ac:dyDescent="0.25"/>
    <row r="4" spans="2:46" ht="8.25" customHeight="1" x14ac:dyDescent="0.25">
      <c r="J4" s="444"/>
      <c r="K4" s="444"/>
    </row>
    <row r="5" spans="2:46" ht="20.100000000000001" customHeight="1" thickBot="1" x14ac:dyDescent="0.3">
      <c r="B5" s="441"/>
      <c r="C5" s="441" t="s">
        <v>3</v>
      </c>
      <c r="D5" s="438" t="s">
        <v>181</v>
      </c>
      <c r="E5" s="439"/>
      <c r="F5" s="439"/>
      <c r="G5" s="440"/>
      <c r="H5" s="438" t="s">
        <v>182</v>
      </c>
      <c r="I5" s="439"/>
      <c r="J5" s="439"/>
      <c r="K5" s="440"/>
      <c r="L5" s="438" t="s">
        <v>49</v>
      </c>
      <c r="M5" s="439"/>
      <c r="N5" s="439"/>
      <c r="O5" s="440"/>
    </row>
    <row r="6" spans="2:46" ht="20.100000000000001" customHeight="1" x14ac:dyDescent="0.25">
      <c r="B6" s="441"/>
      <c r="C6" s="441"/>
      <c r="D6" s="75" t="s">
        <v>0</v>
      </c>
      <c r="E6" s="76" t="s">
        <v>183</v>
      </c>
      <c r="F6" s="75" t="s">
        <v>184</v>
      </c>
      <c r="G6" s="76" t="s">
        <v>185</v>
      </c>
      <c r="H6" s="75" t="s">
        <v>0</v>
      </c>
      <c r="I6" s="76" t="s">
        <v>186</v>
      </c>
      <c r="J6" s="75" t="s">
        <v>187</v>
      </c>
      <c r="K6" s="76" t="s">
        <v>188</v>
      </c>
      <c r="L6" s="75" t="s">
        <v>0</v>
      </c>
      <c r="M6" s="76" t="s">
        <v>183</v>
      </c>
      <c r="N6" s="75" t="s">
        <v>184</v>
      </c>
      <c r="O6" s="76" t="s">
        <v>185</v>
      </c>
    </row>
    <row r="7" spans="2:46" ht="7.35" customHeight="1" x14ac:dyDescent="0.25">
      <c r="B7" s="85"/>
      <c r="C7" s="85"/>
      <c r="D7" s="86"/>
      <c r="E7" s="87"/>
      <c r="F7" s="87"/>
      <c r="G7" s="87"/>
      <c r="H7" s="86"/>
      <c r="I7" s="87"/>
      <c r="J7" s="87"/>
      <c r="K7" s="87"/>
      <c r="L7" s="52"/>
      <c r="M7" s="52"/>
      <c r="N7" s="52"/>
      <c r="O7" s="52"/>
    </row>
    <row r="8" spans="2:46" s="80" customFormat="1" ht="15" customHeight="1" x14ac:dyDescent="0.25">
      <c r="B8" s="83" t="s">
        <v>42</v>
      </c>
      <c r="C8" s="93" t="s">
        <v>16</v>
      </c>
      <c r="D8" s="88">
        <v>13625513</v>
      </c>
      <c r="E8" s="88">
        <v>4007591</v>
      </c>
      <c r="F8" s="88">
        <v>4338394</v>
      </c>
      <c r="G8" s="88">
        <v>5279528</v>
      </c>
      <c r="H8" s="95">
        <v>12869621</v>
      </c>
      <c r="I8" s="88">
        <v>3943995</v>
      </c>
      <c r="J8" s="88">
        <v>4042423</v>
      </c>
      <c r="K8" s="88">
        <v>4883203</v>
      </c>
      <c r="L8" s="119">
        <v>5.9</v>
      </c>
      <c r="M8" s="116">
        <v>1.6</v>
      </c>
      <c r="N8" s="116">
        <v>7.3</v>
      </c>
      <c r="O8" s="116">
        <v>8.1</v>
      </c>
      <c r="Q8" s="111"/>
      <c r="R8" s="111"/>
      <c r="S8" s="111"/>
      <c r="T8" s="111"/>
      <c r="U8" s="111"/>
      <c r="V8" s="111"/>
      <c r="W8" s="111"/>
      <c r="X8" s="111"/>
      <c r="Y8" s="111"/>
      <c r="Z8" s="111"/>
      <c r="AA8" s="111"/>
      <c r="AB8" s="111"/>
      <c r="AC8" s="111"/>
      <c r="AD8" s="111"/>
      <c r="AE8" s="112"/>
      <c r="AF8" s="112"/>
      <c r="AG8" s="112"/>
      <c r="AH8" s="112"/>
      <c r="AI8" s="112"/>
      <c r="AJ8" s="112"/>
      <c r="AK8" s="112"/>
      <c r="AL8" s="112"/>
      <c r="AM8" s="112"/>
      <c r="AN8" s="112"/>
      <c r="AO8" s="112"/>
      <c r="AP8" s="112"/>
      <c r="AQ8" s="112"/>
      <c r="AR8" s="112"/>
      <c r="AS8" s="112"/>
      <c r="AT8" s="112"/>
    </row>
    <row r="9" spans="2:46" ht="15" customHeight="1" x14ac:dyDescent="0.25">
      <c r="B9" s="295" t="s">
        <v>44</v>
      </c>
      <c r="C9" s="93" t="s">
        <v>16</v>
      </c>
      <c r="D9" s="90">
        <v>6807044</v>
      </c>
      <c r="E9" s="90">
        <v>1903790</v>
      </c>
      <c r="F9" s="90">
        <v>2221835</v>
      </c>
      <c r="G9" s="90">
        <v>2681419</v>
      </c>
      <c r="H9" s="97">
        <v>6421761</v>
      </c>
      <c r="I9" s="90">
        <v>1880986</v>
      </c>
      <c r="J9" s="90">
        <v>2061982</v>
      </c>
      <c r="K9" s="90">
        <v>2478793</v>
      </c>
      <c r="L9" s="120">
        <v>6</v>
      </c>
      <c r="M9" s="117">
        <v>1.2</v>
      </c>
      <c r="N9" s="117">
        <v>7.8</v>
      </c>
      <c r="O9" s="117">
        <v>8.1999999999999993</v>
      </c>
      <c r="Q9" s="111"/>
      <c r="R9" s="111"/>
      <c r="S9" s="111"/>
      <c r="T9" s="111"/>
      <c r="U9" s="111"/>
      <c r="V9" s="111"/>
      <c r="W9" s="111"/>
      <c r="X9" s="111"/>
      <c r="Y9" s="111"/>
      <c r="Z9" s="111"/>
      <c r="AA9" s="111"/>
      <c r="AB9" s="111"/>
    </row>
    <row r="10" spans="2:46" ht="15" customHeight="1" x14ac:dyDescent="0.25">
      <c r="B10" s="295" t="s">
        <v>52</v>
      </c>
      <c r="C10" s="93" t="s">
        <v>16</v>
      </c>
      <c r="D10" s="90">
        <v>6773069</v>
      </c>
      <c r="E10" s="90">
        <v>2088648</v>
      </c>
      <c r="F10" s="90">
        <v>2101044</v>
      </c>
      <c r="G10" s="90">
        <v>2583377</v>
      </c>
      <c r="H10" s="97">
        <v>6394323</v>
      </c>
      <c r="I10" s="90">
        <v>2047336</v>
      </c>
      <c r="J10" s="90">
        <v>1962472</v>
      </c>
      <c r="K10" s="90">
        <v>2384515</v>
      </c>
      <c r="L10" s="120">
        <v>5.9</v>
      </c>
      <c r="M10" s="117">
        <v>2</v>
      </c>
      <c r="N10" s="117">
        <v>7.1</v>
      </c>
      <c r="O10" s="117">
        <v>8.3000000000000007</v>
      </c>
      <c r="Q10" s="111"/>
      <c r="R10" s="111"/>
      <c r="S10" s="111"/>
      <c r="T10" s="111"/>
      <c r="U10" s="111"/>
      <c r="V10" s="111"/>
      <c r="W10" s="111"/>
      <c r="X10" s="111"/>
      <c r="Y10" s="111"/>
      <c r="Z10" s="111"/>
      <c r="AA10" s="111"/>
      <c r="AB10" s="111"/>
    </row>
    <row r="11" spans="2:46" ht="15" customHeight="1" x14ac:dyDescent="0.25">
      <c r="B11" s="295" t="s">
        <v>41</v>
      </c>
      <c r="C11" s="93" t="s">
        <v>16</v>
      </c>
      <c r="D11" s="90">
        <v>45400</v>
      </c>
      <c r="E11" s="90">
        <v>15153</v>
      </c>
      <c r="F11" s="90">
        <v>15515</v>
      </c>
      <c r="G11" s="90">
        <v>14732</v>
      </c>
      <c r="H11" s="97">
        <v>53537</v>
      </c>
      <c r="I11" s="90">
        <v>15673</v>
      </c>
      <c r="J11" s="90">
        <v>17969</v>
      </c>
      <c r="K11" s="90">
        <v>19895</v>
      </c>
      <c r="L11" s="120">
        <v>-15.2</v>
      </c>
      <c r="M11" s="117">
        <v>-3.3</v>
      </c>
      <c r="N11" s="117">
        <v>-13.7</v>
      </c>
      <c r="O11" s="117">
        <v>-26</v>
      </c>
      <c r="Q11" s="111"/>
      <c r="R11" s="111"/>
      <c r="S11" s="111"/>
      <c r="T11" s="111"/>
      <c r="U11" s="111"/>
      <c r="V11" s="111"/>
      <c r="W11" s="111"/>
      <c r="X11" s="111"/>
      <c r="Y11" s="111"/>
      <c r="Z11" s="111"/>
      <c r="AA11" s="111"/>
      <c r="AB11" s="111"/>
    </row>
    <row r="12" spans="2:46" ht="14.1" customHeight="1" x14ac:dyDescent="0.25">
      <c r="B12" s="295"/>
      <c r="C12" s="93"/>
      <c r="D12" s="286"/>
      <c r="E12" s="286"/>
      <c r="F12" s="286"/>
      <c r="G12" s="286"/>
      <c r="H12" s="287"/>
      <c r="I12" s="286"/>
      <c r="J12" s="286"/>
      <c r="K12" s="286"/>
      <c r="L12" s="120"/>
      <c r="M12" s="117"/>
      <c r="N12" s="117"/>
      <c r="O12" s="117"/>
      <c r="Q12" s="111"/>
      <c r="R12" s="111"/>
      <c r="S12" s="111"/>
      <c r="T12" s="111"/>
      <c r="U12" s="111"/>
      <c r="V12" s="111"/>
      <c r="W12" s="111"/>
      <c r="X12" s="111"/>
      <c r="Y12" s="111"/>
      <c r="Z12" s="111"/>
      <c r="AA12" s="111"/>
      <c r="AB12" s="111"/>
    </row>
    <row r="13" spans="2:46" s="80" customFormat="1" ht="15" customHeight="1" x14ac:dyDescent="0.25">
      <c r="B13" s="83" t="s">
        <v>43</v>
      </c>
      <c r="C13" s="93" t="s">
        <v>5</v>
      </c>
      <c r="D13" s="88">
        <v>59910.648000000001</v>
      </c>
      <c r="E13" s="88">
        <v>18300.735000000001</v>
      </c>
      <c r="F13" s="88">
        <v>19612.857</v>
      </c>
      <c r="G13" s="288">
        <v>21997.056</v>
      </c>
      <c r="H13" s="95">
        <v>52756.199000000001</v>
      </c>
      <c r="I13" s="88">
        <v>16700.087</v>
      </c>
      <c r="J13" s="88">
        <v>16854.042000000001</v>
      </c>
      <c r="K13" s="288">
        <v>19202.07</v>
      </c>
      <c r="L13" s="119">
        <v>13.6</v>
      </c>
      <c r="M13" s="116">
        <v>9.6</v>
      </c>
      <c r="N13" s="116">
        <v>16.399999999999999</v>
      </c>
      <c r="O13" s="116">
        <v>14.6</v>
      </c>
      <c r="Q13" s="111"/>
      <c r="R13" s="111"/>
      <c r="S13" s="111"/>
      <c r="T13" s="111"/>
      <c r="U13" s="111"/>
      <c r="V13" s="111"/>
      <c r="W13" s="111"/>
      <c r="X13" s="111"/>
      <c r="Y13" s="111"/>
      <c r="Z13" s="111"/>
      <c r="AA13" s="111"/>
      <c r="AB13" s="111"/>
      <c r="AC13" s="112"/>
      <c r="AD13" s="112"/>
      <c r="AE13" s="112"/>
      <c r="AF13" s="112"/>
      <c r="AG13" s="112"/>
      <c r="AH13" s="112"/>
      <c r="AI13" s="112"/>
      <c r="AJ13" s="112"/>
      <c r="AK13" s="112"/>
      <c r="AL13" s="112"/>
      <c r="AM13" s="112"/>
      <c r="AN13" s="112"/>
      <c r="AO13" s="112"/>
      <c r="AP13" s="112"/>
      <c r="AQ13" s="112"/>
      <c r="AR13" s="112"/>
      <c r="AS13" s="112"/>
      <c r="AT13" s="112"/>
    </row>
    <row r="14" spans="2:46" ht="15" customHeight="1" x14ac:dyDescent="0.25">
      <c r="B14" s="295" t="s">
        <v>45</v>
      </c>
      <c r="C14" s="93" t="s">
        <v>5</v>
      </c>
      <c r="D14" s="90">
        <v>29176.981</v>
      </c>
      <c r="E14" s="90">
        <v>9262.6219999999994</v>
      </c>
      <c r="F14" s="90">
        <v>9481.73</v>
      </c>
      <c r="G14" s="90">
        <v>10432.629000000001</v>
      </c>
      <c r="H14" s="97">
        <v>25032.466</v>
      </c>
      <c r="I14" s="90">
        <v>7783.6959999999999</v>
      </c>
      <c r="J14" s="90">
        <v>8081.0680000000002</v>
      </c>
      <c r="K14" s="90">
        <v>9167.7019999999993</v>
      </c>
      <c r="L14" s="120">
        <v>16.600000000000001</v>
      </c>
      <c r="M14" s="117">
        <v>19</v>
      </c>
      <c r="N14" s="117">
        <v>17.3</v>
      </c>
      <c r="O14" s="117">
        <v>13.8</v>
      </c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</row>
    <row r="15" spans="2:46" ht="15" customHeight="1" thickBot="1" x14ac:dyDescent="0.3">
      <c r="B15" s="121" t="s">
        <v>46</v>
      </c>
      <c r="C15" s="122" t="s">
        <v>5</v>
      </c>
      <c r="D15" s="276">
        <v>30733.666999999998</v>
      </c>
      <c r="E15" s="276">
        <v>9038.1129999999994</v>
      </c>
      <c r="F15" s="276">
        <v>10131.127</v>
      </c>
      <c r="G15" s="276">
        <v>11564.427</v>
      </c>
      <c r="H15" s="99">
        <v>27723.733</v>
      </c>
      <c r="I15" s="276">
        <v>8916.3909999999996</v>
      </c>
      <c r="J15" s="276">
        <v>8772.9740000000002</v>
      </c>
      <c r="K15" s="276">
        <v>10034.368</v>
      </c>
      <c r="L15" s="289">
        <v>10.9</v>
      </c>
      <c r="M15" s="92">
        <v>1.4</v>
      </c>
      <c r="N15" s="92">
        <v>15.5</v>
      </c>
      <c r="O15" s="92">
        <v>15.2</v>
      </c>
      <c r="Q15" s="111"/>
      <c r="R15" s="111"/>
      <c r="S15" s="111"/>
      <c r="T15" s="111"/>
      <c r="U15" s="111"/>
      <c r="V15" s="111"/>
      <c r="W15" s="111"/>
      <c r="X15" s="111"/>
      <c r="Y15" s="111"/>
      <c r="Z15" s="111"/>
      <c r="AA15" s="111"/>
      <c r="AB15" s="111"/>
    </row>
    <row r="16" spans="2:46" ht="14.1" customHeight="1" thickTop="1" x14ac:dyDescent="0.25">
      <c r="B16" s="79" t="s">
        <v>161</v>
      </c>
      <c r="C16" s="78"/>
      <c r="K16" s="77"/>
      <c r="O16" s="60" t="s">
        <v>119</v>
      </c>
    </row>
    <row r="17" spans="3:15" ht="14.1" customHeight="1" x14ac:dyDescent="0.25">
      <c r="C17" s="78"/>
      <c r="K17" s="77"/>
      <c r="O17" s="60"/>
    </row>
    <row r="18" spans="3:15" x14ac:dyDescent="0.25">
      <c r="L18" s="78"/>
      <c r="M18" s="78"/>
      <c r="N18" s="113"/>
      <c r="O18" s="113"/>
    </row>
    <row r="19" spans="3:15" ht="15" customHeight="1" x14ac:dyDescent="0.25"/>
    <row r="20" spans="3:15" ht="15" customHeight="1" x14ac:dyDescent="0.25"/>
    <row r="21" spans="3:15" ht="15" customHeight="1" x14ac:dyDescent="0.2">
      <c r="L21" s="114"/>
      <c r="M21" s="114"/>
      <c r="N21" s="114"/>
      <c r="O21" s="114"/>
    </row>
    <row r="22" spans="3:15" x14ac:dyDescent="0.2">
      <c r="L22" s="115"/>
      <c r="M22" s="115"/>
      <c r="N22" s="115"/>
      <c r="O22" s="115"/>
    </row>
    <row r="23" spans="3:15" x14ac:dyDescent="0.2">
      <c r="L23" s="115"/>
      <c r="M23" s="115"/>
      <c r="N23" s="115"/>
      <c r="O23" s="115"/>
    </row>
    <row r="24" spans="3:15" x14ac:dyDescent="0.2">
      <c r="L24" s="115"/>
      <c r="M24" s="115"/>
      <c r="N24" s="115"/>
      <c r="O24" s="115"/>
    </row>
    <row r="25" spans="3:15" x14ac:dyDescent="0.2">
      <c r="L25" s="115"/>
      <c r="M25" s="115"/>
      <c r="N25" s="115"/>
    </row>
    <row r="26" spans="3:15" x14ac:dyDescent="0.2">
      <c r="L26" s="115"/>
      <c r="M26" s="115"/>
      <c r="N26" s="115"/>
    </row>
    <row r="27" spans="3:15" x14ac:dyDescent="0.2">
      <c r="L27" s="115"/>
      <c r="M27" s="115"/>
      <c r="N27" s="115"/>
    </row>
  </sheetData>
  <mergeCells count="6">
    <mergeCell ref="L5:O5"/>
    <mergeCell ref="B5:B6"/>
    <mergeCell ref="J4:K4"/>
    <mergeCell ref="C5:C6"/>
    <mergeCell ref="D5:G5"/>
    <mergeCell ref="H5:K5"/>
  </mergeCells>
  <pageMargins left="0.28999999999999998" right="0.3" top="0.74803149606299213" bottom="0.74803149606299213" header="0.31496062992125984" footer="0.31496062992125984"/>
  <pageSetup paperSize="9" scale="62" orientation="portrait" r:id="rId1"/>
  <headerFooter>
    <oddFooter>&amp;L_x000D_&amp;1#&amp;"Calibri"&amp;10&amp;K008000 PUBLICA - PUBLIC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pageSetUpPr fitToPage="1"/>
  </sheetPr>
  <dimension ref="B1:AT32"/>
  <sheetViews>
    <sheetView showGridLines="0" zoomScale="85" zoomScaleNormal="85" zoomScalePageLayoutView="53" workbookViewId="0">
      <selection activeCell="V10" sqref="V10"/>
    </sheetView>
  </sheetViews>
  <sheetFormatPr defaultColWidth="9.28515625" defaultRowHeight="12.75" x14ac:dyDescent="0.25"/>
  <cols>
    <col min="1" max="1" width="1" style="126" customWidth="1"/>
    <col min="2" max="2" width="25.42578125" style="126" customWidth="1"/>
    <col min="3" max="3" width="7.42578125" style="127" customWidth="1"/>
    <col min="4" max="4" width="11.28515625" style="127" customWidth="1"/>
    <col min="5" max="7" width="9.42578125" style="127" customWidth="1"/>
    <col min="8" max="8" width="10.42578125" style="127" customWidth="1"/>
    <col min="9" max="11" width="9.42578125" style="127" customWidth="1"/>
    <col min="12" max="13" width="7.42578125" style="127" customWidth="1"/>
    <col min="14" max="15" width="7.42578125" style="126" customWidth="1"/>
    <col min="16" max="16" width="1.42578125" style="126" customWidth="1"/>
    <col min="17" max="28" width="5.5703125" style="126" customWidth="1"/>
    <col min="29" max="29" width="1.7109375" style="126" customWidth="1"/>
    <col min="30" max="16384" width="9.28515625" style="126"/>
  </cols>
  <sheetData>
    <row r="1" spans="2:46" ht="6.75" customHeight="1" x14ac:dyDescent="0.25"/>
    <row r="2" spans="2:46" ht="14.1" customHeight="1" x14ac:dyDescent="0.25">
      <c r="B2" s="128" t="s">
        <v>99</v>
      </c>
      <c r="C2" s="129"/>
    </row>
    <row r="3" spans="2:46" ht="5.0999999999999996" customHeight="1" x14ac:dyDescent="0.25">
      <c r="B3" s="128"/>
      <c r="C3" s="129"/>
    </row>
    <row r="4" spans="2:46" ht="7.5" customHeight="1" x14ac:dyDescent="0.25"/>
    <row r="5" spans="2:46" s="77" customFormat="1" ht="20.100000000000001" customHeight="1" thickBot="1" x14ac:dyDescent="0.3">
      <c r="B5" s="441"/>
      <c r="C5" s="441" t="s">
        <v>3</v>
      </c>
      <c r="D5" s="438" t="s">
        <v>204</v>
      </c>
      <c r="E5" s="439"/>
      <c r="F5" s="439"/>
      <c r="G5" s="440"/>
      <c r="H5" s="438" t="s">
        <v>182</v>
      </c>
      <c r="I5" s="439"/>
      <c r="J5" s="439"/>
      <c r="K5" s="440"/>
      <c r="L5" s="438" t="s">
        <v>49</v>
      </c>
      <c r="M5" s="439"/>
      <c r="N5" s="439"/>
      <c r="O5" s="440"/>
      <c r="Q5" s="79"/>
      <c r="R5" s="79"/>
      <c r="S5" s="79"/>
      <c r="T5" s="79"/>
      <c r="U5" s="79"/>
      <c r="V5" s="79"/>
      <c r="W5" s="79"/>
      <c r="X5" s="79"/>
      <c r="Y5" s="79"/>
      <c r="Z5" s="79"/>
      <c r="AA5" s="79"/>
      <c r="AB5" s="79"/>
      <c r="AC5" s="79"/>
      <c r="AD5" s="79"/>
      <c r="AE5" s="79"/>
      <c r="AF5" s="79"/>
      <c r="AG5" s="79"/>
      <c r="AH5" s="79"/>
      <c r="AI5" s="79"/>
      <c r="AJ5" s="79"/>
      <c r="AK5" s="79"/>
      <c r="AL5" s="79"/>
      <c r="AM5" s="79"/>
      <c r="AN5" s="79"/>
      <c r="AO5" s="79"/>
      <c r="AP5" s="79"/>
      <c r="AQ5" s="79"/>
      <c r="AR5" s="79"/>
      <c r="AS5" s="79"/>
      <c r="AT5" s="79"/>
    </row>
    <row r="6" spans="2:46" s="77" customFormat="1" ht="20.100000000000001" customHeight="1" x14ac:dyDescent="0.25">
      <c r="B6" s="441"/>
      <c r="C6" s="441"/>
      <c r="D6" s="75" t="s">
        <v>0</v>
      </c>
      <c r="E6" s="76" t="s">
        <v>183</v>
      </c>
      <c r="F6" s="75" t="s">
        <v>184</v>
      </c>
      <c r="G6" s="76" t="s">
        <v>185</v>
      </c>
      <c r="H6" s="75" t="s">
        <v>0</v>
      </c>
      <c r="I6" s="76" t="s">
        <v>186</v>
      </c>
      <c r="J6" s="75" t="s">
        <v>187</v>
      </c>
      <c r="K6" s="76" t="s">
        <v>188</v>
      </c>
      <c r="L6" s="75" t="s">
        <v>0</v>
      </c>
      <c r="M6" s="76" t="s">
        <v>183</v>
      </c>
      <c r="N6" s="75" t="s">
        <v>184</v>
      </c>
      <c r="O6" s="76" t="s">
        <v>185</v>
      </c>
      <c r="Q6" s="79"/>
      <c r="R6" s="79"/>
      <c r="S6" s="79"/>
      <c r="T6" s="79"/>
      <c r="U6" s="79"/>
      <c r="V6" s="79"/>
      <c r="W6" s="79"/>
      <c r="X6" s="79"/>
      <c r="Y6" s="79"/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</row>
    <row r="7" spans="2:46" s="77" customFormat="1" ht="7.35" customHeight="1" x14ac:dyDescent="0.2">
      <c r="B7" s="135"/>
      <c r="C7" s="85"/>
      <c r="D7" s="86"/>
      <c r="E7" s="87"/>
      <c r="F7" s="87"/>
      <c r="G7" s="87"/>
      <c r="H7" s="86"/>
      <c r="I7" s="87"/>
      <c r="J7" s="87"/>
      <c r="K7" s="87"/>
      <c r="L7" s="52"/>
      <c r="M7" s="52"/>
      <c r="N7" s="52"/>
      <c r="O7" s="52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</row>
    <row r="8" spans="2:46" s="80" customFormat="1" ht="15" customHeight="1" x14ac:dyDescent="0.2">
      <c r="B8" s="135" t="s">
        <v>1</v>
      </c>
      <c r="C8" s="141" t="s">
        <v>209</v>
      </c>
      <c r="D8" s="88">
        <f>SUM(D9:D11)</f>
        <v>51825.006807324389</v>
      </c>
      <c r="E8" s="88">
        <f t="shared" ref="E8:K8" si="0">SUM(E9:E11)</f>
        <v>17404.359126180141</v>
      </c>
      <c r="F8" s="88">
        <f t="shared" si="0"/>
        <v>16758.728543384786</v>
      </c>
      <c r="G8" s="88">
        <f t="shared" si="0"/>
        <v>17661.919137759454</v>
      </c>
      <c r="H8" s="95">
        <f t="shared" si="0"/>
        <v>44310.563731779286</v>
      </c>
      <c r="I8" s="88">
        <f t="shared" si="0"/>
        <v>15341.762429329407</v>
      </c>
      <c r="J8" s="88">
        <f t="shared" si="0"/>
        <v>13015.653085619533</v>
      </c>
      <c r="K8" s="88">
        <f t="shared" si="0"/>
        <v>15953.148216830346</v>
      </c>
      <c r="L8" s="119">
        <f t="shared" ref="L8:L16" si="1">(D8-H8)/H8*100</f>
        <v>16.958581527040668</v>
      </c>
      <c r="M8" s="116">
        <f t="shared" ref="M8:O11" si="2">(E8-I8)/I8*100</f>
        <v>13.444326923662912</v>
      </c>
      <c r="N8" s="116">
        <f t="shared" si="2"/>
        <v>28.758260789086531</v>
      </c>
      <c r="O8" s="116">
        <f t="shared" si="2"/>
        <v>10.711183132658283</v>
      </c>
      <c r="Q8" s="111"/>
      <c r="R8" s="111"/>
      <c r="S8" s="111"/>
      <c r="T8" s="111"/>
      <c r="U8" s="111"/>
      <c r="V8" s="111"/>
      <c r="W8" s="111"/>
      <c r="X8" s="111"/>
      <c r="Y8" s="111"/>
      <c r="Z8" s="111"/>
      <c r="AA8" s="111"/>
      <c r="AB8" s="111"/>
      <c r="AC8" s="111"/>
      <c r="AD8" s="111"/>
      <c r="AE8" s="112"/>
      <c r="AF8" s="112"/>
      <c r="AG8" s="112"/>
      <c r="AH8" s="112"/>
      <c r="AI8" s="112"/>
      <c r="AJ8" s="112"/>
      <c r="AK8" s="112"/>
      <c r="AL8" s="112"/>
      <c r="AM8" s="112"/>
      <c r="AN8" s="112"/>
      <c r="AO8" s="112"/>
      <c r="AP8" s="112"/>
      <c r="AQ8" s="112"/>
      <c r="AR8" s="112"/>
      <c r="AS8" s="112"/>
      <c r="AT8" s="112"/>
    </row>
    <row r="9" spans="2:46" s="77" customFormat="1" ht="15" customHeight="1" x14ac:dyDescent="0.25">
      <c r="B9" s="89" t="s">
        <v>88</v>
      </c>
      <c r="C9" s="141" t="s">
        <v>209</v>
      </c>
      <c r="D9" s="90">
        <f>SUM(E9:G9)</f>
        <v>47500.075307308289</v>
      </c>
      <c r="E9" s="90">
        <v>16002.911126173436</v>
      </c>
      <c r="F9" s="90">
        <v>15316.589793379422</v>
      </c>
      <c r="G9" s="90">
        <v>16180.574387755429</v>
      </c>
      <c r="H9" s="97">
        <f>SUM(I9:K9)</f>
        <v>40777.924231775265</v>
      </c>
      <c r="I9" s="90">
        <v>14026.608429326725</v>
      </c>
      <c r="J9" s="90">
        <v>12057.213835619532</v>
      </c>
      <c r="K9" s="90">
        <v>14694.101966829006</v>
      </c>
      <c r="L9" s="120">
        <f t="shared" si="1"/>
        <v>16.484779944475303</v>
      </c>
      <c r="M9" s="117">
        <f t="shared" si="2"/>
        <v>14.089668980240958</v>
      </c>
      <c r="N9" s="117">
        <f t="shared" si="2"/>
        <v>27.032579849674821</v>
      </c>
      <c r="O9" s="117">
        <f t="shared" si="2"/>
        <v>10.116116141578701</v>
      </c>
      <c r="Q9" s="111"/>
      <c r="R9" s="111"/>
      <c r="S9" s="111"/>
      <c r="T9" s="111"/>
      <c r="U9" s="111"/>
      <c r="V9" s="111"/>
      <c r="W9" s="111"/>
      <c r="X9" s="111"/>
      <c r="Y9" s="111"/>
      <c r="Z9" s="111"/>
      <c r="AA9" s="111"/>
      <c r="AB9" s="111"/>
      <c r="AC9" s="79"/>
      <c r="AD9" s="79"/>
      <c r="AE9" s="79"/>
      <c r="AF9" s="79"/>
      <c r="AG9" s="79"/>
      <c r="AH9" s="79"/>
      <c r="AI9" s="79"/>
      <c r="AJ9" s="79"/>
      <c r="AK9" s="79"/>
      <c r="AL9" s="79"/>
      <c r="AM9" s="79"/>
      <c r="AN9" s="79"/>
      <c r="AO9" s="79"/>
      <c r="AP9" s="79"/>
      <c r="AQ9" s="79"/>
      <c r="AR9" s="79"/>
      <c r="AS9" s="79"/>
      <c r="AT9" s="79"/>
    </row>
    <row r="10" spans="2:46" s="77" customFormat="1" ht="15" customHeight="1" x14ac:dyDescent="0.25">
      <c r="B10" s="89" t="s">
        <v>89</v>
      </c>
      <c r="C10" s="141" t="s">
        <v>209</v>
      </c>
      <c r="D10" s="90">
        <f>SUM(E10:G10)</f>
        <v>4304.0215000160933</v>
      </c>
      <c r="E10" s="90">
        <v>1394.8620000067051</v>
      </c>
      <c r="F10" s="90">
        <v>1435.8217500053643</v>
      </c>
      <c r="G10" s="90">
        <v>1473.3377500040237</v>
      </c>
      <c r="H10" s="97">
        <f>SUM(I10:K10)</f>
        <v>3509.4635000040234</v>
      </c>
      <c r="I10" s="90">
        <v>1305.6180000026816</v>
      </c>
      <c r="J10" s="90">
        <v>952.84225000000129</v>
      </c>
      <c r="K10" s="90">
        <v>1251.0032500013401</v>
      </c>
      <c r="L10" s="120">
        <f t="shared" si="1"/>
        <v>22.640440626071733</v>
      </c>
      <c r="M10" s="117">
        <f t="shared" si="2"/>
        <v>6.8353837036438092</v>
      </c>
      <c r="N10" s="117">
        <f t="shared" si="2"/>
        <v>50.688295990796206</v>
      </c>
      <c r="O10" s="117">
        <f t="shared" si="2"/>
        <v>17.772495795070512</v>
      </c>
      <c r="Q10" s="111"/>
      <c r="R10" s="111"/>
      <c r="S10" s="111"/>
      <c r="T10" s="111"/>
      <c r="U10" s="111"/>
      <c r="V10" s="111"/>
      <c r="W10" s="111"/>
      <c r="X10" s="111"/>
      <c r="Y10" s="111"/>
      <c r="Z10" s="111"/>
      <c r="AA10" s="111"/>
      <c r="AB10" s="111"/>
      <c r="AC10" s="79"/>
      <c r="AD10" s="79"/>
      <c r="AE10" s="79"/>
      <c r="AF10" s="79"/>
      <c r="AG10" s="79"/>
      <c r="AH10" s="79"/>
      <c r="AI10" s="79"/>
      <c r="AJ10" s="79"/>
      <c r="AK10" s="79"/>
      <c r="AL10" s="79"/>
      <c r="AM10" s="79"/>
      <c r="AN10" s="79"/>
      <c r="AO10" s="79"/>
      <c r="AP10" s="79"/>
      <c r="AQ10" s="79"/>
      <c r="AR10" s="79"/>
      <c r="AS10" s="79"/>
      <c r="AT10" s="79"/>
    </row>
    <row r="11" spans="2:46" s="77" customFormat="1" ht="15" customHeight="1" x14ac:dyDescent="0.25">
      <c r="B11" s="89" t="s">
        <v>18</v>
      </c>
      <c r="C11" s="141" t="s">
        <v>209</v>
      </c>
      <c r="D11" s="90">
        <f>SUM(E11:G11)</f>
        <v>20.91</v>
      </c>
      <c r="E11" s="90">
        <v>6.5860000000000003</v>
      </c>
      <c r="F11" s="90">
        <v>6.3170000000000002</v>
      </c>
      <c r="G11" s="90">
        <v>8.0069999999999997</v>
      </c>
      <c r="H11" s="97">
        <f>SUM(I11:K11)</f>
        <v>23.175999999999998</v>
      </c>
      <c r="I11" s="90">
        <v>9.5359999999999996</v>
      </c>
      <c r="J11" s="90">
        <v>5.5970000000000004</v>
      </c>
      <c r="K11" s="90">
        <v>8.0429999999999993</v>
      </c>
      <c r="L11" s="120">
        <f t="shared" ref="L11" si="3">(D11-H11)/H11*100</f>
        <v>-9.7773558853986806</v>
      </c>
      <c r="M11" s="117">
        <f t="shared" ref="M11" si="4">(E11-I11)/I11*100</f>
        <v>-30.935402684563751</v>
      </c>
      <c r="N11" s="117">
        <f t="shared" si="2"/>
        <v>12.864034304091474</v>
      </c>
      <c r="O11" s="117">
        <f t="shared" si="2"/>
        <v>-0.44759418127563838</v>
      </c>
      <c r="Q11" s="111"/>
      <c r="R11" s="111"/>
      <c r="S11" s="111"/>
      <c r="T11" s="111"/>
      <c r="U11" s="111"/>
      <c r="V11" s="111"/>
      <c r="W11" s="111"/>
      <c r="X11" s="111"/>
      <c r="Y11" s="111"/>
      <c r="Z11" s="111"/>
      <c r="AA11" s="111"/>
      <c r="AB11" s="111"/>
      <c r="AC11" s="79"/>
      <c r="AD11" s="79"/>
      <c r="AE11" s="79"/>
      <c r="AF11" s="79"/>
      <c r="AG11" s="79"/>
      <c r="AH11" s="79"/>
      <c r="AI11" s="79"/>
      <c r="AJ11" s="79"/>
      <c r="AK11" s="79"/>
      <c r="AL11" s="79"/>
      <c r="AM11" s="79"/>
      <c r="AN11" s="79"/>
      <c r="AO11" s="79"/>
      <c r="AP11" s="79"/>
      <c r="AQ11" s="79"/>
      <c r="AR11" s="79"/>
      <c r="AS11" s="79"/>
      <c r="AT11" s="79"/>
    </row>
    <row r="12" spans="2:46" s="80" customFormat="1" ht="23.25" customHeight="1" x14ac:dyDescent="0.2">
      <c r="B12" s="135" t="s">
        <v>100</v>
      </c>
      <c r="C12" s="141" t="s">
        <v>211</v>
      </c>
      <c r="D12" s="88">
        <f t="shared" ref="D12:K12" si="5">SUM(D13:D15)</f>
        <v>1223274.5584565355</v>
      </c>
      <c r="E12" s="88">
        <f t="shared" si="5"/>
        <v>398093.42890771618</v>
      </c>
      <c r="F12" s="88">
        <f t="shared" si="5"/>
        <v>396083.8709961662</v>
      </c>
      <c r="G12" s="88">
        <f t="shared" si="5"/>
        <v>429097.25855265325</v>
      </c>
      <c r="H12" s="95">
        <f t="shared" si="5"/>
        <v>1029570.0266832694</v>
      </c>
      <c r="I12" s="88">
        <f t="shared" si="5"/>
        <v>359587.08486037859</v>
      </c>
      <c r="J12" s="88">
        <f t="shared" si="5"/>
        <v>292433.36890347628</v>
      </c>
      <c r="K12" s="88">
        <f t="shared" si="5"/>
        <v>377549.57291941461</v>
      </c>
      <c r="L12" s="119">
        <f t="shared" si="1"/>
        <v>18.81411917140592</v>
      </c>
      <c r="M12" s="116">
        <f t="shared" ref="M12:O16" si="6">(E12-I12)/I12*100</f>
        <v>10.708489172320785</v>
      </c>
      <c r="N12" s="116">
        <f t="shared" si="6"/>
        <v>35.444143218451217</v>
      </c>
      <c r="O12" s="116">
        <f t="shared" si="6"/>
        <v>13.65322313428789</v>
      </c>
      <c r="Q12" s="111"/>
      <c r="R12" s="111"/>
      <c r="S12" s="111"/>
      <c r="T12" s="111"/>
      <c r="U12" s="111"/>
      <c r="V12" s="111"/>
      <c r="W12" s="111"/>
      <c r="X12" s="111"/>
      <c r="Y12" s="111"/>
      <c r="Z12" s="111"/>
      <c r="AA12" s="111"/>
      <c r="AB12" s="111"/>
      <c r="AC12" s="111"/>
      <c r="AD12" s="111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112"/>
    </row>
    <row r="13" spans="2:46" s="77" customFormat="1" ht="15" customHeight="1" x14ac:dyDescent="0.25">
      <c r="B13" s="89" t="s">
        <v>88</v>
      </c>
      <c r="C13" s="141" t="s">
        <v>211</v>
      </c>
      <c r="D13" s="90">
        <f>SUM(E13:G13)</f>
        <v>799597.91277459182</v>
      </c>
      <c r="E13" s="90">
        <v>269425.41188956948</v>
      </c>
      <c r="F13" s="90">
        <v>258657.37460993859</v>
      </c>
      <c r="G13" s="90">
        <v>271515.12627508375</v>
      </c>
      <c r="H13" s="97">
        <f>SUM(I13:K13)</f>
        <v>680615.4745399449</v>
      </c>
      <c r="I13" s="90">
        <v>233953.32695257835</v>
      </c>
      <c r="J13" s="90">
        <v>201268.97095797604</v>
      </c>
      <c r="K13" s="90">
        <v>245393.17662939057</v>
      </c>
      <c r="L13" s="120">
        <f t="shared" si="1"/>
        <v>17.481594628019863</v>
      </c>
      <c r="M13" s="117">
        <f t="shared" si="6"/>
        <v>15.162034837906457</v>
      </c>
      <c r="N13" s="117">
        <f t="shared" si="6"/>
        <v>28.513289146763199</v>
      </c>
      <c r="O13" s="117">
        <f t="shared" si="6"/>
        <v>10.644937240917795</v>
      </c>
      <c r="Q13" s="111"/>
      <c r="R13" s="111"/>
      <c r="S13" s="111"/>
      <c r="T13" s="111"/>
      <c r="U13" s="111"/>
      <c r="V13" s="111"/>
      <c r="W13" s="111"/>
      <c r="X13" s="111"/>
      <c r="Y13" s="111"/>
      <c r="Z13" s="111"/>
      <c r="AA13" s="111"/>
      <c r="AB13" s="111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T13" s="79"/>
    </row>
    <row r="14" spans="2:46" s="77" customFormat="1" ht="15" customHeight="1" x14ac:dyDescent="0.25">
      <c r="B14" s="89" t="s">
        <v>89</v>
      </c>
      <c r="C14" s="141" t="s">
        <v>211</v>
      </c>
      <c r="D14" s="90">
        <f>SUM(E14:G14)</f>
        <v>420566.14545294381</v>
      </c>
      <c r="E14" s="90">
        <v>127679.2963211467</v>
      </c>
      <c r="F14" s="90">
        <v>136499.3711642276</v>
      </c>
      <c r="G14" s="90">
        <v>156387.47796756949</v>
      </c>
      <c r="H14" s="97">
        <f>SUM(I14:K14)</f>
        <v>345419.14847332455</v>
      </c>
      <c r="I14" s="90">
        <v>124143.22999380025</v>
      </c>
      <c r="J14" s="90">
        <v>90341.292761500241</v>
      </c>
      <c r="K14" s="90">
        <v>130934.62571802402</v>
      </c>
      <c r="L14" s="120">
        <f t="shared" si="1"/>
        <v>21.75530722942031</v>
      </c>
      <c r="M14" s="117">
        <f t="shared" si="6"/>
        <v>2.8483762888423616</v>
      </c>
      <c r="N14" s="117">
        <f t="shared" si="6"/>
        <v>51.093001873001811</v>
      </c>
      <c r="O14" s="117">
        <f t="shared" si="6"/>
        <v>19.439359229818852</v>
      </c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79"/>
    </row>
    <row r="15" spans="2:46" s="77" customFormat="1" ht="15" customHeight="1" x14ac:dyDescent="0.25">
      <c r="B15" s="89" t="s">
        <v>18</v>
      </c>
      <c r="C15" s="141" t="s">
        <v>211</v>
      </c>
      <c r="D15" s="90">
        <f>SUM(E15:G15)</f>
        <v>3110.5002289999975</v>
      </c>
      <c r="E15" s="90">
        <v>988.72069699999997</v>
      </c>
      <c r="F15" s="90">
        <v>927.12522199999705</v>
      </c>
      <c r="G15" s="90">
        <v>1194.6543100000001</v>
      </c>
      <c r="H15" s="97">
        <f>SUM(I15:K15)</f>
        <v>3535.4036700000001</v>
      </c>
      <c r="I15" s="90">
        <v>1490.527914</v>
      </c>
      <c r="J15" s="90">
        <v>823.10518400000001</v>
      </c>
      <c r="K15" s="90">
        <v>1221.7705719999999</v>
      </c>
      <c r="L15" s="120">
        <f t="shared" ref="L15" si="7">(D15-H15)/H15*100</f>
        <v>-12.018526897099777</v>
      </c>
      <c r="M15" s="117">
        <f t="shared" ref="M15" si="8">(E15-I15)/I15*100</f>
        <v>-33.666408544697681</v>
      </c>
      <c r="N15" s="117">
        <f t="shared" si="6"/>
        <v>12.637514624133026</v>
      </c>
      <c r="O15" s="117">
        <f t="shared" si="6"/>
        <v>-2.2194234025142148</v>
      </c>
      <c r="P15" s="117"/>
      <c r="Q15" s="111"/>
      <c r="R15" s="111"/>
      <c r="S15" s="111"/>
      <c r="T15" s="111"/>
      <c r="U15" s="111"/>
      <c r="V15" s="111"/>
      <c r="W15" s="111"/>
      <c r="X15" s="111"/>
      <c r="Y15" s="111"/>
      <c r="Z15" s="111"/>
      <c r="AA15" s="111"/>
      <c r="AB15" s="111"/>
      <c r="AC15" s="79"/>
      <c r="AD15" s="79"/>
      <c r="AE15" s="79"/>
      <c r="AF15" s="79"/>
      <c r="AG15" s="79"/>
      <c r="AH15" s="79"/>
      <c r="AI15" s="79"/>
      <c r="AJ15" s="79"/>
      <c r="AK15" s="79"/>
      <c r="AL15" s="79"/>
      <c r="AM15" s="79"/>
      <c r="AN15" s="79"/>
      <c r="AO15" s="79"/>
      <c r="AP15" s="79"/>
      <c r="AQ15" s="79"/>
      <c r="AR15" s="79"/>
      <c r="AS15" s="79"/>
      <c r="AT15" s="79"/>
    </row>
    <row r="16" spans="2:46" ht="24.6" customHeight="1" x14ac:dyDescent="0.2">
      <c r="B16" s="135" t="s">
        <v>4</v>
      </c>
      <c r="C16" s="141" t="s">
        <v>5</v>
      </c>
      <c r="D16" s="95">
        <f>SUM(D17:D18)</f>
        <v>2211920.21</v>
      </c>
      <c r="E16" s="88">
        <f t="shared" ref="E16:K16" si="9">SUM(E17:E18)</f>
        <v>681249.48999999987</v>
      </c>
      <c r="F16" s="88">
        <f t="shared" si="9"/>
        <v>753589.72</v>
      </c>
      <c r="G16" s="96">
        <f t="shared" si="9"/>
        <v>777081</v>
      </c>
      <c r="H16" s="95">
        <f t="shared" si="9"/>
        <v>2366475.358</v>
      </c>
      <c r="I16" s="88">
        <f t="shared" si="9"/>
        <v>763965.85899999994</v>
      </c>
      <c r="J16" s="88">
        <f t="shared" si="9"/>
        <v>726049.49900000007</v>
      </c>
      <c r="K16" s="96">
        <f t="shared" si="9"/>
        <v>876460</v>
      </c>
      <c r="L16" s="116">
        <f t="shared" si="1"/>
        <v>-6.5310271445471804</v>
      </c>
      <c r="M16" s="116">
        <f t="shared" si="6"/>
        <v>-10.82723370757332</v>
      </c>
      <c r="N16" s="116">
        <f t="shared" si="6"/>
        <v>3.7931602511855602</v>
      </c>
      <c r="O16" s="116">
        <f t="shared" si="6"/>
        <v>-11.338680601510623</v>
      </c>
      <c r="Q16" s="130"/>
      <c r="R16" s="130"/>
      <c r="S16" s="130"/>
      <c r="T16" s="130"/>
      <c r="U16" s="130"/>
      <c r="V16" s="130"/>
      <c r="W16" s="130"/>
      <c r="X16" s="130"/>
      <c r="Y16" s="130"/>
      <c r="Z16" s="130"/>
      <c r="AA16" s="130"/>
      <c r="AB16" s="130"/>
    </row>
    <row r="17" spans="2:28" ht="15" customHeight="1" x14ac:dyDescent="0.25">
      <c r="B17" s="136" t="s">
        <v>17</v>
      </c>
      <c r="C17" s="141" t="s">
        <v>5</v>
      </c>
      <c r="D17" s="97">
        <f>SUM(E17:G17)</f>
        <v>1467973.9939999997</v>
      </c>
      <c r="E17" s="90">
        <v>452978.13999999984</v>
      </c>
      <c r="F17" s="90">
        <v>506332.85399999993</v>
      </c>
      <c r="G17" s="98">
        <v>508663</v>
      </c>
      <c r="H17" s="97">
        <f>SUM(I17:K17)</f>
        <v>1670361.98</v>
      </c>
      <c r="I17" s="90">
        <v>540004.73</v>
      </c>
      <c r="J17" s="90">
        <v>501797.25</v>
      </c>
      <c r="K17" s="98">
        <v>628560</v>
      </c>
      <c r="L17" s="117">
        <f t="shared" ref="L17:O18" si="10">(D17-H17)/H17*100</f>
        <v>-12.116414790523446</v>
      </c>
      <c r="M17" s="117">
        <f t="shared" si="10"/>
        <v>-16.115894021891279</v>
      </c>
      <c r="N17" s="117">
        <f t="shared" si="10"/>
        <v>0.90387183269735605</v>
      </c>
      <c r="O17" s="117">
        <f t="shared" si="10"/>
        <v>-19.074869543082603</v>
      </c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130"/>
    </row>
    <row r="18" spans="2:28" ht="15" customHeight="1" x14ac:dyDescent="0.25">
      <c r="B18" s="136" t="s">
        <v>18</v>
      </c>
      <c r="C18" s="141" t="s">
        <v>5</v>
      </c>
      <c r="D18" s="97">
        <f>SUM(E18:G18)</f>
        <v>743946.21600000001</v>
      </c>
      <c r="E18" s="90">
        <v>228271.35</v>
      </c>
      <c r="F18" s="90">
        <v>247256.86599999998</v>
      </c>
      <c r="G18" s="98">
        <v>268418</v>
      </c>
      <c r="H18" s="97">
        <f>SUM(I18:K18)</f>
        <v>696113.37800000003</v>
      </c>
      <c r="I18" s="90">
        <v>223961.12899999999</v>
      </c>
      <c r="J18" s="90">
        <v>224252.24900000001</v>
      </c>
      <c r="K18" s="98">
        <v>247900</v>
      </c>
      <c r="L18" s="117">
        <f t="shared" si="10"/>
        <v>6.8714148458729936</v>
      </c>
      <c r="M18" s="117">
        <f t="shared" si="10"/>
        <v>1.924539771363637</v>
      </c>
      <c r="N18" s="117">
        <f t="shared" si="10"/>
        <v>10.258366238280164</v>
      </c>
      <c r="O18" s="117">
        <f t="shared" si="10"/>
        <v>8.2767244856797095</v>
      </c>
      <c r="Q18" s="130"/>
      <c r="R18" s="130"/>
      <c r="S18" s="130"/>
      <c r="T18" s="130"/>
      <c r="U18" s="130"/>
      <c r="V18" s="130"/>
      <c r="W18" s="130"/>
      <c r="X18" s="130"/>
      <c r="Y18" s="130"/>
      <c r="Z18" s="130"/>
      <c r="AA18" s="130"/>
      <c r="AB18" s="130"/>
    </row>
    <row r="19" spans="2:28" ht="24.6" customHeight="1" x14ac:dyDescent="0.2">
      <c r="B19" s="135" t="s">
        <v>102</v>
      </c>
      <c r="C19" s="141" t="s">
        <v>212</v>
      </c>
      <c r="D19" s="95">
        <f>SUM(D20:D22)</f>
        <v>671878.17406700016</v>
      </c>
      <c r="E19" s="88">
        <f t="shared" ref="E19:K19" si="11">SUM(E20:E22)</f>
        <v>214348.75018500004</v>
      </c>
      <c r="F19" s="88">
        <f t="shared" si="11"/>
        <v>229805.16588200006</v>
      </c>
      <c r="G19" s="96">
        <f t="shared" si="11"/>
        <v>227724.25800000003</v>
      </c>
      <c r="H19" s="95">
        <f t="shared" si="11"/>
        <v>693583.20798226015</v>
      </c>
      <c r="I19" s="88">
        <f t="shared" si="11"/>
        <v>225238.95152800009</v>
      </c>
      <c r="J19" s="88">
        <f t="shared" si="11"/>
        <v>214741.25645426009</v>
      </c>
      <c r="K19" s="96">
        <f t="shared" si="11"/>
        <v>253603</v>
      </c>
      <c r="L19" s="116">
        <f>(D19-H19)/H19*100</f>
        <v>-3.1294059120034441</v>
      </c>
      <c r="M19" s="116">
        <f>(E19-I19)/I19*100</f>
        <v>-4.8349547310187413</v>
      </c>
      <c r="N19" s="116">
        <f>(F19-J19)/J19*100</f>
        <v>7.0149116552964683</v>
      </c>
      <c r="O19" s="116">
        <f>(G19-K19)/K19*100</f>
        <v>-10.204430546957239</v>
      </c>
      <c r="Q19" s="130"/>
      <c r="R19" s="130"/>
      <c r="S19" s="130"/>
      <c r="T19" s="130"/>
      <c r="U19" s="130"/>
      <c r="V19" s="130"/>
      <c r="W19" s="130"/>
      <c r="X19" s="130"/>
      <c r="Y19" s="130"/>
      <c r="Z19" s="130"/>
      <c r="AA19" s="130"/>
      <c r="AB19" s="130"/>
    </row>
    <row r="20" spans="2:28" ht="16.5" customHeight="1" x14ac:dyDescent="0.25">
      <c r="B20" s="136" t="s">
        <v>17</v>
      </c>
      <c r="C20" s="141" t="s">
        <v>212</v>
      </c>
      <c r="D20" s="97">
        <f>SUM(E20:G20)</f>
        <v>373539.07107400009</v>
      </c>
      <c r="E20" s="90">
        <v>113577.39791500002</v>
      </c>
      <c r="F20" s="90">
        <v>124505.19615900004</v>
      </c>
      <c r="G20" s="98">
        <v>135456.47700000001</v>
      </c>
      <c r="H20" s="97">
        <f>SUM(I20:K20)</f>
        <v>406664.85220916016</v>
      </c>
      <c r="I20" s="90">
        <v>135793.17493600008</v>
      </c>
      <c r="J20" s="90">
        <v>122276.67727316009</v>
      </c>
      <c r="K20" s="98">
        <v>148595</v>
      </c>
      <c r="L20" s="117">
        <f>(D20-H20)/H20*100</f>
        <v>-8.1457202301128468</v>
      </c>
      <c r="M20" s="117">
        <f>(E20-I20)/I20*100</f>
        <v>-16.360010016313744</v>
      </c>
      <c r="N20" s="117">
        <f t="shared" ref="L20:O21" si="12">(F20-J20)/J20*100</f>
        <v>1.8225216251677718</v>
      </c>
      <c r="O20" s="117">
        <f t="shared" si="12"/>
        <v>-8.8418338436690238</v>
      </c>
      <c r="Q20" s="130"/>
      <c r="R20" s="130"/>
      <c r="S20" s="130"/>
      <c r="T20" s="130"/>
      <c r="U20" s="130"/>
      <c r="V20" s="130"/>
      <c r="W20" s="130"/>
      <c r="X20" s="130"/>
      <c r="Y20" s="130"/>
      <c r="Z20" s="130"/>
      <c r="AA20" s="130"/>
      <c r="AB20" s="130"/>
    </row>
    <row r="21" spans="2:28" ht="16.5" customHeight="1" x14ac:dyDescent="0.25">
      <c r="B21" s="136" t="s">
        <v>18</v>
      </c>
      <c r="C21" s="141" t="s">
        <v>212</v>
      </c>
      <c r="D21" s="97">
        <f>SUM(E21:G21)</f>
        <v>298339.10299300001</v>
      </c>
      <c r="E21" s="90">
        <v>100771.35227000002</v>
      </c>
      <c r="F21" s="90">
        <v>105299.969723</v>
      </c>
      <c r="G21" s="98">
        <v>92267.781000000003</v>
      </c>
      <c r="H21" s="97">
        <f>SUM(I21:K21)</f>
        <v>286918.35577309999</v>
      </c>
      <c r="I21" s="90">
        <v>89445.776592000009</v>
      </c>
      <c r="J21" s="90">
        <v>92464.579181099994</v>
      </c>
      <c r="K21" s="98">
        <v>105008</v>
      </c>
      <c r="L21" s="117">
        <f t="shared" si="12"/>
        <v>3.9804867796369723</v>
      </c>
      <c r="M21" s="117">
        <f t="shared" si="12"/>
        <v>12.661945716744958</v>
      </c>
      <c r="N21" s="117">
        <f t="shared" si="12"/>
        <v>13.881413461862804</v>
      </c>
      <c r="O21" s="117">
        <f t="shared" si="12"/>
        <v>-12.132617514856008</v>
      </c>
      <c r="Q21" s="130"/>
      <c r="R21" s="130"/>
      <c r="S21" s="130"/>
      <c r="T21" s="130"/>
      <c r="U21" s="130"/>
      <c r="V21" s="130"/>
      <c r="W21" s="130"/>
      <c r="X21" s="130"/>
      <c r="Y21" s="130"/>
      <c r="Z21" s="130"/>
      <c r="AA21" s="130"/>
      <c r="AB21" s="130"/>
    </row>
    <row r="22" spans="2:28" ht="7.35" customHeight="1" thickBot="1" x14ac:dyDescent="0.3">
      <c r="B22" s="137"/>
      <c r="C22" s="138"/>
      <c r="D22" s="138"/>
      <c r="E22" s="138"/>
      <c r="F22" s="138"/>
      <c r="G22" s="138"/>
      <c r="H22" s="138"/>
      <c r="I22" s="138"/>
      <c r="J22" s="138"/>
      <c r="K22" s="138"/>
      <c r="L22" s="138"/>
      <c r="M22" s="138"/>
      <c r="N22" s="138"/>
      <c r="O22" s="138"/>
    </row>
    <row r="23" spans="2:28" ht="14.1" customHeight="1" thickTop="1" x14ac:dyDescent="0.25">
      <c r="B23" s="79" t="s">
        <v>164</v>
      </c>
      <c r="C23" s="78"/>
      <c r="D23" s="78"/>
      <c r="E23" s="78"/>
      <c r="F23" s="78"/>
      <c r="G23" s="78"/>
      <c r="H23" s="78"/>
      <c r="I23" s="78"/>
      <c r="J23" s="78"/>
      <c r="K23" s="77"/>
      <c r="L23" s="77"/>
      <c r="M23" s="77"/>
      <c r="N23" s="77"/>
      <c r="O23" s="60" t="s">
        <v>119</v>
      </c>
    </row>
    <row r="24" spans="2:28" ht="14.1" customHeight="1" x14ac:dyDescent="0.2">
      <c r="B24" s="131"/>
      <c r="C24" s="131"/>
      <c r="D24" s="131"/>
      <c r="E24" s="131"/>
      <c r="F24" s="131"/>
      <c r="G24" s="131"/>
      <c r="I24" s="131"/>
      <c r="J24" s="131"/>
      <c r="K24" s="131"/>
      <c r="L24" s="132"/>
      <c r="M24" s="132"/>
      <c r="N24" s="133"/>
      <c r="O24" s="133"/>
    </row>
    <row r="25" spans="2:28" ht="14.1" customHeight="1" x14ac:dyDescent="0.2">
      <c r="B25" s="131"/>
      <c r="C25" s="131"/>
      <c r="D25" s="131"/>
      <c r="E25" s="125"/>
      <c r="F25" s="125"/>
      <c r="G25" s="131"/>
      <c r="I25" s="131"/>
      <c r="J25" s="125"/>
      <c r="K25" s="125"/>
      <c r="L25" s="132"/>
      <c r="M25" s="132"/>
      <c r="N25" s="133"/>
      <c r="O25" s="133"/>
    </row>
    <row r="26" spans="2:28" x14ac:dyDescent="0.2">
      <c r="B26" s="134"/>
      <c r="C26" s="134"/>
      <c r="D26" s="134"/>
      <c r="E26" s="125"/>
      <c r="F26" s="125"/>
      <c r="G26" s="134"/>
      <c r="I26" s="134"/>
      <c r="J26" s="125"/>
      <c r="K26" s="125"/>
      <c r="L26" s="134"/>
      <c r="M26" s="134"/>
      <c r="N26" s="134"/>
      <c r="O26" s="134"/>
    </row>
    <row r="27" spans="2:28" x14ac:dyDescent="0.2">
      <c r="E27" s="125"/>
      <c r="F27" s="125"/>
      <c r="L27" s="132"/>
      <c r="M27" s="132"/>
      <c r="N27" s="133"/>
      <c r="O27" s="133"/>
    </row>
    <row r="28" spans="2:28" x14ac:dyDescent="0.2">
      <c r="E28" s="125"/>
      <c r="F28" s="125"/>
      <c r="L28" s="132"/>
      <c r="M28" s="132"/>
      <c r="N28" s="133"/>
      <c r="O28" s="133"/>
    </row>
    <row r="30" spans="2:28" x14ac:dyDescent="0.25">
      <c r="L30" s="132"/>
      <c r="M30" s="132"/>
      <c r="N30" s="132"/>
      <c r="O30" s="132"/>
    </row>
    <row r="31" spans="2:28" x14ac:dyDescent="0.25">
      <c r="L31" s="132"/>
      <c r="M31" s="132"/>
      <c r="N31" s="132"/>
      <c r="O31" s="132"/>
    </row>
    <row r="32" spans="2:28" x14ac:dyDescent="0.25">
      <c r="L32" s="132"/>
      <c r="M32" s="132"/>
      <c r="N32" s="132"/>
      <c r="O32" s="132"/>
    </row>
  </sheetData>
  <mergeCells count="5">
    <mergeCell ref="C5:C6"/>
    <mergeCell ref="D5:G5"/>
    <mergeCell ref="H5:K5"/>
    <mergeCell ref="L5:O5"/>
    <mergeCell ref="B5:B6"/>
  </mergeCells>
  <conditionalFormatting sqref="Q8:Q15 S12:AC12 S13:AB15">
    <cfRule type="cellIs" dxfId="4" priority="1" operator="notEqual">
      <formula>0</formula>
    </cfRule>
  </conditionalFormatting>
  <conditionalFormatting sqref="S8:AC8 S9:AB11 Q16:AB21">
    <cfRule type="cellIs" dxfId="3" priority="2" operator="notEqual">
      <formula>0</formula>
    </cfRule>
  </conditionalFormatting>
  <pageMargins left="0.31496062992125984" right="0.31496062992125984" top="0.74803149606299213" bottom="0.74803149606299213" header="0.31496062992125984" footer="0.31496062992125984"/>
  <pageSetup paperSize="9" scale="69" orientation="portrait" r:id="rId1"/>
  <headerFooter>
    <oddFooter>&amp;L_x000D_&amp;1#&amp;"Calibri"&amp;10&amp;K008000 PUBLICA - PUBLIC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pageSetUpPr fitToPage="1"/>
  </sheetPr>
  <dimension ref="B1:AB62"/>
  <sheetViews>
    <sheetView showGridLines="0" zoomScale="85" zoomScaleNormal="85" zoomScalePageLayoutView="51" workbookViewId="0">
      <selection activeCell="C8" sqref="C8"/>
    </sheetView>
  </sheetViews>
  <sheetFormatPr defaultColWidth="9.28515625" defaultRowHeight="12" x14ac:dyDescent="0.25"/>
  <cols>
    <col min="1" max="1" width="1.28515625" style="29" customWidth="1"/>
    <col min="2" max="2" width="25.5703125" style="29" customWidth="1"/>
    <col min="3" max="3" width="7.42578125" style="30" customWidth="1"/>
    <col min="4" max="8" width="11" style="6" customWidth="1"/>
    <col min="9" max="10" width="10.42578125" style="6" customWidth="1"/>
    <col min="11" max="11" width="10.5703125" style="6" customWidth="1"/>
    <col min="12" max="13" width="7.42578125" style="6" customWidth="1"/>
    <col min="14" max="15" width="7.42578125" style="14" customWidth="1"/>
    <col min="16" max="16" width="1.42578125" style="29" customWidth="1"/>
    <col min="17" max="28" width="5.5703125" style="29" customWidth="1"/>
    <col min="29" max="29" width="1.5703125" style="29" customWidth="1"/>
    <col min="30" max="39" width="5.5703125" style="29" customWidth="1"/>
    <col min="40" max="16384" width="9.28515625" style="29"/>
  </cols>
  <sheetData>
    <row r="1" spans="2:28" ht="6" customHeight="1" x14ac:dyDescent="0.25"/>
    <row r="2" spans="2:28" ht="14.1" customHeight="1" x14ac:dyDescent="0.25">
      <c r="B2" s="128" t="s">
        <v>101</v>
      </c>
      <c r="C2" s="32"/>
    </row>
    <row r="3" spans="2:28" ht="6" customHeight="1" x14ac:dyDescent="0.25">
      <c r="B3" s="31"/>
      <c r="C3" s="32"/>
    </row>
    <row r="4" spans="2:28" ht="6" customHeight="1" x14ac:dyDescent="0.25">
      <c r="K4" s="21"/>
      <c r="L4" s="21"/>
      <c r="M4" s="21"/>
      <c r="N4" s="21"/>
      <c r="O4" s="21"/>
    </row>
    <row r="5" spans="2:28" ht="30.75" customHeight="1" thickBot="1" x14ac:dyDescent="0.3">
      <c r="B5" s="441"/>
      <c r="C5" s="441" t="s">
        <v>3</v>
      </c>
      <c r="D5" s="438" t="s">
        <v>204</v>
      </c>
      <c r="E5" s="439"/>
      <c r="F5" s="439"/>
      <c r="G5" s="440"/>
      <c r="H5" s="438" t="s">
        <v>182</v>
      </c>
      <c r="I5" s="439"/>
      <c r="J5" s="439"/>
      <c r="K5" s="440"/>
      <c r="L5" s="445" t="s">
        <v>74</v>
      </c>
      <c r="M5" s="446"/>
      <c r="N5" s="446"/>
      <c r="O5" s="447"/>
    </row>
    <row r="6" spans="2:28" ht="20.100000000000001" customHeight="1" x14ac:dyDescent="0.25">
      <c r="B6" s="441"/>
      <c r="C6" s="441"/>
      <c r="D6" s="75" t="s">
        <v>0</v>
      </c>
      <c r="E6" s="76" t="s">
        <v>183</v>
      </c>
      <c r="F6" s="75" t="s">
        <v>184</v>
      </c>
      <c r="G6" s="76" t="s">
        <v>185</v>
      </c>
      <c r="H6" s="75" t="s">
        <v>0</v>
      </c>
      <c r="I6" s="76" t="s">
        <v>186</v>
      </c>
      <c r="J6" s="75" t="s">
        <v>187</v>
      </c>
      <c r="K6" s="76" t="s">
        <v>188</v>
      </c>
      <c r="L6" s="75" t="s">
        <v>0</v>
      </c>
      <c r="M6" s="123" t="str">
        <f>E6</f>
        <v>Jan.24</v>
      </c>
      <c r="N6" s="123" t="str">
        <f>F6</f>
        <v>Fev.24</v>
      </c>
      <c r="O6" s="124" t="str">
        <f>G6</f>
        <v>Mar.24</v>
      </c>
    </row>
    <row r="7" spans="2:28" ht="7.35" customHeight="1" x14ac:dyDescent="0.25">
      <c r="B7" s="85"/>
      <c r="C7" s="85"/>
      <c r="D7" s="86"/>
      <c r="E7" s="87"/>
      <c r="F7" s="87"/>
      <c r="G7" s="87"/>
      <c r="H7" s="86"/>
      <c r="I7" s="87"/>
      <c r="J7" s="87"/>
      <c r="K7" s="87"/>
      <c r="L7" s="52"/>
      <c r="M7" s="52"/>
      <c r="N7" s="52"/>
      <c r="O7" s="52"/>
    </row>
    <row r="8" spans="2:28" ht="15.75" customHeight="1" x14ac:dyDescent="0.25">
      <c r="B8" s="83" t="s">
        <v>1</v>
      </c>
      <c r="C8" s="141" t="s">
        <v>209</v>
      </c>
      <c r="D8" s="88">
        <f t="shared" ref="D8:K8" si="0">SUM(D9:D11)</f>
        <v>67862</v>
      </c>
      <c r="E8" s="88">
        <f t="shared" si="0"/>
        <v>22207</v>
      </c>
      <c r="F8" s="88">
        <f t="shared" si="0"/>
        <v>22192</v>
      </c>
      <c r="G8" s="88">
        <f t="shared" si="0"/>
        <v>23463</v>
      </c>
      <c r="H8" s="95">
        <f t="shared" si="0"/>
        <v>64638</v>
      </c>
      <c r="I8" s="88">
        <f t="shared" si="0"/>
        <v>20702</v>
      </c>
      <c r="J8" s="88">
        <f t="shared" si="0"/>
        <v>19683</v>
      </c>
      <c r="K8" s="88">
        <f t="shared" si="0"/>
        <v>24253</v>
      </c>
      <c r="L8" s="119">
        <f>(D8-H8)/H8*100</f>
        <v>4.9877780871932922</v>
      </c>
      <c r="M8" s="116">
        <f t="shared" ref="M8:O9" si="1">(E8-I8)/I8*100</f>
        <v>7.2698290020287892</v>
      </c>
      <c r="N8" s="116">
        <f t="shared" si="1"/>
        <v>12.747040593405476</v>
      </c>
      <c r="O8" s="116">
        <f t="shared" si="1"/>
        <v>-3.2573289902280131</v>
      </c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</row>
    <row r="9" spans="2:28" ht="15.75" customHeight="1" x14ac:dyDescent="0.25">
      <c r="B9" s="89" t="s">
        <v>132</v>
      </c>
      <c r="C9" s="141" t="s">
        <v>209</v>
      </c>
      <c r="D9" s="90">
        <f>SUM(E9:G9)</f>
        <v>42337</v>
      </c>
      <c r="E9" s="90">
        <v>13769</v>
      </c>
      <c r="F9" s="90">
        <v>13788</v>
      </c>
      <c r="G9" s="90">
        <v>14780</v>
      </c>
      <c r="H9" s="97">
        <f>SUM(I9:K9)</f>
        <v>41501</v>
      </c>
      <c r="I9" s="90">
        <v>13364</v>
      </c>
      <c r="J9" s="90">
        <v>12552</v>
      </c>
      <c r="K9" s="90">
        <v>15585</v>
      </c>
      <c r="L9" s="120">
        <f>(D9-H9)/H9*100</f>
        <v>2.0144092913423775</v>
      </c>
      <c r="M9" s="117">
        <f t="shared" si="1"/>
        <v>3.030529781502544</v>
      </c>
      <c r="N9" s="117">
        <f t="shared" si="1"/>
        <v>9.8470363288718925</v>
      </c>
      <c r="O9" s="117">
        <f t="shared" si="1"/>
        <v>-5.1652229708052619</v>
      </c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</row>
    <row r="10" spans="2:28" ht="15.6" customHeight="1" x14ac:dyDescent="0.25">
      <c r="B10" s="89" t="s">
        <v>38</v>
      </c>
      <c r="C10" s="141" t="s">
        <v>209</v>
      </c>
      <c r="D10" s="90">
        <f>SUM(E10:G10)</f>
        <v>20659</v>
      </c>
      <c r="E10" s="90">
        <v>6827</v>
      </c>
      <c r="F10" s="90">
        <v>6818</v>
      </c>
      <c r="G10" s="90">
        <v>7014</v>
      </c>
      <c r="H10" s="97">
        <f>SUM(I10:K10)</f>
        <v>18832</v>
      </c>
      <c r="I10" s="90">
        <v>6036</v>
      </c>
      <c r="J10" s="90">
        <v>5801</v>
      </c>
      <c r="K10" s="90">
        <v>6995</v>
      </c>
      <c r="L10" s="120">
        <f t="shared" ref="L10:L11" si="2">(D10-H10)/H10*100</f>
        <v>9.7015717926932883</v>
      </c>
      <c r="M10" s="117">
        <f t="shared" ref="M10:M11" si="3">(E10-I10)/I10*100</f>
        <v>13.104705102717032</v>
      </c>
      <c r="N10" s="117">
        <f t="shared" ref="N10:N11" si="4">(F10-J10)/J10*100</f>
        <v>17.531460093087397</v>
      </c>
      <c r="O10" s="117">
        <f t="shared" ref="O10:O11" si="5">(G10-K10)/K10*100</f>
        <v>0.2716225875625447</v>
      </c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</row>
    <row r="11" spans="2:28" ht="14.1" customHeight="1" x14ac:dyDescent="0.25">
      <c r="B11" s="89" t="s">
        <v>78</v>
      </c>
      <c r="C11" s="141" t="s">
        <v>209</v>
      </c>
      <c r="D11" s="90">
        <f>SUM(E11:G11)</f>
        <v>4866</v>
      </c>
      <c r="E11" s="90">
        <v>1611</v>
      </c>
      <c r="F11" s="90">
        <v>1586</v>
      </c>
      <c r="G11" s="90">
        <v>1669</v>
      </c>
      <c r="H11" s="97">
        <f>SUM(I11:K11)</f>
        <v>4305</v>
      </c>
      <c r="I11" s="90">
        <v>1302</v>
      </c>
      <c r="J11" s="90">
        <v>1330</v>
      </c>
      <c r="K11" s="90">
        <v>1673</v>
      </c>
      <c r="L11" s="120">
        <f t="shared" si="2"/>
        <v>13.031358885017422</v>
      </c>
      <c r="M11" s="117">
        <f t="shared" si="3"/>
        <v>23.732718894009217</v>
      </c>
      <c r="N11" s="117">
        <f t="shared" si="4"/>
        <v>19.248120300751882</v>
      </c>
      <c r="O11" s="117">
        <f t="shared" si="5"/>
        <v>-0.23909145248057379</v>
      </c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</row>
    <row r="12" spans="2:28" ht="7.35" customHeight="1" x14ac:dyDescent="0.25">
      <c r="B12" s="85"/>
      <c r="C12" s="142"/>
      <c r="D12" s="86"/>
      <c r="E12" s="87"/>
      <c r="F12" s="87"/>
      <c r="G12" s="87"/>
      <c r="H12" s="94"/>
      <c r="I12" s="87"/>
      <c r="J12" s="87"/>
      <c r="K12" s="87"/>
      <c r="L12" s="118"/>
      <c r="M12" s="52"/>
      <c r="N12" s="52"/>
      <c r="O12" s="5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</row>
    <row r="13" spans="2:28" ht="15.75" customHeight="1" x14ac:dyDescent="0.25">
      <c r="B13" s="83" t="s">
        <v>103</v>
      </c>
      <c r="C13" s="141" t="s">
        <v>211</v>
      </c>
      <c r="D13" s="88">
        <f t="shared" ref="D13:K13" si="6">SUM(D14:D16)</f>
        <v>342586</v>
      </c>
      <c r="E13" s="88">
        <f t="shared" si="6"/>
        <v>112538</v>
      </c>
      <c r="F13" s="88">
        <f t="shared" si="6"/>
        <v>111664</v>
      </c>
      <c r="G13" s="88">
        <f t="shared" si="6"/>
        <v>118384</v>
      </c>
      <c r="H13" s="95">
        <f t="shared" si="6"/>
        <v>333839</v>
      </c>
      <c r="I13" s="88">
        <f t="shared" si="6"/>
        <v>106698</v>
      </c>
      <c r="J13" s="88">
        <f t="shared" si="6"/>
        <v>102230</v>
      </c>
      <c r="K13" s="88">
        <f t="shared" si="6"/>
        <v>124911</v>
      </c>
      <c r="L13" s="119">
        <f t="shared" ref="L13:O14" si="7">(D13-H13)/H13*100</f>
        <v>2.6201252699654622</v>
      </c>
      <c r="M13" s="116">
        <f t="shared" si="7"/>
        <v>5.4733921910438808</v>
      </c>
      <c r="N13" s="116">
        <f t="shared" si="7"/>
        <v>9.2282108969969681</v>
      </c>
      <c r="O13" s="116">
        <f t="shared" si="7"/>
        <v>-5.2253204281448387</v>
      </c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</row>
    <row r="14" spans="2:28" ht="15.75" customHeight="1" x14ac:dyDescent="0.25">
      <c r="B14" s="89" t="s">
        <v>132</v>
      </c>
      <c r="C14" s="141" t="s">
        <v>211</v>
      </c>
      <c r="D14" s="90">
        <f>SUM(E14:G14)</f>
        <v>221633</v>
      </c>
      <c r="E14" s="90">
        <v>72587</v>
      </c>
      <c r="F14" s="90">
        <v>71946</v>
      </c>
      <c r="G14" s="90">
        <v>77100</v>
      </c>
      <c r="H14" s="97">
        <f>SUM(I14:K14)</f>
        <v>222608</v>
      </c>
      <c r="I14" s="90">
        <v>71196</v>
      </c>
      <c r="J14" s="90">
        <v>68271</v>
      </c>
      <c r="K14" s="90">
        <v>83141</v>
      </c>
      <c r="L14" s="120">
        <f t="shared" si="7"/>
        <v>-0.43798964996765616</v>
      </c>
      <c r="M14" s="117">
        <f t="shared" si="7"/>
        <v>1.9537614472723186</v>
      </c>
      <c r="N14" s="117">
        <f t="shared" si="7"/>
        <v>5.3829590895109201</v>
      </c>
      <c r="O14" s="117">
        <f t="shared" si="7"/>
        <v>-7.265969858433265</v>
      </c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</row>
    <row r="15" spans="2:28" ht="15.75" customHeight="1" x14ac:dyDescent="0.25">
      <c r="B15" s="89" t="s">
        <v>38</v>
      </c>
      <c r="C15" s="141" t="s">
        <v>211</v>
      </c>
      <c r="D15" s="90">
        <f>SUM(E15:G15)</f>
        <v>109265</v>
      </c>
      <c r="E15" s="90">
        <v>36053</v>
      </c>
      <c r="F15" s="90">
        <v>35958</v>
      </c>
      <c r="G15" s="90">
        <v>37254</v>
      </c>
      <c r="H15" s="97">
        <f>SUM(I15:K15)</f>
        <v>100321</v>
      </c>
      <c r="I15" s="90">
        <v>31978</v>
      </c>
      <c r="J15" s="90">
        <v>30715</v>
      </c>
      <c r="K15" s="90">
        <v>37628</v>
      </c>
      <c r="L15" s="120">
        <f t="shared" ref="L15:L16" si="8">(D15-H15)/H15*100</f>
        <v>8.9153816249838016</v>
      </c>
      <c r="M15" s="117">
        <f t="shared" ref="M15:M16" si="9">(E15-I15)/I15*100</f>
        <v>12.743135905935329</v>
      </c>
      <c r="N15" s="117">
        <f t="shared" ref="N15:N16" si="10">(F15-J15)/J15*100</f>
        <v>17.069835585218947</v>
      </c>
      <c r="O15" s="117">
        <f t="shared" ref="O15:O16" si="11">(G15-K15)/K15*100</f>
        <v>-0.99394068247050071</v>
      </c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</row>
    <row r="16" spans="2:28" ht="15.75" customHeight="1" x14ac:dyDescent="0.25">
      <c r="B16" s="89" t="s">
        <v>78</v>
      </c>
      <c r="C16" s="141" t="s">
        <v>211</v>
      </c>
      <c r="D16" s="90">
        <f>SUM(E16:G16)</f>
        <v>11688</v>
      </c>
      <c r="E16" s="90">
        <v>3898</v>
      </c>
      <c r="F16" s="90">
        <v>3760</v>
      </c>
      <c r="G16" s="90">
        <v>4030</v>
      </c>
      <c r="H16" s="97">
        <f>SUM(I16:K16)</f>
        <v>10910</v>
      </c>
      <c r="I16" s="90">
        <v>3524</v>
      </c>
      <c r="J16" s="90">
        <v>3244</v>
      </c>
      <c r="K16" s="90">
        <v>4142</v>
      </c>
      <c r="L16" s="120">
        <f t="shared" si="8"/>
        <v>7.1310724106324468</v>
      </c>
      <c r="M16" s="117">
        <f t="shared" si="9"/>
        <v>10.61293984108967</v>
      </c>
      <c r="N16" s="117">
        <f t="shared" si="10"/>
        <v>15.906288532675708</v>
      </c>
      <c r="O16" s="117">
        <f t="shared" si="11"/>
        <v>-2.7040077257363593</v>
      </c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</row>
    <row r="17" spans="2:28" ht="7.35" customHeight="1" x14ac:dyDescent="0.25">
      <c r="B17" s="85"/>
      <c r="C17" s="142"/>
      <c r="D17" s="86"/>
      <c r="E17" s="87"/>
      <c r="F17" s="87"/>
      <c r="G17" s="87"/>
      <c r="H17" s="94"/>
      <c r="I17" s="87"/>
      <c r="J17" s="87"/>
      <c r="K17" s="87"/>
      <c r="L17" s="118"/>
      <c r="M17" s="52"/>
      <c r="N17" s="52"/>
      <c r="O17" s="5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</row>
    <row r="18" spans="2:28" ht="15.75" customHeight="1" x14ac:dyDescent="0.25">
      <c r="B18" s="83" t="s">
        <v>71</v>
      </c>
      <c r="C18" s="141" t="s">
        <v>210</v>
      </c>
      <c r="D18" s="88">
        <f t="shared" ref="D18:K18" si="12">SUM(D19:D21)</f>
        <v>1501962</v>
      </c>
      <c r="E18" s="88">
        <f t="shared" si="12"/>
        <v>513048</v>
      </c>
      <c r="F18" s="88">
        <f t="shared" si="12"/>
        <v>478901</v>
      </c>
      <c r="G18" s="88">
        <f t="shared" si="12"/>
        <v>510013</v>
      </c>
      <c r="H18" s="95">
        <f t="shared" si="12"/>
        <v>1469497</v>
      </c>
      <c r="I18" s="88">
        <f t="shared" si="12"/>
        <v>501019</v>
      </c>
      <c r="J18" s="88">
        <f t="shared" si="12"/>
        <v>454689</v>
      </c>
      <c r="K18" s="88">
        <f t="shared" si="12"/>
        <v>513789</v>
      </c>
      <c r="L18" s="119">
        <f t="shared" ref="L18:O21" si="13">(D18-H18)/H18*100</f>
        <v>2.2092593588146148</v>
      </c>
      <c r="M18" s="116">
        <f t="shared" si="13"/>
        <v>2.4009069516325732</v>
      </c>
      <c r="N18" s="116">
        <f t="shared" si="13"/>
        <v>5.3249583781441823</v>
      </c>
      <c r="O18" s="116">
        <f t="shared" si="13"/>
        <v>-0.73493204408813739</v>
      </c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</row>
    <row r="19" spans="2:28" ht="15.75" customHeight="1" x14ac:dyDescent="0.25">
      <c r="B19" s="89" t="s">
        <v>132</v>
      </c>
      <c r="C19" s="141" t="s">
        <v>210</v>
      </c>
      <c r="D19" s="90">
        <f>SUM(E19:G19)</f>
        <v>933009</v>
      </c>
      <c r="E19" s="90">
        <v>316552</v>
      </c>
      <c r="F19" s="90">
        <v>298306</v>
      </c>
      <c r="G19" s="90">
        <v>318151</v>
      </c>
      <c r="H19" s="97">
        <f>SUM(I19:K19)</f>
        <v>940484</v>
      </c>
      <c r="I19" s="90">
        <v>319589</v>
      </c>
      <c r="J19" s="90">
        <v>292262</v>
      </c>
      <c r="K19" s="90">
        <v>328633</v>
      </c>
      <c r="L19" s="120">
        <f t="shared" si="13"/>
        <v>-0.79480352669476573</v>
      </c>
      <c r="M19" s="117">
        <f t="shared" si="13"/>
        <v>-0.95028301975349594</v>
      </c>
      <c r="N19" s="117">
        <f t="shared" si="13"/>
        <v>2.0680074727470554</v>
      </c>
      <c r="O19" s="117">
        <f t="shared" si="13"/>
        <v>-3.189576214196383</v>
      </c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</row>
    <row r="20" spans="2:28" ht="15.75" customHeight="1" x14ac:dyDescent="0.25">
      <c r="B20" s="89" t="s">
        <v>38</v>
      </c>
      <c r="C20" s="141" t="s">
        <v>210</v>
      </c>
      <c r="D20" s="90">
        <f>SUM(E20:G20)</f>
        <v>492180</v>
      </c>
      <c r="E20" s="90">
        <v>169031</v>
      </c>
      <c r="F20" s="90">
        <v>158075</v>
      </c>
      <c r="G20" s="90">
        <v>165074</v>
      </c>
      <c r="H20" s="97">
        <f>SUM(I20:K20)</f>
        <v>449120</v>
      </c>
      <c r="I20" s="90">
        <v>154463</v>
      </c>
      <c r="J20" s="90">
        <v>137534</v>
      </c>
      <c r="K20" s="90">
        <v>157123</v>
      </c>
      <c r="L20" s="120">
        <f t="shared" si="13"/>
        <v>9.5876380477377978</v>
      </c>
      <c r="M20" s="117">
        <f t="shared" si="13"/>
        <v>9.4313848623942302</v>
      </c>
      <c r="N20" s="117">
        <f t="shared" si="13"/>
        <v>14.935216019311589</v>
      </c>
      <c r="O20" s="117">
        <f t="shared" si="13"/>
        <v>5.0603667190672272</v>
      </c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</row>
    <row r="21" spans="2:28" ht="15.75" customHeight="1" x14ac:dyDescent="0.25">
      <c r="B21" s="89" t="s">
        <v>78</v>
      </c>
      <c r="C21" s="141" t="s">
        <v>210</v>
      </c>
      <c r="D21" s="90">
        <f>SUM(E21:G21)</f>
        <v>76773</v>
      </c>
      <c r="E21" s="90">
        <v>27465</v>
      </c>
      <c r="F21" s="90">
        <v>22520</v>
      </c>
      <c r="G21" s="90">
        <v>26788</v>
      </c>
      <c r="H21" s="97">
        <f>SUM(I21:K21)</f>
        <v>79893</v>
      </c>
      <c r="I21" s="90">
        <v>26967</v>
      </c>
      <c r="J21" s="90">
        <v>24893</v>
      </c>
      <c r="K21" s="90">
        <v>28033</v>
      </c>
      <c r="L21" s="120">
        <f t="shared" si="13"/>
        <v>-3.9052232360782551</v>
      </c>
      <c r="M21" s="117">
        <f t="shared" si="13"/>
        <v>1.8467015240849927</v>
      </c>
      <c r="N21" s="117">
        <f t="shared" si="13"/>
        <v>-9.5328003856505852</v>
      </c>
      <c r="O21" s="117">
        <f t="shared" si="13"/>
        <v>-4.4411943067099484</v>
      </c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</row>
    <row r="22" spans="2:28" ht="7.35" customHeight="1" x14ac:dyDescent="0.25">
      <c r="B22" s="85"/>
      <c r="C22" s="142"/>
      <c r="D22" s="86"/>
      <c r="E22" s="87"/>
      <c r="F22" s="87"/>
      <c r="G22" s="87"/>
      <c r="H22" s="94"/>
      <c r="I22" s="87"/>
      <c r="J22" s="87"/>
      <c r="K22" s="87"/>
      <c r="L22" s="118"/>
      <c r="M22" s="52"/>
      <c r="N22" s="52"/>
      <c r="O22" s="5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</row>
    <row r="23" spans="2:28" ht="15.75" customHeight="1" x14ac:dyDescent="0.25">
      <c r="B23" s="83" t="s">
        <v>72</v>
      </c>
      <c r="C23" s="141" t="s">
        <v>73</v>
      </c>
      <c r="D23" s="139">
        <f t="shared" ref="D23:K26" si="14">D13/D18*100</f>
        <v>22.809232190960891</v>
      </c>
      <c r="E23" s="139">
        <f t="shared" si="14"/>
        <v>21.935179554349691</v>
      </c>
      <c r="F23" s="139">
        <f t="shared" si="14"/>
        <v>23.316718904324691</v>
      </c>
      <c r="G23" s="139">
        <f t="shared" si="14"/>
        <v>23.211957342263826</v>
      </c>
      <c r="H23" s="107">
        <f t="shared" si="14"/>
        <v>22.717909597637831</v>
      </c>
      <c r="I23" s="139">
        <f t="shared" si="14"/>
        <v>21.296198347767252</v>
      </c>
      <c r="J23" s="139">
        <f t="shared" si="14"/>
        <v>22.483499710791332</v>
      </c>
      <c r="K23" s="139">
        <f t="shared" si="14"/>
        <v>24.311731080268359</v>
      </c>
      <c r="L23" s="119">
        <f>D23-H23</f>
        <v>9.132259332305992E-2</v>
      </c>
      <c r="M23" s="116">
        <f t="shared" ref="M23:O26" si="15">E23-I23</f>
        <v>0.6389812065824394</v>
      </c>
      <c r="N23" s="116">
        <f t="shared" si="15"/>
        <v>0.83321919353335971</v>
      </c>
      <c r="O23" s="116">
        <f t="shared" si="15"/>
        <v>-1.0997737380045329</v>
      </c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</row>
    <row r="24" spans="2:28" ht="15.75" customHeight="1" x14ac:dyDescent="0.25">
      <c r="B24" s="89" t="s">
        <v>132</v>
      </c>
      <c r="C24" s="141" t="s">
        <v>73</v>
      </c>
      <c r="D24" s="140">
        <f t="shared" si="14"/>
        <v>23.754647597182878</v>
      </c>
      <c r="E24" s="140">
        <f t="shared" si="14"/>
        <v>22.930513786044632</v>
      </c>
      <c r="F24" s="140">
        <f t="shared" si="14"/>
        <v>24.118187364652403</v>
      </c>
      <c r="G24" s="140">
        <f t="shared" si="14"/>
        <v>24.233775785711817</v>
      </c>
      <c r="H24" s="108">
        <f t="shared" si="14"/>
        <v>23.669514845547614</v>
      </c>
      <c r="I24" s="140">
        <f t="shared" si="14"/>
        <v>22.277362487444812</v>
      </c>
      <c r="J24" s="140">
        <f t="shared" si="14"/>
        <v>23.359519882844847</v>
      </c>
      <c r="K24" s="140">
        <f>K14/K19*100</f>
        <v>25.299041788256201</v>
      </c>
      <c r="L24" s="120">
        <f>D24-H24</f>
        <v>8.5132751635264015E-2</v>
      </c>
      <c r="M24" s="117">
        <f t="shared" si="15"/>
        <v>0.6531512985998198</v>
      </c>
      <c r="N24" s="117">
        <f t="shared" si="15"/>
        <v>0.7586674818075565</v>
      </c>
      <c r="O24" s="117">
        <f t="shared" si="15"/>
        <v>-1.0652660025443836</v>
      </c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</row>
    <row r="25" spans="2:28" ht="15.75" customHeight="1" x14ac:dyDescent="0.25">
      <c r="B25" s="89" t="s">
        <v>38</v>
      </c>
      <c r="C25" s="141" t="s">
        <v>73</v>
      </c>
      <c r="D25" s="140">
        <f t="shared" si="14"/>
        <v>22.200211304807187</v>
      </c>
      <c r="E25" s="140">
        <f>E15/E20*100</f>
        <v>21.329223633534678</v>
      </c>
      <c r="F25" s="140">
        <f>F15/F20*100</f>
        <v>22.747430017396805</v>
      </c>
      <c r="G25" s="140">
        <f t="shared" si="14"/>
        <v>22.568060385039438</v>
      </c>
      <c r="H25" s="108">
        <f t="shared" si="14"/>
        <v>22.3372372639829</v>
      </c>
      <c r="I25" s="140">
        <f t="shared" si="14"/>
        <v>20.702692554203921</v>
      </c>
      <c r="J25" s="140">
        <f t="shared" si="14"/>
        <v>22.332659560545029</v>
      </c>
      <c r="K25" s="140">
        <f t="shared" si="14"/>
        <v>23.948117080249233</v>
      </c>
      <c r="L25" s="120">
        <f>D25-H25</f>
        <v>-0.13702595917571259</v>
      </c>
      <c r="M25" s="117">
        <f t="shared" si="15"/>
        <v>0.62653107933075702</v>
      </c>
      <c r="N25" s="117">
        <f t="shared" si="15"/>
        <v>0.41477045685177671</v>
      </c>
      <c r="O25" s="117">
        <f t="shared" si="15"/>
        <v>-1.3800566952097952</v>
      </c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</row>
    <row r="26" spans="2:28" ht="15.75" customHeight="1" x14ac:dyDescent="0.25">
      <c r="B26" s="89" t="s">
        <v>78</v>
      </c>
      <c r="C26" s="141" t="s">
        <v>73</v>
      </c>
      <c r="D26" s="140">
        <f t="shared" si="14"/>
        <v>15.224102223437926</v>
      </c>
      <c r="E26" s="140">
        <f t="shared" si="14"/>
        <v>14.192608774804297</v>
      </c>
      <c r="F26" s="140">
        <f t="shared" si="14"/>
        <v>16.696269982238011</v>
      </c>
      <c r="G26" s="140">
        <f t="shared" si="14"/>
        <v>15.044049574436313</v>
      </c>
      <c r="H26" s="108">
        <f t="shared" si="14"/>
        <v>13.655764585132616</v>
      </c>
      <c r="I26" s="140">
        <f t="shared" si="14"/>
        <v>13.067823636296213</v>
      </c>
      <c r="J26" s="140">
        <f t="shared" si="14"/>
        <v>13.031776001285502</v>
      </c>
      <c r="K26" s="140">
        <f t="shared" si="14"/>
        <v>14.775443227624585</v>
      </c>
      <c r="L26" s="120">
        <f>D26-H26</f>
        <v>1.5683376383053105</v>
      </c>
      <c r="M26" s="117">
        <f t="shared" si="15"/>
        <v>1.1247851385080843</v>
      </c>
      <c r="N26" s="117">
        <f t="shared" si="15"/>
        <v>3.6644939809525088</v>
      </c>
      <c r="O26" s="117">
        <f t="shared" si="15"/>
        <v>0.2686063468117279</v>
      </c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</row>
    <row r="27" spans="2:28" ht="7.35" customHeight="1" thickBot="1" x14ac:dyDescent="0.3">
      <c r="B27" s="137"/>
      <c r="C27" s="138"/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8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</row>
    <row r="28" spans="2:28" ht="16.5" customHeight="1" thickTop="1" x14ac:dyDescent="0.25">
      <c r="B28" s="79" t="s">
        <v>165</v>
      </c>
      <c r="C28" s="78"/>
      <c r="D28" s="325"/>
      <c r="E28" s="78"/>
      <c r="F28" s="78"/>
      <c r="G28" s="78"/>
      <c r="H28" s="78"/>
      <c r="I28" s="78"/>
      <c r="J28" s="78"/>
      <c r="K28" s="77"/>
      <c r="L28" s="79"/>
      <c r="M28" s="79"/>
      <c r="N28" s="79"/>
      <c r="O28" s="60" t="s">
        <v>119</v>
      </c>
    </row>
    <row r="29" spans="2:28" ht="14.1" customHeight="1" x14ac:dyDescent="0.2">
      <c r="C29" s="6"/>
      <c r="D29" s="48"/>
      <c r="N29" s="6"/>
      <c r="O29" s="2"/>
    </row>
    <row r="30" spans="2:28" ht="14.1" customHeight="1" x14ac:dyDescent="0.25">
      <c r="C30" s="6"/>
      <c r="D30" s="20"/>
      <c r="I30" s="20"/>
      <c r="J30" s="50"/>
      <c r="K30" s="21"/>
      <c r="L30" s="20"/>
      <c r="M30" s="20"/>
      <c r="N30" s="20"/>
      <c r="O30" s="20"/>
    </row>
    <row r="31" spans="2:28" ht="15" x14ac:dyDescent="0.25">
      <c r="B31" s="14"/>
      <c r="C31" s="6"/>
      <c r="D31" s="20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</row>
    <row r="32" spans="2:28" ht="15" x14ac:dyDescent="0.25">
      <c r="B32" s="14"/>
      <c r="C32" s="20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</row>
    <row r="33" spans="2:19" ht="15" x14ac:dyDescent="0.25">
      <c r="B33" s="14"/>
      <c r="C33" s="6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</row>
    <row r="34" spans="2:19" ht="15" x14ac:dyDescent="0.25">
      <c r="B34" s="14"/>
      <c r="C34" s="6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</row>
    <row r="35" spans="2:19" ht="15" x14ac:dyDescent="0.25">
      <c r="B35" s="14"/>
      <c r="C35" s="6"/>
      <c r="D35"/>
      <c r="E35"/>
      <c r="F35"/>
      <c r="G35"/>
      <c r="H35"/>
      <c r="I35"/>
      <c r="J35"/>
      <c r="K35"/>
    </row>
    <row r="36" spans="2:19" ht="15" x14ac:dyDescent="0.25">
      <c r="B36" s="14"/>
      <c r="C36" s="6"/>
      <c r="D36"/>
      <c r="E36"/>
      <c r="F36"/>
      <c r="G36"/>
      <c r="H36"/>
      <c r="I36"/>
      <c r="J36"/>
      <c r="K36"/>
    </row>
    <row r="37" spans="2:19" ht="15" x14ac:dyDescent="0.25">
      <c r="D37"/>
      <c r="E37"/>
      <c r="F37"/>
      <c r="G37"/>
      <c r="H37"/>
      <c r="I37"/>
      <c r="J37"/>
      <c r="K37"/>
    </row>
    <row r="38" spans="2:19" ht="15" x14ac:dyDescent="0.25">
      <c r="D38"/>
      <c r="E38"/>
      <c r="F38"/>
      <c r="G38"/>
      <c r="H38"/>
      <c r="I38"/>
      <c r="J38"/>
      <c r="K38"/>
    </row>
    <row r="39" spans="2:19" ht="15" x14ac:dyDescent="0.25">
      <c r="D39"/>
      <c r="E39"/>
      <c r="F39"/>
      <c r="G39"/>
      <c r="H39"/>
      <c r="I39"/>
      <c r="J39"/>
      <c r="K39"/>
    </row>
    <row r="40" spans="2:19" ht="15" x14ac:dyDescent="0.25">
      <c r="D40"/>
      <c r="E40"/>
      <c r="F40"/>
      <c r="G40"/>
      <c r="H40"/>
      <c r="I40"/>
      <c r="J40"/>
      <c r="K40"/>
    </row>
    <row r="41" spans="2:19" ht="15" x14ac:dyDescent="0.25">
      <c r="C41" s="29"/>
      <c r="D41"/>
      <c r="E41"/>
      <c r="F41"/>
      <c r="G41"/>
      <c r="H41"/>
      <c r="I41"/>
      <c r="J41"/>
      <c r="K41"/>
      <c r="L41" s="29"/>
      <c r="M41" s="29"/>
      <c r="N41" s="29"/>
      <c r="O41" s="29"/>
    </row>
    <row r="42" spans="2:19" ht="15" x14ac:dyDescent="0.25">
      <c r="C42" s="29"/>
      <c r="D42"/>
      <c r="E42"/>
      <c r="F42"/>
      <c r="G42"/>
      <c r="H42"/>
      <c r="I42"/>
      <c r="J42"/>
      <c r="K42"/>
      <c r="L42" s="29"/>
      <c r="M42" s="29"/>
      <c r="N42" s="29"/>
      <c r="O42" s="29"/>
    </row>
    <row r="43" spans="2:19" ht="15" x14ac:dyDescent="0.25">
      <c r="C43" s="29"/>
      <c r="D43"/>
      <c r="E43"/>
      <c r="F43"/>
      <c r="G43"/>
      <c r="H43"/>
      <c r="I43"/>
      <c r="J43"/>
      <c r="K43"/>
      <c r="L43" s="29"/>
      <c r="M43" s="29"/>
      <c r="N43" s="29"/>
      <c r="O43" s="29"/>
    </row>
    <row r="44" spans="2:19" ht="15" x14ac:dyDescent="0.25">
      <c r="C44" s="29"/>
      <c r="D44"/>
      <c r="E44"/>
      <c r="F44"/>
      <c r="G44"/>
      <c r="H44"/>
      <c r="I44"/>
      <c r="J44"/>
      <c r="K44"/>
      <c r="L44" s="29"/>
      <c r="M44" s="29"/>
      <c r="N44" s="29"/>
      <c r="O44" s="29"/>
    </row>
    <row r="45" spans="2:19" ht="15" x14ac:dyDescent="0.25">
      <c r="C45" s="29"/>
      <c r="D45"/>
      <c r="E45"/>
      <c r="F45"/>
      <c r="G45"/>
      <c r="H45"/>
      <c r="I45"/>
      <c r="J45"/>
      <c r="K45"/>
      <c r="L45" s="29"/>
      <c r="M45" s="29"/>
      <c r="N45" s="29"/>
      <c r="O45" s="29"/>
    </row>
    <row r="46" spans="2:19" ht="15" x14ac:dyDescent="0.25">
      <c r="C46" s="29"/>
      <c r="D46"/>
      <c r="E46"/>
      <c r="F46"/>
      <c r="G46"/>
      <c r="H46"/>
      <c r="I46"/>
      <c r="J46"/>
      <c r="K46"/>
      <c r="L46" s="29"/>
      <c r="M46" s="29"/>
      <c r="N46" s="29"/>
      <c r="O46" s="29"/>
    </row>
    <row r="47" spans="2:19" ht="15" x14ac:dyDescent="0.25">
      <c r="C47" s="29"/>
      <c r="D47"/>
      <c r="E47"/>
      <c r="F47"/>
      <c r="G47"/>
      <c r="H47"/>
      <c r="I47"/>
      <c r="J47"/>
      <c r="K47"/>
      <c r="L47" s="29"/>
      <c r="M47" s="29"/>
      <c r="N47" s="29"/>
      <c r="O47" s="29"/>
    </row>
    <row r="48" spans="2:19" ht="15" x14ac:dyDescent="0.25">
      <c r="C48" s="29"/>
      <c r="D48"/>
      <c r="E48"/>
      <c r="F48"/>
      <c r="G48"/>
      <c r="H48"/>
      <c r="I48"/>
      <c r="J48"/>
      <c r="K48"/>
      <c r="L48" s="29"/>
      <c r="M48" s="29"/>
      <c r="N48" s="29"/>
      <c r="O48" s="29"/>
    </row>
    <row r="49" spans="3:15" ht="15" x14ac:dyDescent="0.25">
      <c r="C49" s="29"/>
      <c r="D49"/>
      <c r="E49"/>
      <c r="F49"/>
      <c r="G49"/>
      <c r="H49"/>
      <c r="I49"/>
      <c r="J49"/>
      <c r="K49"/>
      <c r="L49" s="29"/>
      <c r="M49" s="29"/>
      <c r="N49" s="29"/>
      <c r="O49" s="29"/>
    </row>
    <row r="50" spans="3:15" ht="15" x14ac:dyDescent="0.25">
      <c r="C50" s="29"/>
      <c r="D50"/>
      <c r="E50"/>
      <c r="F50"/>
      <c r="G50"/>
      <c r="H50"/>
      <c r="I50"/>
      <c r="J50"/>
      <c r="K50"/>
      <c r="L50" s="29"/>
      <c r="M50" s="29"/>
      <c r="N50" s="29"/>
      <c r="O50" s="29"/>
    </row>
    <row r="51" spans="3:15" ht="15" x14ac:dyDescent="0.25">
      <c r="C51" s="29"/>
      <c r="D51"/>
      <c r="E51"/>
      <c r="F51"/>
      <c r="G51"/>
      <c r="H51"/>
      <c r="I51"/>
      <c r="J51"/>
      <c r="K51"/>
      <c r="L51" s="29"/>
      <c r="M51" s="29"/>
      <c r="N51" s="29"/>
      <c r="O51" s="29"/>
    </row>
    <row r="52" spans="3:15" ht="15" x14ac:dyDescent="0.25">
      <c r="C52" s="29"/>
      <c r="D52"/>
      <c r="E52"/>
      <c r="F52"/>
      <c r="G52"/>
      <c r="H52"/>
      <c r="I52"/>
      <c r="J52"/>
      <c r="K52"/>
      <c r="L52" s="29"/>
      <c r="M52" s="29"/>
      <c r="N52" s="29"/>
      <c r="O52" s="29"/>
    </row>
    <row r="53" spans="3:15" ht="15" x14ac:dyDescent="0.25">
      <c r="C53" s="29"/>
      <c r="D53"/>
      <c r="E53"/>
      <c r="F53"/>
      <c r="G53"/>
      <c r="H53"/>
      <c r="I53"/>
      <c r="J53"/>
      <c r="K53"/>
      <c r="L53" s="29"/>
      <c r="M53" s="29"/>
      <c r="N53" s="29"/>
      <c r="O53" s="29"/>
    </row>
    <row r="54" spans="3:15" ht="15" x14ac:dyDescent="0.25">
      <c r="C54" s="29"/>
      <c r="D54"/>
      <c r="E54"/>
      <c r="F54"/>
      <c r="G54"/>
      <c r="H54"/>
      <c r="I54"/>
      <c r="J54"/>
      <c r="K54"/>
      <c r="L54" s="29"/>
      <c r="M54" s="29"/>
      <c r="N54" s="29"/>
      <c r="O54" s="29"/>
    </row>
    <row r="55" spans="3:15" ht="15" x14ac:dyDescent="0.25">
      <c r="C55" s="29"/>
      <c r="D55"/>
      <c r="E55"/>
      <c r="F55"/>
      <c r="G55"/>
      <c r="H55"/>
      <c r="I55"/>
      <c r="J55"/>
      <c r="K55"/>
      <c r="L55" s="29"/>
      <c r="M55" s="29"/>
      <c r="N55" s="29"/>
      <c r="O55" s="29"/>
    </row>
    <row r="56" spans="3:15" ht="15" x14ac:dyDescent="0.25">
      <c r="C56" s="29"/>
      <c r="D56"/>
      <c r="E56"/>
      <c r="F56"/>
      <c r="G56"/>
      <c r="H56"/>
      <c r="I56"/>
      <c r="J56"/>
      <c r="K56"/>
      <c r="L56" s="29"/>
      <c r="M56" s="29"/>
      <c r="N56" s="29"/>
      <c r="O56" s="29"/>
    </row>
    <row r="57" spans="3:15" ht="15" x14ac:dyDescent="0.25">
      <c r="C57" s="29"/>
      <c r="D57"/>
      <c r="E57"/>
      <c r="F57"/>
      <c r="G57"/>
      <c r="H57"/>
      <c r="I57"/>
      <c r="J57"/>
      <c r="K57"/>
      <c r="L57" s="29"/>
      <c r="M57" s="29"/>
      <c r="N57" s="29"/>
      <c r="O57" s="29"/>
    </row>
    <row r="58" spans="3:15" ht="15" x14ac:dyDescent="0.25">
      <c r="C58" s="29"/>
      <c r="D58"/>
      <c r="E58"/>
      <c r="F58"/>
      <c r="G58"/>
      <c r="H58"/>
      <c r="I58"/>
      <c r="J58"/>
      <c r="K58"/>
      <c r="L58" s="29"/>
      <c r="M58" s="29"/>
      <c r="N58" s="29"/>
      <c r="O58" s="29"/>
    </row>
    <row r="59" spans="3:15" ht="15" x14ac:dyDescent="0.25">
      <c r="C59" s="29"/>
      <c r="D59"/>
      <c r="E59"/>
      <c r="F59"/>
      <c r="G59"/>
      <c r="H59"/>
      <c r="I59"/>
      <c r="J59"/>
      <c r="K59"/>
      <c r="L59" s="29"/>
      <c r="M59" s="29"/>
      <c r="N59" s="29"/>
      <c r="O59" s="29"/>
    </row>
    <row r="60" spans="3:15" ht="15" x14ac:dyDescent="0.25">
      <c r="C60" s="29"/>
      <c r="D60"/>
      <c r="E60"/>
      <c r="F60"/>
      <c r="G60"/>
      <c r="H60"/>
      <c r="I60"/>
      <c r="J60"/>
      <c r="K60"/>
      <c r="L60" s="29"/>
      <c r="M60" s="29"/>
      <c r="N60" s="29"/>
      <c r="O60" s="29"/>
    </row>
    <row r="61" spans="3:15" ht="15" x14ac:dyDescent="0.25">
      <c r="C61" s="29"/>
      <c r="D61"/>
      <c r="E61"/>
      <c r="F61"/>
      <c r="G61"/>
      <c r="H61"/>
      <c r="I61"/>
      <c r="J61"/>
      <c r="K61"/>
      <c r="L61" s="29"/>
      <c r="M61" s="29"/>
      <c r="N61" s="29"/>
      <c r="O61" s="29"/>
    </row>
    <row r="62" spans="3:15" ht="15" x14ac:dyDescent="0.25">
      <c r="C62" s="29"/>
      <c r="D62"/>
      <c r="E62"/>
      <c r="F62"/>
      <c r="G62"/>
      <c r="H62"/>
      <c r="I62"/>
      <c r="J62"/>
      <c r="K62"/>
      <c r="L62" s="29"/>
      <c r="M62" s="29"/>
      <c r="N62" s="29"/>
      <c r="O62" s="29"/>
    </row>
  </sheetData>
  <mergeCells count="5">
    <mergeCell ref="C5:C6"/>
    <mergeCell ref="L5:O5"/>
    <mergeCell ref="D5:G5"/>
    <mergeCell ref="H5:K5"/>
    <mergeCell ref="B5:B6"/>
  </mergeCells>
  <conditionalFormatting sqref="Q8:AB27">
    <cfRule type="cellIs" dxfId="2" priority="1" operator="notEqual">
      <formula>0</formula>
    </cfRule>
  </conditionalFormatting>
  <pageMargins left="0.35433070866141736" right="0.35433070866141736" top="0.74803149606299213" bottom="0.74803149606299213" header="0.31496062992125984" footer="0.31496062992125984"/>
  <pageSetup scale="66" orientation="portrait" r:id="rId1"/>
  <headerFooter>
    <oddFooter>&amp;L_x000D_&amp;1#&amp;"Calibri"&amp;10&amp;K008000 PUBLICA - PUBLIC</oddFooter>
  </headerFooter>
  <ignoredErrors>
    <ignoredError sqref="C12 C17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>
    <pageSetUpPr fitToPage="1"/>
  </sheetPr>
  <dimension ref="B1:U32"/>
  <sheetViews>
    <sheetView showGridLines="0" zoomScale="85" zoomScaleNormal="85" workbookViewId="0">
      <selection activeCell="I10" sqref="I10"/>
    </sheetView>
  </sheetViews>
  <sheetFormatPr defaultColWidth="9.28515625" defaultRowHeight="12" x14ac:dyDescent="0.25"/>
  <cols>
    <col min="1" max="1" width="1.42578125" style="7" customWidth="1"/>
    <col min="2" max="2" width="3.42578125" style="7" customWidth="1"/>
    <col min="3" max="3" width="2.7109375" style="7" customWidth="1"/>
    <col min="4" max="4" width="21" style="7" customWidth="1"/>
    <col min="5" max="5" width="9.5703125" style="7" customWidth="1"/>
    <col min="6" max="9" width="16.5703125" style="8" customWidth="1"/>
    <col min="10" max="10" width="1.5703125" style="8" customWidth="1"/>
    <col min="11" max="11" width="6.28515625" style="7" customWidth="1"/>
    <col min="12" max="12" width="12.5703125" style="7" customWidth="1"/>
    <col min="13" max="18" width="6.5703125" style="7" customWidth="1"/>
    <col min="19" max="19" width="1.42578125" style="7" customWidth="1"/>
    <col min="20" max="22" width="6.5703125" style="7" customWidth="1"/>
    <col min="23" max="16384" width="9.28515625" style="7"/>
  </cols>
  <sheetData>
    <row r="1" spans="2:21" ht="6" customHeight="1" x14ac:dyDescent="0.25"/>
    <row r="2" spans="2:21" ht="14.1" customHeight="1" x14ac:dyDescent="0.25">
      <c r="B2" s="218" t="s">
        <v>104</v>
      </c>
      <c r="C2" s="9"/>
      <c r="D2" s="9"/>
      <c r="E2" s="9"/>
    </row>
    <row r="3" spans="2:21" ht="5.25" customHeight="1" x14ac:dyDescent="0.25"/>
    <row r="4" spans="2:21" ht="14.1" customHeight="1" x14ac:dyDescent="0.25">
      <c r="B4" s="7" t="s">
        <v>114</v>
      </c>
    </row>
    <row r="5" spans="2:21" ht="24" customHeight="1" thickBot="1" x14ac:dyDescent="0.3">
      <c r="B5" s="448"/>
      <c r="C5" s="448"/>
      <c r="D5" s="441"/>
      <c r="E5" s="448" t="s">
        <v>3</v>
      </c>
      <c r="F5" s="438" t="s">
        <v>28</v>
      </c>
      <c r="G5" s="440"/>
      <c r="H5" s="438" t="s">
        <v>49</v>
      </c>
      <c r="I5" s="440"/>
      <c r="J5" s="7"/>
    </row>
    <row r="6" spans="2:21" ht="21.75" customHeight="1" x14ac:dyDescent="0.25">
      <c r="B6" s="448"/>
      <c r="C6" s="448"/>
      <c r="D6" s="441"/>
      <c r="E6" s="441"/>
      <c r="F6" s="75" t="s">
        <v>198</v>
      </c>
      <c r="G6" s="76" t="s">
        <v>199</v>
      </c>
      <c r="H6" s="75" t="s">
        <v>176</v>
      </c>
      <c r="I6" s="75" t="s">
        <v>200</v>
      </c>
      <c r="J6" s="7"/>
    </row>
    <row r="7" spans="2:21" customFormat="1" ht="5.0999999999999996" customHeight="1" x14ac:dyDescent="0.25"/>
    <row r="8" spans="2:21" ht="15.75" customHeight="1" x14ac:dyDescent="0.25">
      <c r="B8" s="83" t="s">
        <v>4</v>
      </c>
      <c r="C8" s="83"/>
      <c r="D8" s="83"/>
      <c r="E8" s="206"/>
      <c r="F8" s="207"/>
      <c r="G8" s="209"/>
      <c r="H8" s="210"/>
      <c r="I8" s="208"/>
      <c r="J8" s="13"/>
      <c r="L8"/>
      <c r="M8"/>
    </row>
    <row r="9" spans="2:21" ht="20.25" customHeight="1" x14ac:dyDescent="0.25">
      <c r="B9" s="11"/>
      <c r="C9" s="83" t="s">
        <v>0</v>
      </c>
      <c r="D9" s="202"/>
      <c r="E9" s="206" t="s">
        <v>169</v>
      </c>
      <c r="F9" s="328">
        <v>31337.951222495976</v>
      </c>
      <c r="G9" s="386">
        <v>29056.255526868601</v>
      </c>
      <c r="H9" s="382">
        <v>-7.2525547926001996</v>
      </c>
      <c r="I9" s="388">
        <v>-12.5883926749403</v>
      </c>
      <c r="J9" s="13"/>
      <c r="K9" s="42"/>
      <c r="L9"/>
      <c r="M9"/>
      <c r="S9" s="42"/>
      <c r="T9" s="42"/>
      <c r="U9" s="42"/>
    </row>
    <row r="10" spans="2:21" ht="15" customHeight="1" x14ac:dyDescent="0.25">
      <c r="B10" s="10"/>
      <c r="C10" s="17"/>
      <c r="D10" s="89" t="s">
        <v>17</v>
      </c>
      <c r="E10" s="206" t="s">
        <v>169</v>
      </c>
      <c r="F10" s="90">
        <v>27148.106374156851</v>
      </c>
      <c r="G10" s="387">
        <v>24411.626093213999</v>
      </c>
      <c r="H10" s="383">
        <v>-4.5183951326099248</v>
      </c>
      <c r="I10" s="389">
        <v>-12.428975582724899</v>
      </c>
      <c r="J10" s="13"/>
      <c r="K10" s="42"/>
      <c r="L10"/>
      <c r="M10"/>
    </row>
    <row r="11" spans="2:21" ht="15" customHeight="1" x14ac:dyDescent="0.25">
      <c r="B11" s="10"/>
      <c r="C11" s="17"/>
      <c r="D11" s="89" t="s">
        <v>18</v>
      </c>
      <c r="E11" s="206" t="s">
        <v>169</v>
      </c>
      <c r="F11" s="326">
        <v>4189.8448483391085</v>
      </c>
      <c r="G11" s="387">
        <v>4644.6294336546098</v>
      </c>
      <c r="H11" s="383">
        <v>-21.767995341310499</v>
      </c>
      <c r="I11" s="389">
        <v>-13.416818506401098</v>
      </c>
      <c r="J11" s="13"/>
      <c r="K11" s="42"/>
      <c r="L11"/>
      <c r="M11"/>
    </row>
    <row r="12" spans="2:21" ht="7.5" customHeight="1" x14ac:dyDescent="0.25">
      <c r="B12" s="10"/>
      <c r="C12" s="17"/>
      <c r="D12" s="10"/>
      <c r="E12" s="206"/>
      <c r="F12" s="327"/>
      <c r="G12" s="385"/>
      <c r="H12" s="383"/>
      <c r="I12" s="384"/>
      <c r="J12" s="13"/>
      <c r="K12" s="42"/>
      <c r="L12"/>
      <c r="M12"/>
    </row>
    <row r="13" spans="2:21" ht="14.1" customHeight="1" x14ac:dyDescent="0.25">
      <c r="B13" s="10"/>
      <c r="C13" s="17"/>
      <c r="D13" s="10"/>
      <c r="E13" s="206"/>
      <c r="F13" s="327"/>
      <c r="G13" s="385"/>
      <c r="H13" s="383"/>
      <c r="I13" s="384"/>
      <c r="J13" s="18"/>
      <c r="K13" s="42"/>
      <c r="L13"/>
      <c r="M13"/>
    </row>
    <row r="14" spans="2:21" ht="14.1" customHeight="1" x14ac:dyDescent="0.25">
      <c r="B14" s="83" t="s">
        <v>51</v>
      </c>
      <c r="D14" s="202"/>
      <c r="E14" s="206"/>
      <c r="F14" s="327"/>
      <c r="G14" s="385"/>
      <c r="H14" s="383"/>
      <c r="I14" s="384"/>
      <c r="K14" s="42"/>
      <c r="L14"/>
      <c r="M14"/>
    </row>
    <row r="15" spans="2:21" ht="24" customHeight="1" x14ac:dyDescent="0.25">
      <c r="B15" s="11"/>
      <c r="C15" s="83" t="s">
        <v>0</v>
      </c>
      <c r="D15" s="202"/>
      <c r="E15" s="206" t="s">
        <v>170</v>
      </c>
      <c r="F15" s="328">
        <v>6505.5320595577714</v>
      </c>
      <c r="G15" s="386">
        <v>6529.81236762358</v>
      </c>
      <c r="H15" s="382">
        <v>-9.0233193010431112</v>
      </c>
      <c r="I15" s="388">
        <v>-12.924996509325501</v>
      </c>
      <c r="K15" s="42"/>
      <c r="L15"/>
      <c r="M15"/>
    </row>
    <row r="16" spans="2:21" ht="15" customHeight="1" x14ac:dyDescent="0.25">
      <c r="B16" s="10"/>
      <c r="C16" s="17"/>
      <c r="D16" s="89" t="s">
        <v>17</v>
      </c>
      <c r="E16" s="206" t="s">
        <v>170</v>
      </c>
      <c r="F16" s="329">
        <v>2164.8057380061605</v>
      </c>
      <c r="G16" s="387">
        <v>1804.9266480352701</v>
      </c>
      <c r="H16" s="383">
        <v>-3.3693039037537882</v>
      </c>
      <c r="I16" s="389">
        <v>-10.173611265501799</v>
      </c>
      <c r="K16" s="42"/>
      <c r="L16"/>
      <c r="M16"/>
      <c r="Q16" s="42"/>
      <c r="R16" s="42"/>
    </row>
    <row r="17" spans="2:18" ht="15" customHeight="1" x14ac:dyDescent="0.25">
      <c r="B17" s="10"/>
      <c r="C17" s="10"/>
      <c r="D17" s="89" t="s">
        <v>18</v>
      </c>
      <c r="E17" s="206" t="s">
        <v>170</v>
      </c>
      <c r="F17" s="329">
        <v>4340.7263215515723</v>
      </c>
      <c r="G17" s="387">
        <v>4724.8857195882802</v>
      </c>
      <c r="H17" s="383">
        <v>-11.602826723435337</v>
      </c>
      <c r="I17" s="389">
        <v>-13.9320606154374</v>
      </c>
      <c r="K17" s="42"/>
      <c r="L17"/>
      <c r="M17"/>
      <c r="Q17" s="42"/>
      <c r="R17" s="42"/>
    </row>
    <row r="18" spans="2:18" ht="7.5" customHeight="1" thickBot="1" x14ac:dyDescent="0.3">
      <c r="B18" s="203"/>
      <c r="C18" s="203"/>
      <c r="D18" s="203"/>
      <c r="E18" s="372"/>
      <c r="F18" s="373"/>
      <c r="G18" s="373"/>
      <c r="H18" s="204"/>
      <c r="I18" s="204"/>
      <c r="K18" s="42"/>
      <c r="L18"/>
      <c r="M18"/>
      <c r="O18" s="42"/>
      <c r="P18" s="42"/>
      <c r="Q18" s="42"/>
      <c r="R18" s="42"/>
    </row>
    <row r="19" spans="2:18" ht="11.45" customHeight="1" thickTop="1" x14ac:dyDescent="0.2">
      <c r="B19" s="418" t="s">
        <v>205</v>
      </c>
      <c r="C19" s="205"/>
      <c r="D19" s="205"/>
      <c r="E19" s="205"/>
      <c r="F19" s="213"/>
      <c r="G19" s="213"/>
      <c r="H19" s="214"/>
      <c r="I19" s="211" t="s">
        <v>119</v>
      </c>
      <c r="M19" s="42"/>
    </row>
    <row r="20" spans="2:18" ht="11.45" customHeight="1" x14ac:dyDescent="0.25">
      <c r="B20" s="417" t="s">
        <v>168</v>
      </c>
      <c r="C20" s="12"/>
      <c r="D20" s="215"/>
      <c r="E20" s="12"/>
      <c r="F20" s="216"/>
      <c r="H20" s="217"/>
      <c r="I20" s="60" t="s">
        <v>120</v>
      </c>
      <c r="M20" s="42"/>
    </row>
    <row r="21" spans="2:18" x14ac:dyDescent="0.25">
      <c r="B21" s="19"/>
    </row>
    <row r="22" spans="2:18" x14ac:dyDescent="0.25">
      <c r="B22" s="19"/>
      <c r="I22" s="7"/>
      <c r="J22" s="7"/>
    </row>
    <row r="23" spans="2:18" x14ac:dyDescent="0.25">
      <c r="I23" s="7"/>
      <c r="J23" s="7"/>
    </row>
    <row r="24" spans="2:18" x14ac:dyDescent="0.25">
      <c r="I24" s="7"/>
      <c r="J24" s="7"/>
    </row>
    <row r="25" spans="2:18" x14ac:dyDescent="0.25">
      <c r="I25" s="7"/>
      <c r="J25" s="7"/>
    </row>
    <row r="26" spans="2:18" x14ac:dyDescent="0.25">
      <c r="I26" s="7"/>
      <c r="J26" s="7"/>
    </row>
    <row r="27" spans="2:18" x14ac:dyDescent="0.25">
      <c r="I27" s="7"/>
      <c r="J27" s="7"/>
    </row>
    <row r="28" spans="2:18" x14ac:dyDescent="0.25">
      <c r="I28" s="7"/>
      <c r="J28" s="7"/>
    </row>
    <row r="29" spans="2:18" x14ac:dyDescent="0.25">
      <c r="I29" s="7"/>
      <c r="J29" s="7"/>
    </row>
    <row r="30" spans="2:18" x14ac:dyDescent="0.25">
      <c r="I30" s="7"/>
      <c r="J30" s="7"/>
    </row>
    <row r="31" spans="2:18" x14ac:dyDescent="0.25">
      <c r="I31" s="7"/>
      <c r="J31" s="7"/>
    </row>
    <row r="32" spans="2:18" x14ac:dyDescent="0.25">
      <c r="I32" s="7"/>
      <c r="J32" s="7"/>
    </row>
  </sheetData>
  <mergeCells count="4">
    <mergeCell ref="E5:E6"/>
    <mergeCell ref="F5:G5"/>
    <mergeCell ref="H5:I5"/>
    <mergeCell ref="B5:D6"/>
  </mergeCells>
  <conditionalFormatting sqref="S9:U9 K9:K18 Q16:R17 O18:R18 M19:M20">
    <cfRule type="cellIs" dxfId="1" priority="1" operator="notEqual">
      <formula>0</formula>
    </cfRule>
  </conditionalFormatting>
  <pageMargins left="0.31496062992125984" right="0.31496062992125984" top="0.74803149606299213" bottom="0.74803149606299213" header="0.31496062992125984" footer="0.31496062992125984"/>
  <pageSetup paperSize="9" scale="93" orientation="portrait" r:id="rId1"/>
  <headerFooter>
    <oddFooter>&amp;L_x000D_&amp;1#&amp;"Calibri"&amp;10&amp;K008000 PUBLICA - PUBLIC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B1:R38"/>
  <sheetViews>
    <sheetView showGridLines="0" zoomScale="85" zoomScaleNormal="85" workbookViewId="0">
      <selection activeCell="I12" sqref="I12:J15"/>
    </sheetView>
  </sheetViews>
  <sheetFormatPr defaultColWidth="9.28515625" defaultRowHeight="15" x14ac:dyDescent="0.25"/>
  <cols>
    <col min="1" max="2" width="2.28515625" style="7" customWidth="1"/>
    <col min="3" max="3" width="1.7109375" style="7" customWidth="1"/>
    <col min="4" max="4" width="24.28515625" style="7" customWidth="1"/>
    <col min="5" max="8" width="12.42578125" style="8" customWidth="1"/>
    <col min="9" max="10" width="14.42578125" style="8" customWidth="1"/>
    <col min="11" max="11" width="1.7109375" customWidth="1"/>
    <col min="12" max="12" width="6.28515625" style="7" customWidth="1"/>
    <col min="13" max="13" width="7.5703125" style="7" customWidth="1"/>
    <col min="14" max="20" width="6.28515625" style="7" customWidth="1"/>
    <col min="21" max="16384" width="9.28515625" style="7"/>
  </cols>
  <sheetData>
    <row r="1" spans="2:18" ht="14.1" customHeight="1" x14ac:dyDescent="0.25"/>
    <row r="2" spans="2:18" ht="14.1" customHeight="1" x14ac:dyDescent="0.25">
      <c r="B2" s="233" t="s">
        <v>122</v>
      </c>
      <c r="C2" s="9"/>
      <c r="D2" s="9"/>
    </row>
    <row r="3" spans="2:18" ht="14.1" customHeight="1" x14ac:dyDescent="0.25"/>
    <row r="4" spans="2:18" ht="23.1" customHeight="1" thickBot="1" x14ac:dyDescent="0.3">
      <c r="B4" s="448"/>
      <c r="C4" s="448"/>
      <c r="D4" s="441"/>
      <c r="E4" s="438" t="s">
        <v>201</v>
      </c>
      <c r="F4" s="440"/>
      <c r="G4" s="438" t="s">
        <v>208</v>
      </c>
      <c r="H4" s="440"/>
      <c r="I4" s="438" t="s">
        <v>49</v>
      </c>
      <c r="J4" s="440"/>
    </row>
    <row r="5" spans="2:18" ht="16.5" customHeight="1" x14ac:dyDescent="0.25">
      <c r="B5" s="448"/>
      <c r="C5" s="448"/>
      <c r="D5" s="441"/>
      <c r="E5" s="75" t="s">
        <v>180</v>
      </c>
      <c r="F5" s="76" t="s">
        <v>34</v>
      </c>
      <c r="G5" s="75" t="s">
        <v>180</v>
      </c>
      <c r="H5" s="75" t="s">
        <v>34</v>
      </c>
      <c r="I5" s="449" t="s">
        <v>180</v>
      </c>
      <c r="J5" s="449" t="s">
        <v>34</v>
      </c>
    </row>
    <row r="6" spans="2:18" ht="23.1" customHeight="1" x14ac:dyDescent="0.25">
      <c r="B6" s="234" t="s">
        <v>121</v>
      </c>
      <c r="C6" s="235"/>
      <c r="D6" s="236"/>
      <c r="E6" s="340" t="s">
        <v>177</v>
      </c>
      <c r="F6" s="340" t="s">
        <v>178</v>
      </c>
      <c r="G6" s="341" t="s">
        <v>177</v>
      </c>
      <c r="H6" s="341" t="s">
        <v>178</v>
      </c>
      <c r="I6" s="443"/>
      <c r="J6" s="443"/>
    </row>
    <row r="7" spans="2:18" s="41" customFormat="1" ht="6" customHeight="1" x14ac:dyDescent="0.2">
      <c r="B7" s="219"/>
      <c r="C7" s="220"/>
      <c r="D7" s="220"/>
      <c r="E7" s="374"/>
      <c r="F7" s="374"/>
      <c r="G7" s="374"/>
      <c r="H7" s="374"/>
      <c r="I7" s="374"/>
      <c r="J7" s="374"/>
      <c r="K7" s="37"/>
      <c r="L7" s="7"/>
      <c r="M7" s="7"/>
      <c r="N7" s="7"/>
      <c r="O7" s="7"/>
      <c r="P7" s="7"/>
      <c r="Q7" s="7"/>
      <c r="R7" s="7"/>
    </row>
    <row r="8" spans="2:18" s="9" customFormat="1" ht="15.75" customHeight="1" x14ac:dyDescent="0.25">
      <c r="B8" s="223" t="s">
        <v>54</v>
      </c>
      <c r="C8" s="223"/>
      <c r="D8" s="224"/>
      <c r="E8" s="393">
        <v>29056.255526868601</v>
      </c>
      <c r="F8" s="390">
        <v>6529.81236762358</v>
      </c>
      <c r="G8" s="88">
        <v>33240.7290244834</v>
      </c>
      <c r="H8" s="221">
        <v>7499.0664437043697</v>
      </c>
      <c r="I8" s="388">
        <v>-12.5883926749403</v>
      </c>
      <c r="J8" s="388">
        <v>-12.924996509325501</v>
      </c>
      <c r="L8" s="7"/>
      <c r="M8" s="7"/>
      <c r="N8" s="7"/>
      <c r="O8" s="7"/>
      <c r="P8" s="7"/>
      <c r="Q8" s="7"/>
      <c r="R8" s="7"/>
    </row>
    <row r="9" spans="2:18" s="9" customFormat="1" ht="6.75" customHeight="1" x14ac:dyDescent="0.25">
      <c r="B9" s="223"/>
      <c r="C9" s="223"/>
      <c r="D9" s="224"/>
      <c r="E9" s="393"/>
      <c r="F9" s="390"/>
      <c r="G9" s="90"/>
      <c r="H9" s="222"/>
      <c r="I9" s="232"/>
      <c r="J9" s="225"/>
      <c r="L9" s="7"/>
      <c r="M9" s="7"/>
      <c r="N9" s="7"/>
      <c r="O9" s="7"/>
      <c r="P9" s="7"/>
      <c r="Q9" s="7"/>
      <c r="R9" s="7"/>
    </row>
    <row r="10" spans="2:18" ht="18.75" customHeight="1" x14ac:dyDescent="0.25">
      <c r="B10" s="223"/>
      <c r="C10" s="226" t="s">
        <v>19</v>
      </c>
      <c r="D10" s="227"/>
      <c r="E10" s="393">
        <v>24411.626093213999</v>
      </c>
      <c r="F10" s="390">
        <v>1804.9266480352701</v>
      </c>
      <c r="G10" s="88">
        <v>27876.3737842015</v>
      </c>
      <c r="H10" s="221">
        <v>2009.35011800389</v>
      </c>
      <c r="I10" s="388">
        <v>-12.428975582724899</v>
      </c>
      <c r="J10" s="388">
        <v>-10.173611265501799</v>
      </c>
    </row>
    <row r="11" spans="2:18" ht="18.75" customHeight="1" x14ac:dyDescent="0.25">
      <c r="B11" s="223"/>
      <c r="C11" s="226" t="s">
        <v>2</v>
      </c>
      <c r="D11" s="227"/>
      <c r="E11" s="393">
        <v>4644.6294336546098</v>
      </c>
      <c r="F11" s="390">
        <v>4724.8857195882802</v>
      </c>
      <c r="G11" s="88">
        <v>5364.3552402818405</v>
      </c>
      <c r="H11" s="221">
        <v>5489.7163257004304</v>
      </c>
      <c r="I11" s="388">
        <v>-13.416818506401098</v>
      </c>
      <c r="J11" s="388">
        <v>-13.9320606154374</v>
      </c>
    </row>
    <row r="12" spans="2:18" ht="15.75" customHeight="1" x14ac:dyDescent="0.25">
      <c r="B12" s="223"/>
      <c r="C12" s="227"/>
      <c r="D12" s="227" t="s">
        <v>20</v>
      </c>
      <c r="E12" s="394">
        <v>1438.1211113767299</v>
      </c>
      <c r="F12" s="391">
        <v>1505.2584274175099</v>
      </c>
      <c r="G12" s="90">
        <v>1818.8324765619</v>
      </c>
      <c r="H12" s="222">
        <v>1749.89511274595</v>
      </c>
      <c r="I12" s="389">
        <v>-20.931634446335501</v>
      </c>
      <c r="J12" s="389">
        <v>-13.9800770655651</v>
      </c>
    </row>
    <row r="13" spans="2:18" ht="15.75" customHeight="1" x14ac:dyDescent="0.25">
      <c r="B13" s="223"/>
      <c r="C13" s="227"/>
      <c r="D13" s="227" t="s">
        <v>21</v>
      </c>
      <c r="E13" s="394">
        <v>1601.1710523368399</v>
      </c>
      <c r="F13" s="391">
        <v>1475.3540341468099</v>
      </c>
      <c r="G13" s="90">
        <v>1664.99315763031</v>
      </c>
      <c r="H13" s="222">
        <v>1665.8483353214001</v>
      </c>
      <c r="I13" s="389">
        <v>-3.8331752296389401</v>
      </c>
      <c r="J13" s="389">
        <v>-11.435272775767601</v>
      </c>
    </row>
    <row r="14" spans="2:18" ht="15.75" customHeight="1" x14ac:dyDescent="0.25">
      <c r="B14" s="223"/>
      <c r="C14" s="227"/>
      <c r="D14" s="227" t="s">
        <v>22</v>
      </c>
      <c r="E14" s="394">
        <v>985.91908793387199</v>
      </c>
      <c r="F14" s="391">
        <v>1494.59542170859</v>
      </c>
      <c r="G14" s="90">
        <v>1230.5259044316099</v>
      </c>
      <c r="H14" s="222">
        <v>1778.1550551770999</v>
      </c>
      <c r="I14" s="389">
        <v>-19.8782338199312</v>
      </c>
      <c r="J14" s="389">
        <v>-15.946845166450698</v>
      </c>
    </row>
    <row r="15" spans="2:18" ht="15.75" customHeight="1" thickBot="1" x14ac:dyDescent="0.3">
      <c r="B15" s="229"/>
      <c r="C15" s="229"/>
      <c r="D15" s="229" t="s">
        <v>23</v>
      </c>
      <c r="E15" s="395">
        <v>619.41818200716</v>
      </c>
      <c r="F15" s="392">
        <v>249.677836315359</v>
      </c>
      <c r="G15" s="231">
        <v>650.00370165803099</v>
      </c>
      <c r="H15" s="230">
        <v>295.81782245597498</v>
      </c>
      <c r="I15" s="389">
        <v>-4.7054377648701697</v>
      </c>
      <c r="J15" s="389">
        <v>-15.597432824549701</v>
      </c>
    </row>
    <row r="16" spans="2:18" ht="12" customHeight="1" thickTop="1" x14ac:dyDescent="0.2">
      <c r="B16" s="420" t="s">
        <v>206</v>
      </c>
      <c r="C16" s="421"/>
      <c r="D16" s="421"/>
      <c r="E16" s="422"/>
      <c r="F16" s="422"/>
      <c r="G16" s="422"/>
      <c r="H16" s="422"/>
      <c r="I16" s="419"/>
      <c r="J16" s="211" t="s">
        <v>119</v>
      </c>
      <c r="K16" s="8"/>
      <c r="L16" s="8"/>
    </row>
    <row r="17" spans="2:12" ht="12" customHeight="1" x14ac:dyDescent="0.25">
      <c r="B17" s="79" t="s">
        <v>168</v>
      </c>
      <c r="C17" s="246"/>
      <c r="D17" s="246"/>
      <c r="E17" s="246"/>
      <c r="F17" s="246"/>
      <c r="G17" s="419"/>
      <c r="H17" s="419"/>
      <c r="J17" s="60" t="s">
        <v>120</v>
      </c>
      <c r="K17" s="44"/>
      <c r="L17" s="13"/>
    </row>
    <row r="18" spans="2:12" x14ac:dyDescent="0.25">
      <c r="D18" s="10"/>
      <c r="E18" s="5"/>
      <c r="F18" s="10"/>
      <c r="G18" s="10"/>
      <c r="H18" s="10"/>
      <c r="I18" s="10"/>
      <c r="J18" s="44"/>
    </row>
    <row r="19" spans="2:12" x14ac:dyDescent="0.25">
      <c r="D19" s="10"/>
      <c r="E19" s="5"/>
      <c r="F19" s="10"/>
      <c r="G19" s="10"/>
      <c r="H19" s="10"/>
      <c r="I19" s="10"/>
      <c r="J19" s="44"/>
    </row>
    <row r="20" spans="2:12" x14ac:dyDescent="0.25">
      <c r="D20" s="10"/>
      <c r="E20" s="5"/>
      <c r="F20" s="10"/>
      <c r="G20" s="10"/>
      <c r="H20" s="10"/>
      <c r="I20" s="10"/>
      <c r="J20" s="44"/>
    </row>
    <row r="21" spans="2:12" x14ac:dyDescent="0.25">
      <c r="D21" s="10"/>
      <c r="E21" s="5"/>
      <c r="F21" s="10"/>
      <c r="G21" s="10"/>
      <c r="H21" s="10"/>
      <c r="I21" s="10"/>
      <c r="J21" s="44"/>
    </row>
    <row r="22" spans="2:12" x14ac:dyDescent="0.25">
      <c r="D22" s="10"/>
      <c r="E22" s="5"/>
      <c r="F22" s="10"/>
      <c r="G22" s="10"/>
      <c r="H22" s="10"/>
      <c r="I22" s="10"/>
      <c r="J22" s="44"/>
    </row>
    <row r="23" spans="2:12" x14ac:dyDescent="0.25">
      <c r="D23" s="10"/>
      <c r="E23" s="5"/>
      <c r="F23" s="10"/>
      <c r="G23" s="10"/>
      <c r="H23" s="10"/>
      <c r="I23" s="10"/>
      <c r="J23" s="44"/>
    </row>
    <row r="24" spans="2:12" x14ac:dyDescent="0.25">
      <c r="D24" s="10"/>
      <c r="E24" s="5"/>
      <c r="F24" s="10"/>
      <c r="G24" s="10"/>
      <c r="H24" s="10"/>
      <c r="I24" s="10"/>
      <c r="J24" s="44"/>
    </row>
    <row r="25" spans="2:12" x14ac:dyDescent="0.25">
      <c r="D25" s="10"/>
      <c r="E25" s="5"/>
      <c r="F25" s="10"/>
      <c r="G25" s="10"/>
      <c r="H25" s="10"/>
      <c r="I25" s="10"/>
      <c r="J25" s="44"/>
    </row>
    <row r="26" spans="2:12" x14ac:dyDescent="0.25">
      <c r="D26" s="10"/>
      <c r="E26" s="5"/>
      <c r="F26" s="10"/>
      <c r="G26" s="10"/>
      <c r="H26" s="10"/>
      <c r="I26" s="10"/>
      <c r="J26" s="44"/>
    </row>
    <row r="27" spans="2:12" x14ac:dyDescent="0.25">
      <c r="D27" s="10"/>
      <c r="E27" s="5"/>
      <c r="F27" s="10"/>
      <c r="G27" s="10"/>
      <c r="H27" s="10"/>
      <c r="I27" s="10"/>
      <c r="J27" s="44"/>
    </row>
    <row r="28" spans="2:12" x14ac:dyDescent="0.25">
      <c r="D28" s="10"/>
      <c r="E28" s="5"/>
      <c r="F28" s="10"/>
      <c r="G28" s="10"/>
      <c r="H28" s="10"/>
      <c r="I28" s="10"/>
      <c r="J28" s="44"/>
    </row>
    <row r="29" spans="2:12" x14ac:dyDescent="0.25">
      <c r="E29" s="5"/>
      <c r="F29" s="10"/>
      <c r="G29" s="10"/>
      <c r="H29" s="10"/>
      <c r="I29" s="10"/>
      <c r="J29" s="44"/>
    </row>
    <row r="30" spans="2:12" x14ac:dyDescent="0.25">
      <c r="E30" s="7"/>
      <c r="F30" s="7"/>
      <c r="G30" s="7"/>
      <c r="H30" s="7"/>
    </row>
    <row r="31" spans="2:12" x14ac:dyDescent="0.25">
      <c r="E31" s="7"/>
      <c r="F31" s="7"/>
      <c r="G31" s="7"/>
      <c r="H31" s="7"/>
    </row>
    <row r="32" spans="2:12" x14ac:dyDescent="0.25">
      <c r="E32" s="7"/>
      <c r="F32" s="7"/>
      <c r="G32" s="7"/>
      <c r="H32" s="7"/>
    </row>
    <row r="33" spans="5:8" x14ac:dyDescent="0.25">
      <c r="E33" s="7"/>
      <c r="F33" s="7"/>
      <c r="G33" s="7"/>
      <c r="H33" s="7"/>
    </row>
    <row r="34" spans="5:8" x14ac:dyDescent="0.25">
      <c r="E34" s="7"/>
      <c r="F34" s="7"/>
      <c r="G34" s="7"/>
      <c r="H34" s="7"/>
    </row>
    <row r="35" spans="5:8" x14ac:dyDescent="0.25">
      <c r="E35" s="7"/>
      <c r="F35" s="7"/>
      <c r="G35" s="7"/>
      <c r="H35" s="7"/>
    </row>
    <row r="36" spans="5:8" x14ac:dyDescent="0.25">
      <c r="E36" s="7"/>
      <c r="F36" s="7"/>
      <c r="G36" s="7"/>
      <c r="H36" s="7"/>
    </row>
    <row r="37" spans="5:8" x14ac:dyDescent="0.25">
      <c r="E37" s="7"/>
      <c r="F37" s="7"/>
      <c r="G37" s="7"/>
    </row>
    <row r="38" spans="5:8" x14ac:dyDescent="0.25">
      <c r="E38" s="13"/>
      <c r="F38" s="13"/>
    </row>
  </sheetData>
  <mergeCells count="6">
    <mergeCell ref="B4:D5"/>
    <mergeCell ref="E4:F4"/>
    <mergeCell ref="I4:J4"/>
    <mergeCell ref="J5:J6"/>
    <mergeCell ref="I5:I6"/>
    <mergeCell ref="G4:H4"/>
  </mergeCells>
  <pageMargins left="0.23622047244094491" right="0.31496062992125984" top="0.74803149606299213" bottom="0.74803149606299213" header="0.31496062992125984" footer="0.31496062992125984"/>
  <pageSetup paperSize="9" scale="91" orientation="portrait" r:id="rId1"/>
  <headerFooter>
    <oddFooter>&amp;L_x000D_&amp;1#&amp;"Calibri"&amp;10&amp;K008000 PUBLICA - PUBLIC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>
    <pageSetUpPr fitToPage="1"/>
  </sheetPr>
  <dimension ref="B1:Q42"/>
  <sheetViews>
    <sheetView showGridLines="0" zoomScale="85" zoomScaleNormal="85" workbookViewId="0">
      <selection activeCell="H10" sqref="H10:I18"/>
    </sheetView>
  </sheetViews>
  <sheetFormatPr defaultColWidth="9.28515625" defaultRowHeight="15" x14ac:dyDescent="0.25"/>
  <cols>
    <col min="1" max="1" width="1.5703125" style="14" customWidth="1"/>
    <col min="2" max="2" width="1.7109375" style="14" customWidth="1"/>
    <col min="3" max="3" width="60" style="14" customWidth="1"/>
    <col min="4" max="6" width="12.28515625" style="6" customWidth="1"/>
    <col min="7" max="7" width="12.28515625" style="14" customWidth="1"/>
    <col min="8" max="8" width="14.42578125" style="14" customWidth="1"/>
    <col min="9" max="9" width="14" style="14" customWidth="1"/>
    <col min="10" max="10" width="1.5703125" style="16" customWidth="1"/>
    <col min="11" max="16" width="6.42578125" style="14" customWidth="1"/>
    <col min="17" max="16384" width="9.28515625" style="14"/>
  </cols>
  <sheetData>
    <row r="1" spans="2:17" ht="9.75" customHeight="1" x14ac:dyDescent="0.25">
      <c r="J1" s="14"/>
    </row>
    <row r="2" spans="2:17" ht="14.1" customHeight="1" x14ac:dyDescent="0.25">
      <c r="B2" s="83" t="s">
        <v>123</v>
      </c>
      <c r="C2" s="15"/>
      <c r="J2" s="14"/>
    </row>
    <row r="3" spans="2:17" ht="5.0999999999999996" customHeight="1" x14ac:dyDescent="0.25">
      <c r="B3" s="15"/>
      <c r="C3" s="15"/>
      <c r="J3" s="14"/>
    </row>
    <row r="4" spans="2:17" ht="11.25" customHeight="1" x14ac:dyDescent="0.25">
      <c r="J4" s="14"/>
    </row>
    <row r="5" spans="2:17" ht="23.25" customHeight="1" thickBot="1" x14ac:dyDescent="0.3">
      <c r="B5" s="238"/>
      <c r="C5" s="237"/>
      <c r="D5" s="439" t="s">
        <v>202</v>
      </c>
      <c r="E5" s="440"/>
      <c r="F5" s="438" t="s">
        <v>208</v>
      </c>
      <c r="G5" s="440"/>
      <c r="H5" s="438" t="s">
        <v>49</v>
      </c>
      <c r="I5" s="440"/>
      <c r="J5" s="14"/>
    </row>
    <row r="6" spans="2:17" ht="14.1" customHeight="1" x14ac:dyDescent="0.25">
      <c r="B6" s="241"/>
      <c r="C6" s="240"/>
      <c r="D6" s="75" t="s">
        <v>180</v>
      </c>
      <c r="E6" s="76" t="s">
        <v>34</v>
      </c>
      <c r="F6" s="75" t="s">
        <v>180</v>
      </c>
      <c r="G6" s="75" t="s">
        <v>34</v>
      </c>
      <c r="H6" s="449" t="s">
        <v>180</v>
      </c>
      <c r="I6" s="449" t="s">
        <v>34</v>
      </c>
      <c r="J6" s="14"/>
    </row>
    <row r="7" spans="2:17" ht="17.25" customHeight="1" x14ac:dyDescent="0.25">
      <c r="B7" s="239" t="s">
        <v>173</v>
      </c>
      <c r="C7" s="236"/>
      <c r="D7" s="340" t="s">
        <v>171</v>
      </c>
      <c r="E7" s="340" t="s">
        <v>172</v>
      </c>
      <c r="F7" s="341" t="s">
        <v>171</v>
      </c>
      <c r="G7" s="341" t="s">
        <v>172</v>
      </c>
      <c r="H7" s="443"/>
      <c r="I7" s="443"/>
      <c r="J7" s="14"/>
    </row>
    <row r="8" spans="2:17" customFormat="1" ht="5.0999999999999996" customHeight="1" x14ac:dyDescent="0.25">
      <c r="L8" s="14"/>
      <c r="M8" s="14"/>
    </row>
    <row r="9" spans="2:17" ht="22.5" customHeight="1" x14ac:dyDescent="0.25">
      <c r="B9" s="242" t="s">
        <v>0</v>
      </c>
      <c r="C9" s="243"/>
      <c r="D9" s="393">
        <v>24411.626093213999</v>
      </c>
      <c r="E9" s="390">
        <v>1804.9266480352701</v>
      </c>
      <c r="F9" s="305">
        <v>27876.373783999999</v>
      </c>
      <c r="G9" s="306">
        <v>2009.3501180000001</v>
      </c>
      <c r="H9" s="388">
        <v>-12.428975582091899</v>
      </c>
      <c r="I9" s="388">
        <v>-10.173611265327901</v>
      </c>
      <c r="J9" s="14"/>
    </row>
    <row r="10" spans="2:17" ht="22.5" customHeight="1" x14ac:dyDescent="0.25">
      <c r="B10" s="244"/>
      <c r="C10" s="245" t="s">
        <v>29</v>
      </c>
      <c r="D10" s="394">
        <v>2596.3978678795702</v>
      </c>
      <c r="E10" s="391">
        <v>225.95526964098801</v>
      </c>
      <c r="F10" s="262">
        <v>2585.8402590999999</v>
      </c>
      <c r="G10" s="307">
        <v>292.11461310999999</v>
      </c>
      <c r="H10" s="389">
        <v>0.40828542066422002</v>
      </c>
      <c r="I10" s="389">
        <v>-22.648419661257599</v>
      </c>
      <c r="J10" s="14"/>
      <c r="O10" s="338"/>
      <c r="Q10" s="339"/>
    </row>
    <row r="11" spans="2:17" ht="22.5" customHeight="1" x14ac:dyDescent="0.25">
      <c r="B11" s="244"/>
      <c r="C11" s="245" t="s">
        <v>77</v>
      </c>
      <c r="D11" s="394">
        <v>5779.2488779076002</v>
      </c>
      <c r="E11" s="391">
        <v>280.54590796971303</v>
      </c>
      <c r="F11" s="262">
        <v>7865.0849996999996</v>
      </c>
      <c r="G11" s="307">
        <v>383.75107623999997</v>
      </c>
      <c r="H11" s="389">
        <v>-26.520198089047398</v>
      </c>
      <c r="I11" s="389">
        <v>-26.8937794993289</v>
      </c>
      <c r="J11" s="14"/>
      <c r="O11" s="338"/>
      <c r="Q11" s="339"/>
    </row>
    <row r="12" spans="2:17" ht="22.5" customHeight="1" x14ac:dyDescent="0.25">
      <c r="B12" s="244"/>
      <c r="C12" s="245" t="s">
        <v>30</v>
      </c>
      <c r="D12" s="394">
        <v>1841.1392535233899</v>
      </c>
      <c r="E12" s="391">
        <v>253.51061061182901</v>
      </c>
      <c r="F12" s="265">
        <v>2219.4531772</v>
      </c>
      <c r="G12" s="308">
        <v>244.25484913</v>
      </c>
      <c r="H12" s="389">
        <v>-17.0453662894516</v>
      </c>
      <c r="I12" s="389">
        <v>3.78938699264183</v>
      </c>
      <c r="J12" s="14"/>
      <c r="O12" s="338"/>
      <c r="Q12" s="339"/>
    </row>
    <row r="13" spans="2:17" ht="24" customHeight="1" x14ac:dyDescent="0.25">
      <c r="B13" s="244"/>
      <c r="C13" s="245" t="s">
        <v>105</v>
      </c>
      <c r="D13" s="394">
        <v>1530.7118331106201</v>
      </c>
      <c r="E13" s="391">
        <v>132.81805460837299</v>
      </c>
      <c r="F13" s="265">
        <v>1442.1174504999999</v>
      </c>
      <c r="G13" s="308">
        <v>104.93613481</v>
      </c>
      <c r="H13" s="389">
        <v>6.1433541754800798</v>
      </c>
      <c r="I13" s="389">
        <v>26.570370491400503</v>
      </c>
      <c r="J13" s="14"/>
      <c r="O13" s="338"/>
      <c r="Q13" s="339"/>
    </row>
    <row r="14" spans="2:17" ht="22.5" customHeight="1" x14ac:dyDescent="0.25">
      <c r="B14" s="244"/>
      <c r="C14" s="245" t="s">
        <v>79</v>
      </c>
      <c r="D14" s="394">
        <v>264.51182651036402</v>
      </c>
      <c r="E14" s="391">
        <v>31.854236274813999</v>
      </c>
      <c r="F14" s="265">
        <v>499.76405112999998</v>
      </c>
      <c r="G14" s="308">
        <v>57.588936803000003</v>
      </c>
      <c r="H14" s="389">
        <v>-47.072658405044201</v>
      </c>
      <c r="I14" s="389">
        <v>-44.686882510471001</v>
      </c>
      <c r="J14" s="14"/>
      <c r="O14" s="338"/>
      <c r="Q14" s="339"/>
    </row>
    <row r="15" spans="2:17" ht="22.5" customHeight="1" x14ac:dyDescent="0.25">
      <c r="B15" s="244"/>
      <c r="C15" s="245" t="s">
        <v>31</v>
      </c>
      <c r="D15" s="394">
        <v>4294.4240377165797</v>
      </c>
      <c r="E15" s="391">
        <v>236.57432199831101</v>
      </c>
      <c r="F15" s="265">
        <v>4117.1605673000004</v>
      </c>
      <c r="G15" s="308">
        <v>213.46748873999999</v>
      </c>
      <c r="H15" s="389">
        <v>4.3054786792740103</v>
      </c>
      <c r="I15" s="389">
        <v>10.824521052222199</v>
      </c>
      <c r="J15" s="14"/>
      <c r="O15" s="338"/>
      <c r="Q15" s="339"/>
    </row>
    <row r="16" spans="2:17" ht="22.5" customHeight="1" x14ac:dyDescent="0.25">
      <c r="B16" s="244"/>
      <c r="C16" s="245" t="s">
        <v>80</v>
      </c>
      <c r="D16" s="394">
        <v>868.31348528017304</v>
      </c>
      <c r="E16" s="391">
        <v>84.977773377894096</v>
      </c>
      <c r="F16" s="265">
        <v>1485.7817912999999</v>
      </c>
      <c r="G16" s="308">
        <v>124.94713676000001</v>
      </c>
      <c r="H16" s="389">
        <v>-41.558478481525</v>
      </c>
      <c r="I16" s="389">
        <v>-31.989019051216399</v>
      </c>
      <c r="J16" s="14"/>
      <c r="O16" s="338"/>
      <c r="Q16" s="339"/>
    </row>
    <row r="17" spans="2:17" ht="22.5" customHeight="1" x14ac:dyDescent="0.25">
      <c r="B17" s="244"/>
      <c r="C17" s="245" t="s">
        <v>133</v>
      </c>
      <c r="D17" s="394">
        <v>1406.59543083674</v>
      </c>
      <c r="E17" s="391">
        <v>68.566031666452105</v>
      </c>
      <c r="F17" s="265">
        <v>1394.2292752999999</v>
      </c>
      <c r="G17" s="308">
        <v>81.332831358000007</v>
      </c>
      <c r="H17" s="389">
        <v>0.88695279577198394</v>
      </c>
      <c r="I17" s="389">
        <v>-15.696981745726701</v>
      </c>
      <c r="J17" s="14"/>
      <c r="O17" s="338"/>
      <c r="Q17" s="339"/>
    </row>
    <row r="18" spans="2:17" ht="22.5" customHeight="1" thickBot="1" x14ac:dyDescent="0.3">
      <c r="B18" s="249"/>
      <c r="C18" s="250" t="s">
        <v>15</v>
      </c>
      <c r="D18" s="395">
        <v>5830.2834804489503</v>
      </c>
      <c r="E18" s="392">
        <v>490.12444188688897</v>
      </c>
      <c r="F18" s="267">
        <v>6266.9422126999998</v>
      </c>
      <c r="G18" s="309">
        <v>506.95705106000003</v>
      </c>
      <c r="H18" s="389">
        <v>-6.9676521249254995</v>
      </c>
      <c r="I18" s="389">
        <v>-3.3203225278977304</v>
      </c>
      <c r="J18" s="14"/>
      <c r="O18" s="338"/>
      <c r="Q18" s="339"/>
    </row>
    <row r="19" spans="2:17" ht="12" customHeight="1" thickTop="1" x14ac:dyDescent="0.2">
      <c r="B19" s="420" t="s">
        <v>206</v>
      </c>
      <c r="C19" s="423"/>
      <c r="D19" s="387"/>
      <c r="E19" s="387"/>
      <c r="F19" s="424"/>
      <c r="G19" s="424"/>
      <c r="H19" s="228"/>
      <c r="I19" s="211" t="s">
        <v>119</v>
      </c>
      <c r="J19" s="14"/>
      <c r="O19" s="338"/>
      <c r="Q19" s="339"/>
    </row>
    <row r="20" spans="2:17" s="7" customFormat="1" ht="11.45" customHeight="1" x14ac:dyDescent="0.25">
      <c r="B20" s="79" t="s">
        <v>168</v>
      </c>
      <c r="C20" s="246"/>
      <c r="D20" s="247"/>
      <c r="E20" s="247"/>
      <c r="F20" s="247"/>
      <c r="G20" s="247"/>
      <c r="H20" s="248"/>
      <c r="I20" s="60" t="s">
        <v>120</v>
      </c>
      <c r="J20" s="8"/>
      <c r="K20" s="8"/>
      <c r="L20" s="8"/>
      <c r="M20" s="8"/>
      <c r="N20" s="8"/>
    </row>
    <row r="21" spans="2:17" s="7" customFormat="1" ht="14.1" customHeight="1" x14ac:dyDescent="0.25">
      <c r="C21" s="12"/>
      <c r="D21" s="10"/>
      <c r="E21" s="10"/>
      <c r="F21" s="10"/>
      <c r="G21" s="10"/>
      <c r="H21" s="13"/>
      <c r="I21" s="44"/>
      <c r="J21" s="13"/>
      <c r="K21" s="13"/>
      <c r="L21" s="13"/>
      <c r="M21" s="13"/>
      <c r="N21" s="8"/>
    </row>
    <row r="22" spans="2:17" ht="12" x14ac:dyDescent="0.25">
      <c r="J22" s="14"/>
    </row>
    <row r="23" spans="2:17" ht="12" x14ac:dyDescent="0.25">
      <c r="J23" s="14"/>
    </row>
    <row r="24" spans="2:17" ht="12" x14ac:dyDescent="0.25">
      <c r="J24" s="14"/>
    </row>
    <row r="25" spans="2:17" ht="12" x14ac:dyDescent="0.25">
      <c r="J25" s="14"/>
    </row>
    <row r="26" spans="2:17" ht="12" x14ac:dyDescent="0.25">
      <c r="J26" s="14"/>
    </row>
    <row r="27" spans="2:17" ht="12" x14ac:dyDescent="0.25">
      <c r="J27" s="14"/>
    </row>
    <row r="28" spans="2:17" ht="12" x14ac:dyDescent="0.25">
      <c r="J28" s="14"/>
    </row>
    <row r="29" spans="2:17" ht="12" x14ac:dyDescent="0.25">
      <c r="J29" s="14"/>
    </row>
    <row r="30" spans="2:17" ht="12" x14ac:dyDescent="0.25">
      <c r="J30" s="14"/>
    </row>
    <row r="31" spans="2:17" ht="12" x14ac:dyDescent="0.25">
      <c r="J31" s="14"/>
    </row>
    <row r="32" spans="2:17" ht="12" x14ac:dyDescent="0.25">
      <c r="J32" s="14"/>
    </row>
    <row r="33" spans="4:10" ht="12" x14ac:dyDescent="0.25">
      <c r="J33" s="14"/>
    </row>
    <row r="34" spans="4:10" ht="12" x14ac:dyDescent="0.25">
      <c r="J34" s="14"/>
    </row>
    <row r="35" spans="4:10" ht="12" x14ac:dyDescent="0.25">
      <c r="J35" s="14"/>
    </row>
    <row r="36" spans="4:10" ht="12" x14ac:dyDescent="0.25">
      <c r="J36" s="14"/>
    </row>
    <row r="37" spans="4:10" ht="12" x14ac:dyDescent="0.25">
      <c r="J37" s="14"/>
    </row>
    <row r="38" spans="4:10" ht="12" x14ac:dyDescent="0.25">
      <c r="J38" s="14"/>
    </row>
    <row r="39" spans="4:10" ht="12" x14ac:dyDescent="0.25">
      <c r="D39" s="14"/>
      <c r="E39" s="14"/>
      <c r="J39" s="14"/>
    </row>
    <row r="40" spans="4:10" ht="12" x14ac:dyDescent="0.25">
      <c r="D40" s="14"/>
      <c r="E40" s="14"/>
      <c r="J40" s="14"/>
    </row>
    <row r="41" spans="4:10" ht="12" x14ac:dyDescent="0.25">
      <c r="D41" s="14"/>
      <c r="E41" s="14"/>
      <c r="J41" s="14"/>
    </row>
    <row r="42" spans="4:10" x14ac:dyDescent="0.25">
      <c r="E42" s="10"/>
    </row>
  </sheetData>
  <mergeCells count="5">
    <mergeCell ref="D5:E5"/>
    <mergeCell ref="H6:H7"/>
    <mergeCell ref="H5:I5"/>
    <mergeCell ref="F5:G5"/>
    <mergeCell ref="I6:I7"/>
  </mergeCells>
  <pageMargins left="0.27" right="0.3" top="0.74803149606299213" bottom="0.74803149606299213" header="0.31496062992125984" footer="0.31496062992125984"/>
  <pageSetup paperSize="9" scale="69" orientation="portrait" r:id="rId1"/>
  <headerFooter>
    <oddFooter>&amp;L_x000D_&amp;1#&amp;"Calibri"&amp;10&amp;K008000 PUBLICA - PUBLIC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>
    <pageSetUpPr fitToPage="1"/>
  </sheetPr>
  <dimension ref="B1:T41"/>
  <sheetViews>
    <sheetView showGridLines="0" zoomScale="85" zoomScaleNormal="85" workbookViewId="0">
      <selection activeCell="J8" sqref="J8"/>
    </sheetView>
  </sheetViews>
  <sheetFormatPr defaultColWidth="9.28515625" defaultRowHeight="12" x14ac:dyDescent="0.25"/>
  <cols>
    <col min="1" max="1" width="2.42578125" style="14" customWidth="1"/>
    <col min="2" max="2" width="2.7109375" style="14" customWidth="1"/>
    <col min="3" max="3" width="3.28515625" style="14" customWidth="1"/>
    <col min="4" max="4" width="22" style="14" customWidth="1"/>
    <col min="5" max="6" width="13.28515625" style="6" customWidth="1"/>
    <col min="7" max="7" width="13.5703125" style="6" customWidth="1"/>
    <col min="8" max="9" width="13.28515625" style="14" customWidth="1"/>
    <col min="10" max="10" width="13.5703125" style="14" customWidth="1"/>
    <col min="11" max="11" width="2.5703125" style="14" customWidth="1"/>
    <col min="12" max="20" width="6.5703125" style="14" customWidth="1"/>
    <col min="21" max="16384" width="9.28515625" style="14"/>
  </cols>
  <sheetData>
    <row r="1" spans="2:20" ht="12" customHeight="1" x14ac:dyDescent="0.25"/>
    <row r="2" spans="2:20" ht="14.1" customHeight="1" x14ac:dyDescent="0.25">
      <c r="B2" s="83" t="s">
        <v>179</v>
      </c>
      <c r="C2" s="15"/>
      <c r="D2" s="15"/>
    </row>
    <row r="3" spans="2:20" ht="5.0999999999999996" customHeight="1" x14ac:dyDescent="0.25"/>
    <row r="4" spans="2:20" ht="14.1" customHeight="1" x14ac:dyDescent="0.25">
      <c r="I4" s="442" t="s">
        <v>167</v>
      </c>
      <c r="J4" s="442"/>
    </row>
    <row r="5" spans="2:20" ht="23.1" customHeight="1" thickBot="1" x14ac:dyDescent="0.3">
      <c r="B5" s="252"/>
      <c r="C5" s="252"/>
      <c r="D5" s="240"/>
      <c r="E5" s="439" t="s">
        <v>203</v>
      </c>
      <c r="F5" s="439"/>
      <c r="G5" s="440"/>
      <c r="H5" s="438" t="s">
        <v>208</v>
      </c>
      <c r="I5" s="439"/>
      <c r="J5" s="439"/>
    </row>
    <row r="6" spans="2:20" ht="51" customHeight="1" x14ac:dyDescent="0.2">
      <c r="B6" s="253" t="s">
        <v>24</v>
      </c>
      <c r="C6" s="252"/>
      <c r="D6" s="240"/>
      <c r="E6" s="251" t="s">
        <v>33</v>
      </c>
      <c r="F6" s="251" t="s">
        <v>32</v>
      </c>
      <c r="G6" s="251" t="s">
        <v>75</v>
      </c>
      <c r="H6" s="251" t="s">
        <v>33</v>
      </c>
      <c r="I6" s="251" t="s">
        <v>32</v>
      </c>
      <c r="J6" s="251" t="s">
        <v>75</v>
      </c>
    </row>
    <row r="7" spans="2:20" ht="6" customHeight="1" x14ac:dyDescent="0.2">
      <c r="B7" s="254"/>
      <c r="C7" s="244"/>
      <c r="D7" s="244"/>
      <c r="E7" s="375"/>
      <c r="F7" s="375"/>
      <c r="G7" s="375"/>
      <c r="H7" s="375"/>
      <c r="I7" s="375"/>
      <c r="J7" s="375"/>
    </row>
    <row r="8" spans="2:20" ht="15.75" customHeight="1" x14ac:dyDescent="0.25">
      <c r="B8" s="255" t="s">
        <v>0</v>
      </c>
      <c r="C8" s="244"/>
      <c r="D8" s="256"/>
      <c r="E8" s="393">
        <v>1438.1211113767299</v>
      </c>
      <c r="F8" s="397">
        <v>1601.1710523368399</v>
      </c>
      <c r="G8" s="400">
        <v>0.89816831829294896</v>
      </c>
      <c r="H8" s="257">
        <v>1818.8324766000001</v>
      </c>
      <c r="I8" s="258">
        <v>1664.9931575999999</v>
      </c>
      <c r="J8" s="259">
        <v>1.0923963671000001</v>
      </c>
      <c r="O8" s="40"/>
      <c r="R8" s="40"/>
      <c r="S8" s="40"/>
      <c r="T8" s="40"/>
    </row>
    <row r="9" spans="2:20" ht="15.75" customHeight="1" x14ac:dyDescent="0.25">
      <c r="B9" s="260" t="s">
        <v>68</v>
      </c>
      <c r="C9" s="244"/>
      <c r="D9" s="256"/>
      <c r="E9" s="393"/>
      <c r="F9" s="397"/>
      <c r="G9" s="396"/>
      <c r="H9" s="257"/>
      <c r="I9" s="258"/>
      <c r="J9" s="259"/>
      <c r="O9" s="40"/>
    </row>
    <row r="10" spans="2:20" ht="15.75" customHeight="1" x14ac:dyDescent="0.25">
      <c r="B10" s="244"/>
      <c r="C10" s="261" t="s">
        <v>154</v>
      </c>
      <c r="D10" s="256"/>
      <c r="E10" s="394">
        <v>1381.20782437298</v>
      </c>
      <c r="F10" s="398">
        <v>1587.4000110018401</v>
      </c>
      <c r="G10" s="401">
        <v>0.870106976691572</v>
      </c>
      <c r="H10" s="262">
        <v>1732.4531506999999</v>
      </c>
      <c r="I10" s="263">
        <v>1661.0476956</v>
      </c>
      <c r="J10" s="264">
        <v>1.0429882027999999</v>
      </c>
      <c r="O10" s="40"/>
    </row>
    <row r="11" spans="2:20" ht="15.75" customHeight="1" x14ac:dyDescent="0.25">
      <c r="B11" s="244"/>
      <c r="C11" s="244"/>
      <c r="D11" s="260" t="s">
        <v>25</v>
      </c>
      <c r="E11" s="394">
        <v>929.52822503198399</v>
      </c>
      <c r="F11" s="398">
        <v>1149.86786706152</v>
      </c>
      <c r="G11" s="401">
        <v>0.80837829428818597</v>
      </c>
      <c r="H11" s="265">
        <v>1178.4363584</v>
      </c>
      <c r="I11" s="266">
        <v>1115.9789536999999</v>
      </c>
      <c r="J11" s="264">
        <v>1.0559664718999999</v>
      </c>
      <c r="O11" s="40"/>
    </row>
    <row r="12" spans="2:20" ht="15.75" customHeight="1" x14ac:dyDescent="0.25">
      <c r="B12" s="244"/>
      <c r="C12" s="244"/>
      <c r="D12" s="260" t="s">
        <v>26</v>
      </c>
      <c r="E12" s="394">
        <v>311.502952966507</v>
      </c>
      <c r="F12" s="398">
        <v>266.77954082401101</v>
      </c>
      <c r="G12" s="401">
        <v>1.1676418364180301</v>
      </c>
      <c r="H12" s="262">
        <v>331.84217704000002</v>
      </c>
      <c r="I12" s="263">
        <v>295.26972039999998</v>
      </c>
      <c r="J12" s="264">
        <v>1.1238611822</v>
      </c>
      <c r="O12" s="40"/>
    </row>
    <row r="13" spans="2:20" ht="15.75" customHeight="1" x14ac:dyDescent="0.25">
      <c r="B13" s="244"/>
      <c r="C13" s="244"/>
      <c r="D13" s="260" t="s">
        <v>27</v>
      </c>
      <c r="E13" s="394">
        <v>48.694958905859501</v>
      </c>
      <c r="F13" s="398">
        <v>67.828805096164302</v>
      </c>
      <c r="G13" s="401">
        <v>0.71790972635921002</v>
      </c>
      <c r="H13" s="262">
        <v>95.692620125999994</v>
      </c>
      <c r="I13" s="263">
        <v>153.21539620999999</v>
      </c>
      <c r="J13" s="264">
        <v>0.62456269079000004</v>
      </c>
      <c r="O13" s="40"/>
    </row>
    <row r="14" spans="2:20" ht="15.75" customHeight="1" thickBot="1" x14ac:dyDescent="0.3">
      <c r="B14" s="249"/>
      <c r="C14" s="249"/>
      <c r="D14" s="270" t="s">
        <v>69</v>
      </c>
      <c r="E14" s="395">
        <v>91.481687468628294</v>
      </c>
      <c r="F14" s="399">
        <v>102.923798020148</v>
      </c>
      <c r="G14" s="402">
        <v>0.88882930117600301</v>
      </c>
      <c r="H14" s="267">
        <v>126.48199518</v>
      </c>
      <c r="I14" s="268">
        <v>96.583625291000004</v>
      </c>
      <c r="J14" s="269">
        <v>1.3095594081999999</v>
      </c>
      <c r="M14" s="40"/>
      <c r="N14" s="40"/>
      <c r="O14" s="40"/>
    </row>
    <row r="15" spans="2:20" ht="12" customHeight="1" thickTop="1" x14ac:dyDescent="0.2">
      <c r="B15" s="420" t="s">
        <v>206</v>
      </c>
      <c r="C15" s="244"/>
      <c r="D15" s="260"/>
      <c r="E15" s="387"/>
      <c r="F15" s="387"/>
      <c r="G15" s="425"/>
      <c r="H15" s="424"/>
      <c r="I15" s="424"/>
      <c r="J15" s="211" t="s">
        <v>119</v>
      </c>
      <c r="M15" s="40"/>
      <c r="N15" s="40"/>
      <c r="O15" s="40"/>
    </row>
    <row r="16" spans="2:20" x14ac:dyDescent="0.2">
      <c r="B16" s="271" t="s">
        <v>207</v>
      </c>
      <c r="C16" s="79"/>
      <c r="D16" s="79"/>
      <c r="E16" s="78"/>
      <c r="F16" s="78"/>
      <c r="G16" s="77"/>
      <c r="H16" s="77"/>
      <c r="I16" s="77"/>
      <c r="J16" s="60" t="s">
        <v>120</v>
      </c>
    </row>
    <row r="17" spans="2:17" s="7" customFormat="1" ht="14.1" customHeight="1" x14ac:dyDescent="0.25">
      <c r="B17" s="79" t="s">
        <v>168</v>
      </c>
      <c r="C17" s="246"/>
      <c r="D17" s="247"/>
      <c r="E17" s="247"/>
      <c r="F17" s="247"/>
      <c r="G17" s="248"/>
      <c r="H17" s="248"/>
      <c r="I17" s="212"/>
      <c r="J17" s="60"/>
      <c r="K17" s="8"/>
      <c r="L17" s="8"/>
      <c r="M17" s="8"/>
      <c r="N17" s="8"/>
      <c r="P17" s="14"/>
      <c r="Q17" s="14"/>
    </row>
    <row r="18" spans="2:17" s="7" customFormat="1" ht="14.1" customHeight="1" x14ac:dyDescent="0.25">
      <c r="C18" s="12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8"/>
      <c r="P18" s="14"/>
      <c r="Q18" s="14"/>
    </row>
    <row r="19" spans="2:17" x14ac:dyDescent="0.25">
      <c r="B19" s="7"/>
      <c r="C19" s="12"/>
      <c r="D19" s="10"/>
      <c r="E19" s="10"/>
      <c r="F19" s="14"/>
      <c r="G19" s="14"/>
      <c r="M19" s="6"/>
    </row>
    <row r="20" spans="2:17" x14ac:dyDescent="0.25">
      <c r="B20" s="7"/>
      <c r="C20" s="12"/>
      <c r="D20" s="10"/>
      <c r="E20" s="10"/>
      <c r="F20" s="14"/>
      <c r="G20" s="14"/>
      <c r="M20" s="6"/>
    </row>
    <row r="21" spans="2:17" x14ac:dyDescent="0.25">
      <c r="B21" s="7"/>
      <c r="C21" s="12"/>
      <c r="D21" s="10"/>
      <c r="E21" s="10"/>
      <c r="F21" s="14"/>
      <c r="G21" s="14"/>
      <c r="M21" s="6"/>
    </row>
    <row r="22" spans="2:17" x14ac:dyDescent="0.25">
      <c r="B22" s="7"/>
      <c r="C22" s="12"/>
      <c r="D22" s="10"/>
      <c r="E22" s="10"/>
      <c r="F22" s="14"/>
      <c r="G22" s="14"/>
      <c r="M22" s="6"/>
    </row>
    <row r="23" spans="2:17" x14ac:dyDescent="0.25">
      <c r="B23" s="7"/>
      <c r="C23" s="12"/>
      <c r="D23" s="10"/>
      <c r="E23" s="10"/>
      <c r="F23" s="14"/>
      <c r="G23" s="14"/>
      <c r="M23" s="6"/>
    </row>
    <row r="24" spans="2:17" x14ac:dyDescent="0.25">
      <c r="B24" s="7"/>
      <c r="C24" s="12"/>
      <c r="D24" s="10"/>
      <c r="E24" s="10"/>
      <c r="F24" s="14"/>
      <c r="G24" s="14"/>
      <c r="M24" s="6"/>
    </row>
    <row r="25" spans="2:17" x14ac:dyDescent="0.25">
      <c r="B25" s="7"/>
      <c r="C25" s="12"/>
      <c r="D25" s="10"/>
      <c r="E25" s="10"/>
      <c r="F25" s="14"/>
      <c r="G25" s="14"/>
      <c r="M25" s="6"/>
    </row>
    <row r="26" spans="2:17" x14ac:dyDescent="0.25">
      <c r="F26" s="14"/>
      <c r="I26" s="6"/>
      <c r="K26" s="6"/>
    </row>
    <row r="27" spans="2:17" x14ac:dyDescent="0.25">
      <c r="F27" s="14"/>
      <c r="I27" s="6"/>
      <c r="K27" s="6"/>
    </row>
    <row r="28" spans="2:17" x14ac:dyDescent="0.25">
      <c r="F28" s="14"/>
      <c r="I28" s="6"/>
      <c r="K28" s="6"/>
      <c r="M28" s="6"/>
    </row>
    <row r="29" spans="2:17" x14ac:dyDescent="0.25">
      <c r="F29" s="14"/>
      <c r="I29" s="6"/>
      <c r="K29" s="6"/>
      <c r="M29" s="6"/>
    </row>
    <row r="30" spans="2:17" x14ac:dyDescent="0.25">
      <c r="F30" s="14"/>
      <c r="I30" s="6"/>
      <c r="K30" s="6"/>
      <c r="M30" s="6"/>
    </row>
    <row r="31" spans="2:17" x14ac:dyDescent="0.25">
      <c r="F31" s="14"/>
      <c r="I31" s="6"/>
      <c r="K31" s="6"/>
      <c r="M31" s="6"/>
    </row>
    <row r="32" spans="2:17" x14ac:dyDescent="0.25">
      <c r="F32" s="14"/>
      <c r="I32" s="6"/>
      <c r="K32" s="6"/>
      <c r="M32" s="6"/>
    </row>
    <row r="33" spans="6:13" x14ac:dyDescent="0.25">
      <c r="F33" s="14"/>
      <c r="I33" s="6"/>
      <c r="K33" s="6"/>
      <c r="M33" s="6"/>
    </row>
    <row r="34" spans="6:13" x14ac:dyDescent="0.25">
      <c r="F34" s="14"/>
      <c r="I34" s="6"/>
      <c r="K34" s="6"/>
      <c r="M34" s="6"/>
    </row>
    <row r="35" spans="6:13" x14ac:dyDescent="0.25">
      <c r="F35" s="14"/>
      <c r="I35" s="6"/>
      <c r="K35" s="6"/>
      <c r="M35" s="6"/>
    </row>
    <row r="36" spans="6:13" x14ac:dyDescent="0.25">
      <c r="H36" s="27"/>
    </row>
    <row r="37" spans="6:13" x14ac:dyDescent="0.25">
      <c r="H37" s="27"/>
    </row>
    <row r="38" spans="6:13" x14ac:dyDescent="0.25">
      <c r="H38" s="27"/>
    </row>
    <row r="39" spans="6:13" x14ac:dyDescent="0.25">
      <c r="H39" s="27"/>
    </row>
    <row r="40" spans="6:13" x14ac:dyDescent="0.25">
      <c r="H40" s="27"/>
    </row>
    <row r="41" spans="6:13" x14ac:dyDescent="0.25">
      <c r="H41" s="27"/>
    </row>
  </sheetData>
  <mergeCells count="3">
    <mergeCell ref="I4:J4"/>
    <mergeCell ref="E5:G5"/>
    <mergeCell ref="H5:J5"/>
  </mergeCells>
  <conditionalFormatting sqref="R8:T8 O8:O15 M14:N15">
    <cfRule type="cellIs" dxfId="0" priority="1" operator="notEqual">
      <formula>0</formula>
    </cfRule>
  </conditionalFormatting>
  <pageMargins left="0.31" right="0.34" top="0.74803149606299213" bottom="0.74803149606299213" header="0.31496062992125984" footer="0.31496062992125984"/>
  <pageSetup paperSize="9" scale="88" orientation="portrait" r:id="rId1"/>
  <headerFooter>
    <oddFooter>&amp;L_x000D_&amp;1#&amp;"Calibri"&amp;10&amp;K008000 PUBLICA - PUBLIC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J27"/>
  <sheetViews>
    <sheetView showGridLines="0" zoomScale="85" zoomScaleNormal="85" workbookViewId="0">
      <selection activeCell="B2" sqref="B2"/>
    </sheetView>
  </sheetViews>
  <sheetFormatPr defaultColWidth="9.28515625" defaultRowHeight="15" x14ac:dyDescent="0.25"/>
  <cols>
    <col min="1" max="1" width="2.28515625" style="53" customWidth="1"/>
    <col min="2" max="2" width="34.28515625" style="53" customWidth="1"/>
    <col min="3" max="5" width="17.5703125" style="54" customWidth="1"/>
  </cols>
  <sheetData>
    <row r="1" spans="1:10" ht="7.35" customHeight="1" x14ac:dyDescent="0.25"/>
    <row r="2" spans="1:10" x14ac:dyDescent="0.25">
      <c r="B2" s="63" t="s">
        <v>152</v>
      </c>
    </row>
    <row r="3" spans="1:10" ht="7.35" customHeight="1" x14ac:dyDescent="0.25"/>
    <row r="4" spans="1:10" x14ac:dyDescent="0.25">
      <c r="E4" s="74" t="s">
        <v>135</v>
      </c>
    </row>
    <row r="5" spans="1:10" ht="34.5" customHeight="1" thickBot="1" x14ac:dyDescent="0.3">
      <c r="B5" s="73" t="s">
        <v>156</v>
      </c>
      <c r="C5" s="69" t="s">
        <v>181</v>
      </c>
      <c r="D5" s="69" t="s">
        <v>182</v>
      </c>
      <c r="E5" s="70" t="s">
        <v>49</v>
      </c>
    </row>
    <row r="6" spans="1:10" ht="7.35" customHeight="1" x14ac:dyDescent="0.25">
      <c r="B6" s="376"/>
      <c r="C6" s="377"/>
      <c r="D6" s="377"/>
      <c r="E6" s="377"/>
    </row>
    <row r="7" spans="1:10" x14ac:dyDescent="0.25">
      <c r="A7" s="55"/>
      <c r="B7" s="64" t="s">
        <v>144</v>
      </c>
      <c r="C7" s="314">
        <v>12802.464609999999</v>
      </c>
      <c r="D7" s="314">
        <v>13106.134538</v>
      </c>
      <c r="E7" s="315">
        <v>-2.3170060334688287</v>
      </c>
      <c r="H7" s="312"/>
      <c r="I7" s="312"/>
      <c r="J7" s="311"/>
    </row>
    <row r="8" spans="1:10" ht="7.35" customHeight="1" x14ac:dyDescent="0.25">
      <c r="B8" s="65"/>
      <c r="C8" s="316"/>
      <c r="D8" s="317"/>
      <c r="E8" s="315"/>
      <c r="H8" s="312"/>
      <c r="I8" s="312"/>
      <c r="J8" s="311"/>
    </row>
    <row r="9" spans="1:10" x14ac:dyDescent="0.25">
      <c r="B9" s="66" t="s">
        <v>136</v>
      </c>
      <c r="C9" s="316">
        <v>538.77494899999999</v>
      </c>
      <c r="D9" s="316">
        <v>1321.041058</v>
      </c>
      <c r="E9" s="318">
        <v>-59.215881615694641</v>
      </c>
      <c r="H9" s="312"/>
      <c r="I9" s="312"/>
      <c r="J9" s="311"/>
    </row>
    <row r="10" spans="1:10" x14ac:dyDescent="0.25">
      <c r="B10" s="66" t="s">
        <v>138</v>
      </c>
      <c r="C10" s="316">
        <v>87.362504000000001</v>
      </c>
      <c r="D10" s="316">
        <v>185.30717999999999</v>
      </c>
      <c r="E10" s="318">
        <v>-52.855305444721566</v>
      </c>
      <c r="H10" s="312"/>
      <c r="I10" s="312"/>
      <c r="J10" s="311"/>
    </row>
    <row r="11" spans="1:10" x14ac:dyDescent="0.25">
      <c r="B11" s="66" t="s">
        <v>12</v>
      </c>
      <c r="C11" s="316">
        <v>10959.584921</v>
      </c>
      <c r="D11" s="316">
        <v>11405.757357999999</v>
      </c>
      <c r="E11" s="318">
        <v>-3.9118177162260395</v>
      </c>
      <c r="H11" s="312"/>
      <c r="I11" s="312"/>
      <c r="J11" s="311"/>
    </row>
    <row r="12" spans="1:10" x14ac:dyDescent="0.25">
      <c r="B12" s="66" t="s">
        <v>137</v>
      </c>
      <c r="C12" s="316">
        <v>27.605089</v>
      </c>
      <c r="D12" s="316">
        <v>83.958290000000005</v>
      </c>
      <c r="E12" s="319">
        <v>-67.120472558457308</v>
      </c>
      <c r="H12" s="312"/>
      <c r="I12" s="312"/>
      <c r="J12" s="311"/>
    </row>
    <row r="13" spans="1:10" x14ac:dyDescent="0.25">
      <c r="B13" s="66" t="s">
        <v>139</v>
      </c>
      <c r="C13" s="316">
        <v>1189.1371469999999</v>
      </c>
      <c r="D13" s="316">
        <v>110.070652</v>
      </c>
      <c r="E13" s="318">
        <v>980.33987751794189</v>
      </c>
      <c r="H13" s="312"/>
      <c r="I13" s="312"/>
      <c r="J13" s="311"/>
    </row>
    <row r="14" spans="1:10" ht="7.35" customHeight="1" x14ac:dyDescent="0.25">
      <c r="B14" s="67"/>
      <c r="C14" s="317"/>
      <c r="D14" s="317"/>
      <c r="E14" s="318"/>
      <c r="H14" s="312"/>
      <c r="I14" s="312"/>
      <c r="J14" s="311"/>
    </row>
    <row r="15" spans="1:10" x14ac:dyDescent="0.25">
      <c r="A15" s="55"/>
      <c r="B15" s="64" t="s">
        <v>145</v>
      </c>
      <c r="C15" s="314">
        <v>12758.308106</v>
      </c>
      <c r="D15" s="314">
        <v>13141.814916000001</v>
      </c>
      <c r="E15" s="315">
        <v>-2.9182180121338206</v>
      </c>
      <c r="H15" s="312"/>
      <c r="I15" s="312"/>
      <c r="J15" s="311"/>
    </row>
    <row r="16" spans="1:10" ht="7.35" customHeight="1" x14ac:dyDescent="0.25">
      <c r="B16" s="68"/>
      <c r="C16" s="316"/>
      <c r="D16" s="317"/>
      <c r="E16" s="320"/>
      <c r="H16" s="312"/>
      <c r="I16" s="312"/>
      <c r="J16" s="311"/>
    </row>
    <row r="17" spans="2:10" x14ac:dyDescent="0.25">
      <c r="B17" s="66" t="s">
        <v>142</v>
      </c>
      <c r="C17" s="316">
        <v>1151.922583</v>
      </c>
      <c r="D17" s="316">
        <v>644.60054500000001</v>
      </c>
      <c r="E17" s="318">
        <v>78.703321294895886</v>
      </c>
      <c r="H17" s="312"/>
      <c r="I17" s="312"/>
      <c r="J17" s="311"/>
    </row>
    <row r="18" spans="2:10" x14ac:dyDescent="0.25">
      <c r="B18" s="66" t="s">
        <v>143</v>
      </c>
      <c r="C18" s="316">
        <v>0</v>
      </c>
      <c r="D18" s="316">
        <v>0</v>
      </c>
      <c r="E18" s="319" t="s">
        <v>134</v>
      </c>
      <c r="H18" s="312"/>
      <c r="I18" s="312"/>
      <c r="J18" s="311"/>
    </row>
    <row r="19" spans="2:10" x14ac:dyDescent="0.25">
      <c r="B19" s="66" t="s">
        <v>140</v>
      </c>
      <c r="C19" s="316">
        <v>2446.9524500000002</v>
      </c>
      <c r="D19" s="316">
        <v>4252.4513219999999</v>
      </c>
      <c r="E19" s="318">
        <v>-42.457837498557019</v>
      </c>
      <c r="H19" s="312"/>
      <c r="I19" s="312"/>
      <c r="J19" s="311"/>
    </row>
    <row r="20" spans="2:10" x14ac:dyDescent="0.25">
      <c r="B20" s="66" t="s">
        <v>141</v>
      </c>
      <c r="C20" s="316">
        <v>8590.5539840000001</v>
      </c>
      <c r="D20" s="316">
        <v>8160.8047589999996</v>
      </c>
      <c r="E20" s="318">
        <v>5.2660152728940091</v>
      </c>
      <c r="H20" s="312"/>
      <c r="I20" s="312"/>
      <c r="J20" s="311"/>
    </row>
    <row r="21" spans="2:10" x14ac:dyDescent="0.25">
      <c r="B21" s="66" t="s">
        <v>137</v>
      </c>
      <c r="C21" s="316">
        <v>27.605089</v>
      </c>
      <c r="D21" s="316">
        <v>83.958290000000005</v>
      </c>
      <c r="E21" s="319">
        <v>-67.120472558457308</v>
      </c>
      <c r="H21" s="312"/>
      <c r="I21" s="312"/>
      <c r="J21" s="311"/>
    </row>
    <row r="22" spans="2:10" x14ac:dyDescent="0.25">
      <c r="B22" s="66" t="s">
        <v>139</v>
      </c>
      <c r="C22" s="316">
        <v>541.274</v>
      </c>
      <c r="D22" s="321">
        <v>0</v>
      </c>
      <c r="E22" s="318" t="s">
        <v>134</v>
      </c>
      <c r="H22" s="312"/>
      <c r="I22" s="312"/>
      <c r="J22" s="311"/>
    </row>
    <row r="23" spans="2:10" ht="7.35" customHeight="1" thickBot="1" x14ac:dyDescent="0.3">
      <c r="B23" s="71"/>
      <c r="C23" s="378"/>
      <c r="D23" s="378"/>
      <c r="E23" s="72"/>
    </row>
    <row r="24" spans="2:10" ht="15.75" thickTop="1" x14ac:dyDescent="0.25">
      <c r="B24" s="57" t="s">
        <v>155</v>
      </c>
      <c r="C24" s="58"/>
      <c r="D24" s="59"/>
      <c r="E24" s="60" t="s">
        <v>119</v>
      </c>
    </row>
    <row r="25" spans="2:10" x14ac:dyDescent="0.25">
      <c r="C25" s="61"/>
      <c r="D25" s="61"/>
      <c r="E25" s="60"/>
    </row>
    <row r="27" spans="2:10" x14ac:dyDescent="0.25">
      <c r="C27" s="62"/>
      <c r="D27" s="62"/>
    </row>
  </sheetData>
  <pageMargins left="0.70866141732283472" right="0.70866141732283472" top="0.74803149606299213" bottom="0.74803149606299213" header="0.31496062992125984" footer="0.31496062992125984"/>
  <pageSetup paperSize="9" scale="53" orientation="portrait" r:id="rId1"/>
  <headerFooter>
    <oddFooter>&amp;L_x000D_&amp;1#&amp;"Calibri"&amp;10&amp;K008000 PUBLICA - PUBLIC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E19"/>
  <sheetViews>
    <sheetView showGridLines="0" zoomScale="85" zoomScaleNormal="85" workbookViewId="0">
      <selection activeCell="H17" sqref="H17"/>
    </sheetView>
  </sheetViews>
  <sheetFormatPr defaultColWidth="9.28515625" defaultRowHeight="15" x14ac:dyDescent="0.25"/>
  <cols>
    <col min="1" max="1" width="2.28515625" style="53" customWidth="1"/>
    <col min="2" max="2" width="34.28515625" style="53" customWidth="1"/>
    <col min="3" max="5" width="17.5703125" style="54" customWidth="1"/>
  </cols>
  <sheetData>
    <row r="1" spans="1:5" ht="7.35" customHeight="1" x14ac:dyDescent="0.25"/>
    <row r="2" spans="1:5" x14ac:dyDescent="0.25">
      <c r="B2" s="63" t="s">
        <v>153</v>
      </c>
    </row>
    <row r="3" spans="1:5" ht="7.35" customHeight="1" x14ac:dyDescent="0.25"/>
    <row r="4" spans="1:5" x14ac:dyDescent="0.25">
      <c r="E4" s="74" t="s">
        <v>159</v>
      </c>
    </row>
    <row r="5" spans="1:5" ht="36" customHeight="1" x14ac:dyDescent="0.25">
      <c r="B5" s="76" t="s">
        <v>160</v>
      </c>
      <c r="C5" s="75" t="s">
        <v>181</v>
      </c>
      <c r="D5" s="75" t="s">
        <v>182</v>
      </c>
      <c r="E5" s="313" t="s">
        <v>49</v>
      </c>
    </row>
    <row r="6" spans="1:5" ht="7.35" customHeight="1" x14ac:dyDescent="0.25">
      <c r="B6" s="56"/>
      <c r="C6" s="380"/>
      <c r="D6" s="380"/>
    </row>
    <row r="7" spans="1:5" x14ac:dyDescent="0.25">
      <c r="A7" s="55"/>
      <c r="B7" s="64" t="s">
        <v>0</v>
      </c>
      <c r="C7" s="330">
        <f>SUM(C8:C14)</f>
        <v>743.19487200000003</v>
      </c>
      <c r="D7" s="330">
        <f>SUM(D8:D14)</f>
        <v>702.15686300000004</v>
      </c>
      <c r="E7" s="331">
        <f>C7/D7*100-100</f>
        <v>5.8445642508802251</v>
      </c>
    </row>
    <row r="8" spans="1:5" ht="7.35" customHeight="1" x14ac:dyDescent="0.25">
      <c r="B8" s="65"/>
      <c r="C8" s="332"/>
      <c r="D8" s="332"/>
      <c r="E8" s="331"/>
    </row>
    <row r="9" spans="1:5" x14ac:dyDescent="0.25">
      <c r="B9" s="66" t="s">
        <v>146</v>
      </c>
      <c r="C9" s="332">
        <v>38.700876000000001</v>
      </c>
      <c r="D9" s="332">
        <v>38.071657999999999</v>
      </c>
      <c r="E9" s="333">
        <f>C9/D9*100-100</f>
        <v>1.6527202466464672</v>
      </c>
    </row>
    <row r="10" spans="1:5" x14ac:dyDescent="0.25">
      <c r="B10" s="66" t="s">
        <v>147</v>
      </c>
      <c r="C10" s="332">
        <v>16.716866000000003</v>
      </c>
      <c r="D10" s="332">
        <v>13.098090000000001</v>
      </c>
      <c r="E10" s="333">
        <f t="shared" ref="E10:E14" si="0">C10/D10*100-100</f>
        <v>27.62827251912303</v>
      </c>
    </row>
    <row r="11" spans="1:5" x14ac:dyDescent="0.25">
      <c r="B11" s="66" t="s">
        <v>148</v>
      </c>
      <c r="C11" s="332">
        <v>78.549555999999995</v>
      </c>
      <c r="D11" s="332">
        <v>73.199151000000001</v>
      </c>
      <c r="E11" s="333">
        <f t="shared" si="0"/>
        <v>7.3093812249270371</v>
      </c>
    </row>
    <row r="12" spans="1:5" x14ac:dyDescent="0.25">
      <c r="B12" s="66" t="s">
        <v>149</v>
      </c>
      <c r="C12" s="332">
        <v>4.3529229999999997</v>
      </c>
      <c r="D12" s="332">
        <v>5.5836880000000004</v>
      </c>
      <c r="E12" s="333">
        <f t="shared" si="0"/>
        <v>-22.042152068668614</v>
      </c>
    </row>
    <row r="13" spans="1:5" x14ac:dyDescent="0.25">
      <c r="B13" s="66" t="s">
        <v>150</v>
      </c>
      <c r="C13" s="332">
        <v>272.60374200000001</v>
      </c>
      <c r="D13" s="332">
        <v>248.334462</v>
      </c>
      <c r="E13" s="333">
        <f t="shared" si="0"/>
        <v>9.7728200123911932</v>
      </c>
    </row>
    <row r="14" spans="1:5" x14ac:dyDescent="0.25">
      <c r="B14" s="66" t="s">
        <v>151</v>
      </c>
      <c r="C14" s="332">
        <v>332.27090899999996</v>
      </c>
      <c r="D14" s="332">
        <v>323.86981400000002</v>
      </c>
      <c r="E14" s="333">
        <f t="shared" si="0"/>
        <v>2.5939728362581889</v>
      </c>
    </row>
    <row r="15" spans="1:5" ht="7.35" customHeight="1" thickBot="1" x14ac:dyDescent="0.3">
      <c r="B15" s="71"/>
      <c r="C15" s="71"/>
      <c r="D15" s="71"/>
      <c r="E15" s="71"/>
    </row>
    <row r="16" spans="1:5" ht="15.75" thickTop="1" x14ac:dyDescent="0.25">
      <c r="B16" s="57" t="s">
        <v>157</v>
      </c>
      <c r="E16" s="60" t="s">
        <v>119</v>
      </c>
    </row>
    <row r="17" spans="2:5" x14ac:dyDescent="0.25">
      <c r="B17" s="57" t="s">
        <v>158</v>
      </c>
      <c r="E17" s="60"/>
    </row>
    <row r="19" spans="2:5" x14ac:dyDescent="0.25">
      <c r="C19" s="62"/>
      <c r="D19" s="62"/>
    </row>
  </sheetData>
  <pageMargins left="0.70866141732283472" right="0.70866141732283472" top="0.74803149606299213" bottom="0.74803149606299213" header="0.31496062992125984" footer="0.31496062992125984"/>
  <pageSetup paperSize="9" scale="53" orientation="portrait" r:id="rId1"/>
  <headerFooter>
    <oddFooter>&amp;L_x000D_&amp;1#&amp;"Calibri"&amp;10&amp;K008000 PUBLICA - PUBLIC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8">
    <pageSetUpPr fitToPage="1"/>
  </sheetPr>
  <dimension ref="A1:AA36"/>
  <sheetViews>
    <sheetView showGridLines="0" zoomScale="85" zoomScaleNormal="85" workbookViewId="0">
      <selection activeCell="B2" sqref="B2"/>
    </sheetView>
  </sheetViews>
  <sheetFormatPr defaultColWidth="9.28515625" defaultRowHeight="15" x14ac:dyDescent="0.25"/>
  <cols>
    <col min="1" max="1" width="2.42578125" style="1" customWidth="1"/>
    <col min="2" max="2" width="32.28515625" style="1" customWidth="1"/>
    <col min="3" max="3" width="8.5703125" style="1" customWidth="1"/>
    <col min="4" max="11" width="9.5703125" style="2" customWidth="1"/>
    <col min="12" max="15" width="9" style="2" customWidth="1"/>
    <col min="16" max="16" width="1.42578125" customWidth="1"/>
    <col min="17" max="27" width="6" style="49" customWidth="1"/>
    <col min="28" max="16384" width="9.28515625" style="14"/>
  </cols>
  <sheetData>
    <row r="1" spans="1:27" ht="13.5" customHeight="1" x14ac:dyDescent="0.25">
      <c r="A1" s="180"/>
      <c r="B1" s="180"/>
      <c r="C1" s="180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</row>
    <row r="2" spans="1:27" ht="14.1" customHeight="1" x14ac:dyDescent="0.25">
      <c r="A2" s="180"/>
      <c r="B2" s="182" t="s">
        <v>50</v>
      </c>
      <c r="C2" s="182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</row>
    <row r="3" spans="1:27" ht="5.25" customHeight="1" x14ac:dyDescent="0.25">
      <c r="A3" s="180"/>
      <c r="B3" s="180"/>
      <c r="C3" s="180"/>
      <c r="D3" s="181"/>
      <c r="E3" s="181"/>
      <c r="F3" s="181"/>
      <c r="G3" s="181"/>
      <c r="H3" s="181"/>
      <c r="I3" s="183"/>
      <c r="J3" s="183"/>
      <c r="K3" s="181"/>
      <c r="L3" s="180"/>
      <c r="M3" s="180"/>
      <c r="N3" s="181"/>
      <c r="O3" s="181"/>
    </row>
    <row r="4" spans="1:27" ht="14.1" customHeight="1" thickBot="1" x14ac:dyDescent="0.3">
      <c r="A4" s="180"/>
      <c r="B4" s="180"/>
      <c r="C4" s="180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</row>
    <row r="5" spans="1:27" ht="22.5" customHeight="1" thickBot="1" x14ac:dyDescent="0.3">
      <c r="A5" s="184"/>
      <c r="B5" s="426"/>
      <c r="C5" s="426" t="s">
        <v>3</v>
      </c>
      <c r="D5" s="428" t="s">
        <v>181</v>
      </c>
      <c r="E5" s="429"/>
      <c r="F5" s="429"/>
      <c r="G5" s="430"/>
      <c r="H5" s="428" t="s">
        <v>182</v>
      </c>
      <c r="I5" s="429"/>
      <c r="J5" s="429"/>
      <c r="K5" s="430"/>
      <c r="L5" s="428" t="s">
        <v>49</v>
      </c>
      <c r="M5" s="429"/>
      <c r="N5" s="429"/>
      <c r="O5" s="430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</row>
    <row r="6" spans="1:27" ht="22.5" customHeight="1" x14ac:dyDescent="0.25">
      <c r="A6" s="184"/>
      <c r="B6" s="427"/>
      <c r="C6" s="427"/>
      <c r="D6" s="123" t="s">
        <v>0</v>
      </c>
      <c r="E6" s="144" t="s">
        <v>192</v>
      </c>
      <c r="F6" s="144" t="s">
        <v>193</v>
      </c>
      <c r="G6" s="144" t="s">
        <v>194</v>
      </c>
      <c r="H6" s="123" t="s">
        <v>0</v>
      </c>
      <c r="I6" s="144" t="s">
        <v>195</v>
      </c>
      <c r="J6" s="144" t="s">
        <v>196</v>
      </c>
      <c r="K6" s="144" t="s">
        <v>197</v>
      </c>
      <c r="L6" s="123" t="str">
        <f>D6</f>
        <v>Total</v>
      </c>
      <c r="M6" s="144" t="str">
        <f>E6</f>
        <v>jan.24</v>
      </c>
      <c r="N6" s="144" t="str">
        <f t="shared" ref="N6:O6" si="0">F6</f>
        <v>fev.24</v>
      </c>
      <c r="O6" s="144" t="str">
        <f t="shared" si="0"/>
        <v>mar.24</v>
      </c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</row>
    <row r="7" spans="1:27" ht="7.35" customHeight="1" x14ac:dyDescent="0.2">
      <c r="A7" s="180"/>
      <c r="B7" s="180"/>
      <c r="C7" s="180"/>
      <c r="D7" s="180"/>
      <c r="E7" s="180"/>
      <c r="F7" s="180"/>
      <c r="G7" s="180"/>
      <c r="H7" s="180"/>
      <c r="I7" s="180"/>
      <c r="J7" s="180"/>
      <c r="K7" s="180"/>
      <c r="L7" s="180"/>
      <c r="M7" s="180"/>
      <c r="N7" s="180"/>
      <c r="O7" s="180"/>
      <c r="P7" s="180"/>
      <c r="Q7" s="180"/>
      <c r="R7" s="14"/>
      <c r="S7" s="14"/>
      <c r="T7" s="14"/>
      <c r="U7" s="14"/>
      <c r="V7" s="14"/>
      <c r="W7" s="14"/>
      <c r="X7" s="14"/>
      <c r="Y7" s="14"/>
      <c r="Z7" s="14"/>
      <c r="AA7" s="14"/>
    </row>
    <row r="8" spans="1:27" s="15" customFormat="1" ht="14.1" customHeight="1" x14ac:dyDescent="0.25">
      <c r="A8" s="182"/>
      <c r="B8" s="147" t="s">
        <v>66</v>
      </c>
      <c r="C8" s="191" t="s">
        <v>16</v>
      </c>
      <c r="D8" s="290">
        <f t="shared" ref="D8:K8" si="1">SUM(D10:D20)</f>
        <v>2980</v>
      </c>
      <c r="E8" s="290">
        <f t="shared" si="1"/>
        <v>1018</v>
      </c>
      <c r="F8" s="290">
        <f t="shared" si="1"/>
        <v>988</v>
      </c>
      <c r="G8" s="290">
        <f t="shared" si="1"/>
        <v>974</v>
      </c>
      <c r="H8" s="148">
        <f t="shared" si="1"/>
        <v>3006</v>
      </c>
      <c r="I8" s="290">
        <f t="shared" si="1"/>
        <v>971</v>
      </c>
      <c r="J8" s="290">
        <f t="shared" si="1"/>
        <v>1007</v>
      </c>
      <c r="K8" s="149">
        <f t="shared" si="1"/>
        <v>1028</v>
      </c>
      <c r="L8" s="186">
        <f>(D8-H8)/H8*100</f>
        <v>-0.86493679308050564</v>
      </c>
      <c r="M8" s="186">
        <f>(E8-I8)/I8*100</f>
        <v>4.8403707518022658</v>
      </c>
      <c r="N8" s="186">
        <f>(F8-J8)/J8*100</f>
        <v>-1.8867924528301887</v>
      </c>
      <c r="O8" s="186">
        <f>(G8-K8)/K8*100</f>
        <v>-5.2529182879377432</v>
      </c>
      <c r="P8"/>
    </row>
    <row r="9" spans="1:27" ht="7.35" customHeight="1" x14ac:dyDescent="0.25">
      <c r="A9" s="180"/>
      <c r="B9" s="147"/>
      <c r="C9" s="191"/>
      <c r="D9" s="143"/>
      <c r="E9" s="143"/>
      <c r="F9" s="143"/>
      <c r="G9" s="143"/>
      <c r="H9" s="146"/>
      <c r="I9" s="143"/>
      <c r="J9" s="143"/>
      <c r="K9" s="163"/>
      <c r="L9" s="334"/>
      <c r="M9" s="334"/>
      <c r="N9" s="334"/>
      <c r="O9" s="33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</row>
    <row r="10" spans="1:27" ht="14.1" customHeight="1" x14ac:dyDescent="0.25">
      <c r="A10" s="180"/>
      <c r="B10" s="188" t="s">
        <v>9</v>
      </c>
      <c r="C10" s="191" t="s">
        <v>16</v>
      </c>
      <c r="D10" s="23">
        <v>519</v>
      </c>
      <c r="E10" s="24">
        <v>180</v>
      </c>
      <c r="F10" s="24">
        <v>165</v>
      </c>
      <c r="G10" s="24">
        <v>174</v>
      </c>
      <c r="H10" s="403">
        <v>539</v>
      </c>
      <c r="I10" s="23">
        <v>179</v>
      </c>
      <c r="J10" s="23">
        <v>173</v>
      </c>
      <c r="K10" s="404">
        <v>187</v>
      </c>
      <c r="L10" s="335">
        <f t="shared" ref="L10:O20" si="2">(D10-H10)/H10*100</f>
        <v>-3.710575139146568</v>
      </c>
      <c r="M10" s="335">
        <f t="shared" si="2"/>
        <v>0.55865921787709494</v>
      </c>
      <c r="N10" s="335">
        <f t="shared" si="2"/>
        <v>-4.6242774566473983</v>
      </c>
      <c r="O10" s="335">
        <f t="shared" si="2"/>
        <v>-6.9518716577540109</v>
      </c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</row>
    <row r="11" spans="1:27" ht="14.1" customHeight="1" x14ac:dyDescent="0.25">
      <c r="A11" s="180"/>
      <c r="B11" s="188" t="s">
        <v>10</v>
      </c>
      <c r="C11" s="191" t="s">
        <v>16</v>
      </c>
      <c r="D11" s="23">
        <v>236</v>
      </c>
      <c r="E11" s="24">
        <v>79</v>
      </c>
      <c r="F11" s="24">
        <v>74</v>
      </c>
      <c r="G11" s="24">
        <v>83</v>
      </c>
      <c r="H11" s="403">
        <v>198</v>
      </c>
      <c r="I11" s="23">
        <v>71</v>
      </c>
      <c r="J11" s="23">
        <v>63</v>
      </c>
      <c r="K11" s="404">
        <v>64</v>
      </c>
      <c r="L11" s="335">
        <f t="shared" si="2"/>
        <v>19.19191919191919</v>
      </c>
      <c r="M11" s="335">
        <f t="shared" si="2"/>
        <v>11.267605633802818</v>
      </c>
      <c r="N11" s="335">
        <f t="shared" si="2"/>
        <v>17.460317460317459</v>
      </c>
      <c r="O11" s="335">
        <f t="shared" si="2"/>
        <v>29.6875</v>
      </c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</row>
    <row r="12" spans="1:27" ht="14.1" customHeight="1" x14ac:dyDescent="0.25">
      <c r="A12" s="180"/>
      <c r="B12" s="188" t="s">
        <v>11</v>
      </c>
      <c r="C12" s="191" t="s">
        <v>16</v>
      </c>
      <c r="D12" s="23">
        <v>95</v>
      </c>
      <c r="E12" s="24">
        <v>37</v>
      </c>
      <c r="F12" s="24">
        <v>27</v>
      </c>
      <c r="G12" s="24">
        <v>31</v>
      </c>
      <c r="H12" s="403">
        <v>111</v>
      </c>
      <c r="I12" s="23">
        <v>36</v>
      </c>
      <c r="J12" s="23">
        <v>42</v>
      </c>
      <c r="K12" s="404">
        <v>33</v>
      </c>
      <c r="L12" s="335">
        <f t="shared" si="2"/>
        <v>-14.414414414414415</v>
      </c>
      <c r="M12" s="335">
        <f t="shared" si="2"/>
        <v>2.7777777777777777</v>
      </c>
      <c r="N12" s="335">
        <f t="shared" si="2"/>
        <v>-35.714285714285715</v>
      </c>
      <c r="O12" s="335">
        <f t="shared" si="2"/>
        <v>-6.0606060606060606</v>
      </c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</row>
    <row r="13" spans="1:27" ht="14.1" customHeight="1" x14ac:dyDescent="0.25">
      <c r="A13" s="180"/>
      <c r="B13" s="188" t="s">
        <v>6</v>
      </c>
      <c r="C13" s="191" t="s">
        <v>16</v>
      </c>
      <c r="D13" s="23">
        <v>478</v>
      </c>
      <c r="E13" s="24">
        <v>174</v>
      </c>
      <c r="F13" s="24">
        <v>150</v>
      </c>
      <c r="G13" s="24">
        <v>154</v>
      </c>
      <c r="H13" s="403">
        <v>469</v>
      </c>
      <c r="I13" s="23">
        <v>150</v>
      </c>
      <c r="J13" s="23">
        <v>173</v>
      </c>
      <c r="K13" s="404">
        <v>146</v>
      </c>
      <c r="L13" s="335">
        <f t="shared" si="2"/>
        <v>1.9189765458422177</v>
      </c>
      <c r="M13" s="335">
        <f t="shared" si="2"/>
        <v>16</v>
      </c>
      <c r="N13" s="335">
        <f t="shared" si="2"/>
        <v>-13.294797687861271</v>
      </c>
      <c r="O13" s="335">
        <f t="shared" si="2"/>
        <v>5.4794520547945202</v>
      </c>
    </row>
    <row r="14" spans="1:27" ht="14.1" customHeight="1" x14ac:dyDescent="0.25">
      <c r="A14" s="180"/>
      <c r="B14" s="188" t="s">
        <v>128</v>
      </c>
      <c r="C14" s="191" t="s">
        <v>16</v>
      </c>
      <c r="D14" s="23">
        <v>381</v>
      </c>
      <c r="E14" s="24">
        <v>130</v>
      </c>
      <c r="F14" s="24">
        <v>136</v>
      </c>
      <c r="G14" s="24">
        <v>115</v>
      </c>
      <c r="H14" s="403">
        <v>392</v>
      </c>
      <c r="I14" s="23">
        <v>127</v>
      </c>
      <c r="J14" s="23">
        <v>133</v>
      </c>
      <c r="K14" s="404">
        <v>132</v>
      </c>
      <c r="L14" s="335">
        <f t="shared" si="2"/>
        <v>-2.806122448979592</v>
      </c>
      <c r="M14" s="335">
        <f t="shared" si="2"/>
        <v>2.3622047244094486</v>
      </c>
      <c r="N14" s="335">
        <f t="shared" si="2"/>
        <v>2.2556390977443606</v>
      </c>
      <c r="O14" s="335">
        <f t="shared" si="2"/>
        <v>-12.878787878787879</v>
      </c>
    </row>
    <row r="15" spans="1:27" ht="14.1" customHeight="1" x14ac:dyDescent="0.25">
      <c r="A15" s="180"/>
      <c r="B15" s="188" t="s">
        <v>12</v>
      </c>
      <c r="C15" s="191" t="s">
        <v>16</v>
      </c>
      <c r="D15" s="23">
        <v>441</v>
      </c>
      <c r="E15" s="24">
        <v>156</v>
      </c>
      <c r="F15" s="24">
        <v>152</v>
      </c>
      <c r="G15" s="24">
        <v>133</v>
      </c>
      <c r="H15" s="403">
        <v>460</v>
      </c>
      <c r="I15" s="23">
        <v>148</v>
      </c>
      <c r="J15" s="23">
        <v>158</v>
      </c>
      <c r="K15" s="404">
        <v>154</v>
      </c>
      <c r="L15" s="335">
        <f t="shared" si="2"/>
        <v>-4.1304347826086953</v>
      </c>
      <c r="M15" s="335">
        <f t="shared" si="2"/>
        <v>5.4054054054054053</v>
      </c>
      <c r="N15" s="335">
        <f t="shared" si="2"/>
        <v>-3.79746835443038</v>
      </c>
      <c r="O15" s="335">
        <f t="shared" si="2"/>
        <v>-13.636363636363635</v>
      </c>
    </row>
    <row r="16" spans="1:27" ht="14.1" customHeight="1" x14ac:dyDescent="0.25">
      <c r="A16" s="180"/>
      <c r="B16" s="188" t="s">
        <v>14</v>
      </c>
      <c r="C16" s="191" t="s">
        <v>16</v>
      </c>
      <c r="D16" s="23">
        <v>166</v>
      </c>
      <c r="E16" s="24">
        <v>54</v>
      </c>
      <c r="F16" s="24">
        <v>53</v>
      </c>
      <c r="G16" s="24">
        <v>59</v>
      </c>
      <c r="H16" s="403">
        <v>157</v>
      </c>
      <c r="I16" s="23">
        <v>44</v>
      </c>
      <c r="J16" s="23">
        <v>53</v>
      </c>
      <c r="K16" s="404">
        <v>60</v>
      </c>
      <c r="L16" s="335">
        <f t="shared" si="2"/>
        <v>5.7324840764331215</v>
      </c>
      <c r="M16" s="335">
        <f t="shared" si="2"/>
        <v>22.727272727272727</v>
      </c>
      <c r="N16" s="335">
        <f t="shared" si="2"/>
        <v>0</v>
      </c>
      <c r="O16" s="335">
        <f t="shared" si="2"/>
        <v>-1.6666666666666667</v>
      </c>
    </row>
    <row r="17" spans="1:15" ht="14.1" customHeight="1" x14ac:dyDescent="0.25">
      <c r="A17" s="180"/>
      <c r="B17" s="188" t="s">
        <v>65</v>
      </c>
      <c r="C17" s="191" t="s">
        <v>16</v>
      </c>
      <c r="D17" s="23">
        <v>105</v>
      </c>
      <c r="E17" s="24">
        <v>37</v>
      </c>
      <c r="F17" s="24">
        <v>38</v>
      </c>
      <c r="G17" s="24">
        <v>30</v>
      </c>
      <c r="H17" s="403">
        <v>99</v>
      </c>
      <c r="I17" s="23">
        <v>33</v>
      </c>
      <c r="J17" s="23">
        <v>35</v>
      </c>
      <c r="K17" s="404">
        <v>31</v>
      </c>
      <c r="L17" s="335">
        <f t="shared" si="2"/>
        <v>6.0606060606060606</v>
      </c>
      <c r="M17" s="335">
        <f t="shared" si="2"/>
        <v>12.121212121212121</v>
      </c>
      <c r="N17" s="335">
        <f t="shared" si="2"/>
        <v>8.5714285714285712</v>
      </c>
      <c r="O17" s="335">
        <f t="shared" si="2"/>
        <v>-3.225806451612903</v>
      </c>
    </row>
    <row r="18" spans="1:15" ht="14.1" customHeight="1" x14ac:dyDescent="0.25">
      <c r="A18" s="180"/>
      <c r="B18" s="188" t="s">
        <v>13</v>
      </c>
      <c r="C18" s="191" t="s">
        <v>16</v>
      </c>
      <c r="D18" s="23">
        <v>61</v>
      </c>
      <c r="E18" s="24">
        <v>23</v>
      </c>
      <c r="F18" s="24">
        <v>19</v>
      </c>
      <c r="G18" s="24">
        <v>19</v>
      </c>
      <c r="H18" s="403">
        <v>61</v>
      </c>
      <c r="I18" s="23">
        <v>23</v>
      </c>
      <c r="J18" s="23">
        <v>17</v>
      </c>
      <c r="K18" s="404">
        <v>21</v>
      </c>
      <c r="L18" s="335">
        <f t="shared" si="2"/>
        <v>0</v>
      </c>
      <c r="M18" s="335">
        <f t="shared" si="2"/>
        <v>0</v>
      </c>
      <c r="N18" s="335">
        <f t="shared" si="2"/>
        <v>11.76470588235294</v>
      </c>
      <c r="O18" s="335">
        <f t="shared" si="2"/>
        <v>-9.5238095238095237</v>
      </c>
    </row>
    <row r="19" spans="1:15" ht="14.1" customHeight="1" x14ac:dyDescent="0.25">
      <c r="A19" s="180"/>
      <c r="B19" s="188" t="s">
        <v>47</v>
      </c>
      <c r="C19" s="191" t="s">
        <v>16</v>
      </c>
      <c r="D19" s="23">
        <v>130</v>
      </c>
      <c r="E19" s="24">
        <v>38</v>
      </c>
      <c r="F19" s="24">
        <v>42</v>
      </c>
      <c r="G19" s="24">
        <v>50</v>
      </c>
      <c r="H19" s="403">
        <v>152</v>
      </c>
      <c r="I19" s="23">
        <v>41</v>
      </c>
      <c r="J19" s="23">
        <v>45</v>
      </c>
      <c r="K19" s="404">
        <v>66</v>
      </c>
      <c r="L19" s="335">
        <f t="shared" si="2"/>
        <v>-14.473684210526317</v>
      </c>
      <c r="M19" s="335">
        <f t="shared" si="2"/>
        <v>-7.3170731707317067</v>
      </c>
      <c r="N19" s="335">
        <f t="shared" si="2"/>
        <v>-6.666666666666667</v>
      </c>
      <c r="O19" s="335">
        <f t="shared" si="2"/>
        <v>-24.242424242424242</v>
      </c>
    </row>
    <row r="20" spans="1:15" ht="14.1" customHeight="1" x14ac:dyDescent="0.25">
      <c r="A20" s="180"/>
      <c r="B20" s="188" t="s">
        <v>129</v>
      </c>
      <c r="C20" s="191" t="s">
        <v>16</v>
      </c>
      <c r="D20" s="23">
        <v>368</v>
      </c>
      <c r="E20" s="23">
        <v>110</v>
      </c>
      <c r="F20" s="23">
        <v>132</v>
      </c>
      <c r="G20" s="23">
        <v>126</v>
      </c>
      <c r="H20" s="403">
        <v>368</v>
      </c>
      <c r="I20" s="23">
        <v>119</v>
      </c>
      <c r="J20" s="23">
        <v>115</v>
      </c>
      <c r="K20" s="404">
        <v>134</v>
      </c>
      <c r="L20" s="335">
        <f t="shared" si="2"/>
        <v>0</v>
      </c>
      <c r="M20" s="335">
        <f t="shared" si="2"/>
        <v>-7.5630252100840334</v>
      </c>
      <c r="N20" s="335">
        <f t="shared" si="2"/>
        <v>14.782608695652174</v>
      </c>
      <c r="O20" s="335">
        <f t="shared" si="2"/>
        <v>-5.9701492537313428</v>
      </c>
    </row>
    <row r="21" spans="1:15" ht="7.35" customHeight="1" x14ac:dyDescent="0.25">
      <c r="A21" s="180"/>
      <c r="B21" s="189"/>
      <c r="C21" s="191"/>
      <c r="D21" s="155"/>
      <c r="E21" s="155"/>
      <c r="F21" s="155"/>
      <c r="G21" s="155"/>
      <c r="H21" s="173"/>
      <c r="I21" s="155"/>
      <c r="J21" s="155"/>
      <c r="K21" s="156"/>
      <c r="L21" s="335"/>
      <c r="M21" s="335"/>
      <c r="N21" s="335"/>
      <c r="O21" s="335"/>
    </row>
    <row r="22" spans="1:15" ht="14.1" customHeight="1" x14ac:dyDescent="0.25">
      <c r="A22" s="182"/>
      <c r="B22" s="190" t="s">
        <v>67</v>
      </c>
      <c r="C22" s="191" t="s">
        <v>166</v>
      </c>
      <c r="D22" s="290">
        <f t="shared" ref="D22:K22" si="3">SUM(D24:D34)</f>
        <v>59092.275000000009</v>
      </c>
      <c r="E22" s="290">
        <f>SUM(E24:E34)</f>
        <v>20914.450999999997</v>
      </c>
      <c r="F22" s="290">
        <f t="shared" si="3"/>
        <v>18780.334000000003</v>
      </c>
      <c r="G22" s="290">
        <f t="shared" si="3"/>
        <v>19397.489999999998</v>
      </c>
      <c r="H22" s="148">
        <f t="shared" si="3"/>
        <v>59838.267</v>
      </c>
      <c r="I22" s="290">
        <f t="shared" si="3"/>
        <v>19404.599999999999</v>
      </c>
      <c r="J22" s="290">
        <f t="shared" si="3"/>
        <v>19940.033000000003</v>
      </c>
      <c r="K22" s="149">
        <f t="shared" si="3"/>
        <v>20493.634000000002</v>
      </c>
      <c r="L22" s="336">
        <f>(D22-H22)/H22*100</f>
        <v>-1.2466804895937096</v>
      </c>
      <c r="M22" s="336">
        <f>(E22-I22)/I22*100</f>
        <v>7.7808921595910183</v>
      </c>
      <c r="N22" s="336">
        <f>(F22-J22)/J22*100</f>
        <v>-5.8159332033201769</v>
      </c>
      <c r="O22" s="336">
        <f>(G22-K22)/K22*100</f>
        <v>-5.3487048709858085</v>
      </c>
    </row>
    <row r="23" spans="1:15" ht="7.35" customHeight="1" x14ac:dyDescent="0.25">
      <c r="A23" s="180"/>
      <c r="B23" s="189"/>
      <c r="C23" s="310"/>
      <c r="D23" s="343"/>
      <c r="E23" s="343"/>
      <c r="F23" s="343"/>
      <c r="G23" s="343"/>
      <c r="H23" s="344"/>
      <c r="I23" s="343"/>
      <c r="J23" s="343"/>
      <c r="K23" s="355"/>
      <c r="L23" s="335"/>
      <c r="M23" s="335"/>
      <c r="N23" s="335"/>
      <c r="O23" s="335"/>
    </row>
    <row r="24" spans="1:15" ht="14.1" customHeight="1" x14ac:dyDescent="0.25">
      <c r="A24" s="180"/>
      <c r="B24" s="188" t="s">
        <v>9</v>
      </c>
      <c r="C24" s="191" t="s">
        <v>166</v>
      </c>
      <c r="D24" s="28">
        <v>6499.2100000000009</v>
      </c>
      <c r="E24" s="28">
        <v>2379.4079999999999</v>
      </c>
      <c r="F24" s="28">
        <v>1946.8969999999999</v>
      </c>
      <c r="G24" s="28">
        <v>2172.9050000000002</v>
      </c>
      <c r="H24" s="405">
        <v>6815.1170000000002</v>
      </c>
      <c r="I24" s="406">
        <v>2203.4899999999998</v>
      </c>
      <c r="J24" s="406">
        <v>2294.4749999999999</v>
      </c>
      <c r="K24" s="407">
        <v>2317.152</v>
      </c>
      <c r="L24" s="335">
        <f t="shared" ref="L24:O34" si="4">(D24-H24)/H24*100</f>
        <v>-4.6353863037127496</v>
      </c>
      <c r="M24" s="335">
        <f t="shared" si="4"/>
        <v>7.9836078221367082</v>
      </c>
      <c r="N24" s="335">
        <f t="shared" si="4"/>
        <v>-15.148476230946075</v>
      </c>
      <c r="O24" s="335">
        <f t="shared" si="4"/>
        <v>-6.2251850547568672</v>
      </c>
    </row>
    <row r="25" spans="1:15" ht="14.1" customHeight="1" x14ac:dyDescent="0.25">
      <c r="A25" s="180"/>
      <c r="B25" s="188" t="s">
        <v>10</v>
      </c>
      <c r="C25" s="191" t="s">
        <v>166</v>
      </c>
      <c r="D25" s="28">
        <v>1585.511</v>
      </c>
      <c r="E25" s="28">
        <v>496.81799999999998</v>
      </c>
      <c r="F25" s="28">
        <v>486.39499999999998</v>
      </c>
      <c r="G25" s="28">
        <v>602.298</v>
      </c>
      <c r="H25" s="405">
        <v>1113.3409999999999</v>
      </c>
      <c r="I25" s="406">
        <v>404.048</v>
      </c>
      <c r="J25" s="406">
        <v>346.58100000000002</v>
      </c>
      <c r="K25" s="407">
        <v>362.71199999999999</v>
      </c>
      <c r="L25" s="335">
        <f t="shared" si="4"/>
        <v>42.410186995718306</v>
      </c>
      <c r="M25" s="335">
        <f t="shared" si="4"/>
        <v>22.960143349305028</v>
      </c>
      <c r="N25" s="335">
        <f t="shared" si="4"/>
        <v>40.340930402993806</v>
      </c>
      <c r="O25" s="335">
        <f t="shared" si="4"/>
        <v>66.054059419043213</v>
      </c>
    </row>
    <row r="26" spans="1:15" ht="14.1" customHeight="1" x14ac:dyDescent="0.25">
      <c r="A26" s="180"/>
      <c r="B26" s="188" t="s">
        <v>11</v>
      </c>
      <c r="C26" s="191" t="s">
        <v>166</v>
      </c>
      <c r="D26" s="28">
        <v>347.73599999999999</v>
      </c>
      <c r="E26" s="28">
        <v>141.226</v>
      </c>
      <c r="F26" s="28">
        <v>102.876</v>
      </c>
      <c r="G26" s="28">
        <v>103.634</v>
      </c>
      <c r="H26" s="405">
        <v>377.916</v>
      </c>
      <c r="I26" s="406">
        <v>115.797</v>
      </c>
      <c r="J26" s="406">
        <v>144.36199999999999</v>
      </c>
      <c r="K26" s="407">
        <v>117.75700000000001</v>
      </c>
      <c r="L26" s="335">
        <f t="shared" si="4"/>
        <v>-7.9859016289334157</v>
      </c>
      <c r="M26" s="335">
        <f t="shared" si="4"/>
        <v>21.959981692099106</v>
      </c>
      <c r="N26" s="335">
        <f t="shared" si="4"/>
        <v>-28.737479392083781</v>
      </c>
      <c r="O26" s="335">
        <f t="shared" si="4"/>
        <v>-11.993342221693831</v>
      </c>
    </row>
    <row r="27" spans="1:15" ht="14.1" customHeight="1" x14ac:dyDescent="0.25">
      <c r="A27" s="180"/>
      <c r="B27" s="188" t="s">
        <v>6</v>
      </c>
      <c r="C27" s="191" t="s">
        <v>166</v>
      </c>
      <c r="D27" s="28">
        <v>9047.1270000000004</v>
      </c>
      <c r="E27" s="28">
        <v>3222.317</v>
      </c>
      <c r="F27" s="28">
        <v>2546.1750000000002</v>
      </c>
      <c r="G27" s="28">
        <v>3278.6350000000002</v>
      </c>
      <c r="H27" s="405">
        <v>9773.9050000000007</v>
      </c>
      <c r="I27" s="406">
        <v>3321.9180000000001</v>
      </c>
      <c r="J27" s="406">
        <v>3370.471</v>
      </c>
      <c r="K27" s="407">
        <v>3081.5160000000001</v>
      </c>
      <c r="L27" s="335">
        <f t="shared" si="4"/>
        <v>-7.4359020268766702</v>
      </c>
      <c r="M27" s="335">
        <f t="shared" si="4"/>
        <v>-2.9982979712322853</v>
      </c>
      <c r="N27" s="335">
        <f t="shared" si="4"/>
        <v>-24.456403867590016</v>
      </c>
      <c r="O27" s="335">
        <f t="shared" si="4"/>
        <v>6.3968189683259844</v>
      </c>
    </row>
    <row r="28" spans="1:15" ht="14.1" customHeight="1" x14ac:dyDescent="0.25">
      <c r="A28" s="180"/>
      <c r="B28" s="188" t="s">
        <v>128</v>
      </c>
      <c r="C28" s="191" t="s">
        <v>166</v>
      </c>
      <c r="D28" s="28">
        <v>5950.201</v>
      </c>
      <c r="E28" s="28">
        <v>1822.6410000000001</v>
      </c>
      <c r="F28" s="28">
        <v>2299.89</v>
      </c>
      <c r="G28" s="28">
        <v>1827.67</v>
      </c>
      <c r="H28" s="405">
        <v>5344.2839999999997</v>
      </c>
      <c r="I28" s="406">
        <v>1667.87</v>
      </c>
      <c r="J28" s="406">
        <v>1833.367</v>
      </c>
      <c r="K28" s="407">
        <v>1843.047</v>
      </c>
      <c r="L28" s="335">
        <f t="shared" si="4"/>
        <v>11.337664689975316</v>
      </c>
      <c r="M28" s="335">
        <f t="shared" si="4"/>
        <v>9.2795601575662499</v>
      </c>
      <c r="N28" s="335">
        <f t="shared" si="4"/>
        <v>25.446241805377749</v>
      </c>
      <c r="O28" s="335">
        <f t="shared" si="4"/>
        <v>-0.834324897845793</v>
      </c>
    </row>
    <row r="29" spans="1:15" ht="14.1" customHeight="1" x14ac:dyDescent="0.25">
      <c r="A29" s="180"/>
      <c r="B29" s="188" t="s">
        <v>12</v>
      </c>
      <c r="C29" s="191" t="s">
        <v>166</v>
      </c>
      <c r="D29" s="28">
        <v>21128.859</v>
      </c>
      <c r="E29" s="28">
        <v>7631.8320000000003</v>
      </c>
      <c r="F29" s="28">
        <v>7065.8710000000001</v>
      </c>
      <c r="G29" s="28">
        <v>6431.1559999999999</v>
      </c>
      <c r="H29" s="405">
        <v>22233.690000000002</v>
      </c>
      <c r="I29" s="406">
        <v>6768.8180000000002</v>
      </c>
      <c r="J29" s="406">
        <v>7671.38</v>
      </c>
      <c r="K29" s="407">
        <v>7793.4920000000002</v>
      </c>
      <c r="L29" s="335">
        <f t="shared" si="4"/>
        <v>-4.9691751571601559</v>
      </c>
      <c r="M29" s="335">
        <f t="shared" si="4"/>
        <v>12.74984790549842</v>
      </c>
      <c r="N29" s="335">
        <f t="shared" si="4"/>
        <v>-7.8930909432201242</v>
      </c>
      <c r="O29" s="335">
        <f t="shared" si="4"/>
        <v>-17.480431108417129</v>
      </c>
    </row>
    <row r="30" spans="1:15" ht="14.1" customHeight="1" x14ac:dyDescent="0.25">
      <c r="A30" s="180"/>
      <c r="B30" s="188" t="s">
        <v>14</v>
      </c>
      <c r="C30" s="191" t="s">
        <v>166</v>
      </c>
      <c r="D30" s="28">
        <v>3171.6400000000003</v>
      </c>
      <c r="E30" s="28">
        <v>1061.5050000000001</v>
      </c>
      <c r="F30" s="28">
        <v>800.92899999999997</v>
      </c>
      <c r="G30" s="28">
        <v>1309.2059999999999</v>
      </c>
      <c r="H30" s="405">
        <v>1961.6890000000001</v>
      </c>
      <c r="I30" s="406">
        <v>558.71400000000006</v>
      </c>
      <c r="J30" s="406">
        <v>840.76499999999999</v>
      </c>
      <c r="K30" s="407">
        <v>562.21</v>
      </c>
      <c r="L30" s="335">
        <f t="shared" si="4"/>
        <v>61.679042906393434</v>
      </c>
      <c r="M30" s="335">
        <f t="shared" si="4"/>
        <v>89.990764505632583</v>
      </c>
      <c r="N30" s="335">
        <f t="shared" si="4"/>
        <v>-4.7380659280536195</v>
      </c>
      <c r="O30" s="335">
        <f t="shared" si="4"/>
        <v>132.86778961597975</v>
      </c>
    </row>
    <row r="31" spans="1:15" ht="14.1" customHeight="1" x14ac:dyDescent="0.25">
      <c r="A31" s="180"/>
      <c r="B31" s="188" t="s">
        <v>65</v>
      </c>
      <c r="C31" s="191" t="s">
        <v>166</v>
      </c>
      <c r="D31" s="28">
        <v>783.87</v>
      </c>
      <c r="E31" s="28">
        <v>181.49199999999999</v>
      </c>
      <c r="F31" s="28">
        <v>346.50900000000001</v>
      </c>
      <c r="G31" s="28">
        <v>255.869</v>
      </c>
      <c r="H31" s="405">
        <v>403.71</v>
      </c>
      <c r="I31" s="406">
        <v>109.503</v>
      </c>
      <c r="J31" s="406">
        <v>147.483</v>
      </c>
      <c r="K31" s="407">
        <v>146.72399999999999</v>
      </c>
      <c r="L31" s="335">
        <f t="shared" si="4"/>
        <v>94.166604741026987</v>
      </c>
      <c r="M31" s="335">
        <f t="shared" si="4"/>
        <v>65.741577856314422</v>
      </c>
      <c r="N31" s="335">
        <f t="shared" si="4"/>
        <v>134.94843473485082</v>
      </c>
      <c r="O31" s="335">
        <f t="shared" si="4"/>
        <v>74.387966522177706</v>
      </c>
    </row>
    <row r="32" spans="1:15" ht="14.1" customHeight="1" x14ac:dyDescent="0.25">
      <c r="A32" s="180"/>
      <c r="B32" s="188" t="s">
        <v>13</v>
      </c>
      <c r="C32" s="191" t="s">
        <v>166</v>
      </c>
      <c r="D32" s="28">
        <v>438.11</v>
      </c>
      <c r="E32" s="28">
        <v>161.75200000000001</v>
      </c>
      <c r="F32" s="28">
        <v>146.07499999999999</v>
      </c>
      <c r="G32" s="28">
        <v>130.28299999999999</v>
      </c>
      <c r="H32" s="405">
        <v>432.38800000000003</v>
      </c>
      <c r="I32" s="406">
        <v>170.29499999999999</v>
      </c>
      <c r="J32" s="406">
        <v>114.91200000000001</v>
      </c>
      <c r="K32" s="407">
        <v>147.18100000000001</v>
      </c>
      <c r="L32" s="335">
        <f t="shared" si="4"/>
        <v>1.3233484740557044</v>
      </c>
      <c r="M32" s="335">
        <f t="shared" si="4"/>
        <v>-5.0165888605067552</v>
      </c>
      <c r="N32" s="335">
        <f t="shared" si="4"/>
        <v>27.119012809802268</v>
      </c>
      <c r="O32" s="335">
        <f t="shared" si="4"/>
        <v>-11.481101500873091</v>
      </c>
    </row>
    <row r="33" spans="1:27" ht="14.1" customHeight="1" x14ac:dyDescent="0.25">
      <c r="A33" s="180"/>
      <c r="B33" s="188" t="s">
        <v>47</v>
      </c>
      <c r="C33" s="191" t="s">
        <v>166</v>
      </c>
      <c r="D33" s="28">
        <v>8837.1370000000006</v>
      </c>
      <c r="E33" s="28">
        <v>3434.386</v>
      </c>
      <c r="F33" s="28">
        <v>2618.5349999999999</v>
      </c>
      <c r="G33" s="28">
        <v>2784.2159999999999</v>
      </c>
      <c r="H33" s="405">
        <v>10079.776</v>
      </c>
      <c r="I33" s="406">
        <v>3755.846</v>
      </c>
      <c r="J33" s="406">
        <v>2802.828</v>
      </c>
      <c r="K33" s="407">
        <v>3521.1019999999999</v>
      </c>
      <c r="L33" s="335">
        <f t="shared" si="4"/>
        <v>-12.328041813627596</v>
      </c>
      <c r="M33" s="335">
        <f t="shared" si="4"/>
        <v>-8.5589238749405609</v>
      </c>
      <c r="N33" s="335">
        <f t="shared" si="4"/>
        <v>-6.5752518527715615</v>
      </c>
      <c r="O33" s="335">
        <f t="shared" si="4"/>
        <v>-20.92770956365365</v>
      </c>
    </row>
    <row r="34" spans="1:27" ht="14.1" customHeight="1" x14ac:dyDescent="0.25">
      <c r="A34" s="180"/>
      <c r="B34" s="188" t="s">
        <v>129</v>
      </c>
      <c r="C34" s="191" t="s">
        <v>166</v>
      </c>
      <c r="D34" s="28">
        <v>1302.874</v>
      </c>
      <c r="E34" s="28">
        <v>381.07400000000007</v>
      </c>
      <c r="F34" s="28">
        <v>420.18200000000002</v>
      </c>
      <c r="G34" s="28">
        <v>501.61799999999999</v>
      </c>
      <c r="H34" s="405">
        <v>1302.4509999999998</v>
      </c>
      <c r="I34" s="28">
        <v>328.30099999999993</v>
      </c>
      <c r="J34" s="28">
        <v>373.40899999999999</v>
      </c>
      <c r="K34" s="408">
        <v>600.74099999999987</v>
      </c>
      <c r="L34" s="335">
        <f t="shared" si="4"/>
        <v>3.2477229469686709E-2</v>
      </c>
      <c r="M34" s="335">
        <f t="shared" si="4"/>
        <v>16.074577902595529</v>
      </c>
      <c r="N34" s="335">
        <f t="shared" si="4"/>
        <v>12.525943402542527</v>
      </c>
      <c r="O34" s="335">
        <f t="shared" si="4"/>
        <v>-16.500122348899094</v>
      </c>
    </row>
    <row r="35" spans="1:27" ht="7.35" customHeight="1" thickBot="1" x14ac:dyDescent="0.3">
      <c r="A35" s="180"/>
      <c r="B35" s="342"/>
      <c r="C35" s="342"/>
      <c r="D35" s="192"/>
      <c r="E35" s="192"/>
      <c r="F35" s="192"/>
      <c r="G35" s="192"/>
      <c r="H35" s="192"/>
      <c r="I35" s="192"/>
      <c r="J35" s="192"/>
      <c r="K35" s="192"/>
      <c r="L35" s="192"/>
      <c r="M35" s="192"/>
      <c r="N35" s="192"/>
      <c r="O35" s="192"/>
    </row>
    <row r="36" spans="1:27" ht="12" customHeight="1" thickTop="1" x14ac:dyDescent="0.2">
      <c r="A36" s="180"/>
      <c r="B36" s="293" t="s">
        <v>174</v>
      </c>
      <c r="C36" s="180"/>
      <c r="D36" s="181"/>
      <c r="E36" s="181"/>
      <c r="F36" s="181"/>
      <c r="G36" s="181"/>
      <c r="H36" s="181"/>
      <c r="I36" s="181"/>
      <c r="J36" s="181"/>
      <c r="K36" s="193"/>
      <c r="L36" s="181"/>
      <c r="M36" s="181"/>
      <c r="N36" s="181"/>
      <c r="O36" s="294" t="s">
        <v>119</v>
      </c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</row>
  </sheetData>
  <mergeCells count="5">
    <mergeCell ref="C5:C6"/>
    <mergeCell ref="D5:G5"/>
    <mergeCell ref="H5:K5"/>
    <mergeCell ref="L5:O5"/>
    <mergeCell ref="B5:B6"/>
  </mergeCells>
  <conditionalFormatting sqref="P8:AA11">
    <cfRule type="cellIs" dxfId="7" priority="3" operator="notEqual">
      <formula>0</formula>
    </cfRule>
  </conditionalFormatting>
  <pageMargins left="0.27559055118110237" right="0.35433070866141736" top="0.74803149606299213" bottom="0.74803149606299213" header="0.31496062992125984" footer="0.31496062992125984"/>
  <pageSetup paperSize="9" scale="60" orientation="portrait" r:id="rId1"/>
  <headerFooter>
    <oddFooter>&amp;L_x000D_&amp;1#&amp;"Calibri"&amp;10&amp;K008000 PUBLICA - PUBLIC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7">
    <pageSetUpPr fitToPage="1"/>
  </sheetPr>
  <dimension ref="A1:N84"/>
  <sheetViews>
    <sheetView showGridLines="0" zoomScale="85" zoomScaleNormal="85" workbookViewId="0">
      <selection activeCell="F82" sqref="F82"/>
    </sheetView>
  </sheetViews>
  <sheetFormatPr defaultRowHeight="15" x14ac:dyDescent="0.25"/>
  <cols>
    <col min="1" max="1" width="4" style="35" customWidth="1"/>
    <col min="2" max="2" width="31.7109375" style="35" customWidth="1"/>
    <col min="3" max="3" width="16" style="36" bestFit="1" customWidth="1"/>
    <col min="4" max="6" width="10.28515625" style="36" customWidth="1"/>
    <col min="7" max="7" width="17.42578125" style="36" bestFit="1" customWidth="1"/>
    <col min="8" max="11" width="10.28515625" style="36" customWidth="1"/>
    <col min="12" max="12" width="11.42578125" style="36" customWidth="1"/>
    <col min="13" max="13" width="10.28515625" style="36" customWidth="1"/>
    <col min="14" max="14" width="10.42578125" style="36" customWidth="1"/>
  </cols>
  <sheetData>
    <row r="1" spans="1:14" ht="18" customHeight="1" x14ac:dyDescent="0.25">
      <c r="A1" s="180"/>
      <c r="B1" s="180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</row>
    <row r="2" spans="1:14" x14ac:dyDescent="0.25">
      <c r="A2" s="180"/>
      <c r="B2" s="182" t="s">
        <v>106</v>
      </c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</row>
    <row r="3" spans="1:14" ht="7.35" customHeight="1" x14ac:dyDescent="0.25">
      <c r="A3" s="180"/>
      <c r="B3" s="180"/>
      <c r="C3" s="194"/>
      <c r="D3" s="194"/>
      <c r="E3" s="194"/>
      <c r="F3" s="194"/>
      <c r="G3" s="194"/>
      <c r="H3" s="194"/>
      <c r="I3" s="194"/>
      <c r="J3" s="194"/>
      <c r="K3" s="181"/>
      <c r="L3" s="180"/>
      <c r="M3" s="180"/>
      <c r="N3" s="181"/>
    </row>
    <row r="4" spans="1:14" ht="15.75" thickBot="1" x14ac:dyDescent="0.3">
      <c r="A4" s="180"/>
      <c r="B4" s="180"/>
      <c r="C4" s="181"/>
      <c r="D4" s="195"/>
      <c r="E4" s="195"/>
      <c r="F4" s="195"/>
      <c r="G4" s="195"/>
      <c r="H4" s="195"/>
      <c r="I4" s="195"/>
      <c r="J4" s="195"/>
      <c r="K4" s="181"/>
      <c r="L4" s="181"/>
      <c r="M4" s="181"/>
      <c r="N4" s="196" t="s">
        <v>167</v>
      </c>
    </row>
    <row r="5" spans="1:14" ht="22.5" customHeight="1" thickBot="1" x14ac:dyDescent="0.3">
      <c r="A5" s="180"/>
      <c r="B5" s="432"/>
      <c r="C5" s="428" t="s">
        <v>181</v>
      </c>
      <c r="D5" s="429"/>
      <c r="E5" s="429"/>
      <c r="F5" s="430"/>
      <c r="G5" s="428" t="s">
        <v>182</v>
      </c>
      <c r="H5" s="429"/>
      <c r="I5" s="429"/>
      <c r="J5" s="430"/>
      <c r="K5" s="428" t="s">
        <v>49</v>
      </c>
      <c r="L5" s="429"/>
      <c r="M5" s="429"/>
      <c r="N5" s="430"/>
    </row>
    <row r="6" spans="1:14" ht="22.5" customHeight="1" thickBot="1" x14ac:dyDescent="0.3">
      <c r="A6" s="180"/>
      <c r="B6" s="433"/>
      <c r="C6" s="123" t="s">
        <v>0</v>
      </c>
      <c r="D6" s="144" t="s">
        <v>192</v>
      </c>
      <c r="E6" s="144" t="s">
        <v>193</v>
      </c>
      <c r="F6" s="144" t="s">
        <v>194</v>
      </c>
      <c r="G6" s="123" t="s">
        <v>0</v>
      </c>
      <c r="H6" s="144" t="s">
        <v>195</v>
      </c>
      <c r="I6" s="144" t="s">
        <v>196</v>
      </c>
      <c r="J6" s="144" t="s">
        <v>197</v>
      </c>
      <c r="K6" s="123" t="str">
        <f>C6</f>
        <v>Total</v>
      </c>
      <c r="L6" s="144" t="str">
        <f>D6</f>
        <v>jan.24</v>
      </c>
      <c r="M6" s="144" t="str">
        <f t="shared" ref="M6:N6" si="0">E6</f>
        <v>fev.24</v>
      </c>
      <c r="N6" s="144" t="str">
        <f t="shared" si="0"/>
        <v>mar.24</v>
      </c>
    </row>
    <row r="7" spans="1:14" ht="7.35" customHeight="1" x14ac:dyDescent="0.25">
      <c r="A7" s="180"/>
      <c r="B7" s="345"/>
      <c r="C7" s="345"/>
      <c r="D7" s="345"/>
      <c r="E7" s="345"/>
      <c r="F7" s="345"/>
      <c r="G7" s="345"/>
      <c r="H7" s="345"/>
      <c r="I7" s="345"/>
      <c r="J7" s="345"/>
      <c r="K7" s="345"/>
      <c r="L7" s="345"/>
      <c r="M7" s="345"/>
      <c r="N7" s="346"/>
    </row>
    <row r="8" spans="1:14" x14ac:dyDescent="0.25">
      <c r="A8" s="180"/>
      <c r="B8" s="182" t="s">
        <v>0</v>
      </c>
      <c r="C8" s="148">
        <f>SUM(D8:F8)</f>
        <v>20578.161999999997</v>
      </c>
      <c r="D8" s="290">
        <f t="shared" ref="D8:J8" si="1">SUM(D10:D20)</f>
        <v>7185.3089999999984</v>
      </c>
      <c r="E8" s="290">
        <f t="shared" si="1"/>
        <v>6950.4490000000005</v>
      </c>
      <c r="F8" s="149">
        <f t="shared" si="1"/>
        <v>6442.4039999999995</v>
      </c>
      <c r="G8" s="148">
        <f t="shared" ref="G8" si="2">SUM(G10:G20)</f>
        <v>20069.943000000003</v>
      </c>
      <c r="H8" s="290">
        <f t="shared" si="1"/>
        <v>6795.938000000001</v>
      </c>
      <c r="I8" s="290">
        <f t="shared" si="1"/>
        <v>6618.9279999999999</v>
      </c>
      <c r="J8" s="149">
        <f t="shared" si="1"/>
        <v>6655.0770000000011</v>
      </c>
      <c r="K8" s="336">
        <f>IF(AND(C8=0,G8=0),"-",IF(G8=0,-100,(C8-G8)/G8*100))</f>
        <v>2.532239379055504</v>
      </c>
      <c r="L8" s="336">
        <f t="shared" ref="L8" si="3">IF(AND(D8=0,H8=0),"-",IF(H8=0,-100,(D8-H8)/H8*100))</f>
        <v>5.729466631390653</v>
      </c>
      <c r="M8" s="336">
        <f t="shared" ref="M8" si="4">IF(AND(E8=0,I8=0),"-",IF(I8=0,-100,(E8-I8)/I8*100))</f>
        <v>5.0086811640797517</v>
      </c>
      <c r="N8" s="336">
        <f t="shared" ref="N8" si="5">IF(AND(F8=0,J8=0),"-",IF(J8=0,-100,(F8-J8)/J8*100))</f>
        <v>-3.1956504785745015</v>
      </c>
    </row>
    <row r="9" spans="1:14" ht="7.35" customHeight="1" x14ac:dyDescent="0.25">
      <c r="A9" s="180"/>
      <c r="B9" s="347"/>
      <c r="C9" s="344"/>
      <c r="D9" s="343"/>
      <c r="E9" s="343"/>
      <c r="F9" s="355"/>
      <c r="G9" s="344"/>
      <c r="H9" s="343"/>
      <c r="I9" s="343"/>
      <c r="J9" s="355"/>
      <c r="K9" s="334"/>
      <c r="L9" s="334"/>
      <c r="M9" s="334"/>
      <c r="N9" s="334"/>
    </row>
    <row r="10" spans="1:14" x14ac:dyDescent="0.25">
      <c r="A10" s="180"/>
      <c r="B10" s="348" t="s">
        <v>9</v>
      </c>
      <c r="C10" s="151">
        <f>SUM(D10:F10)</f>
        <v>2948.1019999999999</v>
      </c>
      <c r="D10" s="409">
        <f t="shared" ref="D10:F20" si="6">+SUM(D24)+SUM(D38)</f>
        <v>989.34499999999991</v>
      </c>
      <c r="E10" s="152">
        <f t="shared" si="6"/>
        <v>935.85799999999995</v>
      </c>
      <c r="F10" s="153">
        <f t="shared" si="6"/>
        <v>1022.899</v>
      </c>
      <c r="G10" s="151">
        <f>SUM(H10:J10)</f>
        <v>3147.172</v>
      </c>
      <c r="H10" s="152">
        <f t="shared" ref="H10:J20" si="7">+SUM(H24)+SUM(H38)</f>
        <v>1067.7060000000001</v>
      </c>
      <c r="I10" s="152">
        <f t="shared" si="7"/>
        <v>996.93500000000006</v>
      </c>
      <c r="J10" s="153">
        <f t="shared" si="7"/>
        <v>1082.5309999999999</v>
      </c>
      <c r="K10" s="335">
        <f t="shared" ref="K10:K20" si="8">IF(AND(C10=0,G10=0),"-",IF(G10=0,-100,(C10-G10)/G10*100))</f>
        <v>-6.3253613085017326</v>
      </c>
      <c r="L10" s="335">
        <f t="shared" ref="L10:L20" si="9">IF(AND(D10=0,H10=0),"-",IF(H10=0,-100,(D10-H10)/H10*100))</f>
        <v>-7.3391926241868273</v>
      </c>
      <c r="M10" s="335">
        <f t="shared" ref="M10:M20" si="10">IF(AND(E10=0,I10=0),"-",IF(I10=0,-100,(E10-I10)/I10*100))</f>
        <v>-6.12647765400955</v>
      </c>
      <c r="N10" s="335">
        <f t="shared" ref="N10:N20" si="11">IF(AND(F10=0,J10=0),"-",IF(J10=0,-100,(F10-J10)/J10*100))</f>
        <v>-5.5085720408930507</v>
      </c>
    </row>
    <row r="11" spans="1:14" x14ac:dyDescent="0.25">
      <c r="A11" s="180"/>
      <c r="B11" s="348" t="s">
        <v>10</v>
      </c>
      <c r="C11" s="151">
        <f t="shared" ref="C11:C20" si="12">SUM(D11:F11)</f>
        <v>1407.9290000000001</v>
      </c>
      <c r="D11" s="152">
        <f t="shared" si="6"/>
        <v>425.96699999999998</v>
      </c>
      <c r="E11" s="152">
        <f t="shared" si="6"/>
        <v>452.32100000000003</v>
      </c>
      <c r="F11" s="153">
        <f t="shared" si="6"/>
        <v>529.64100000000008</v>
      </c>
      <c r="G11" s="151">
        <f t="shared" ref="G11:G20" si="13">SUM(H11:J11)</f>
        <v>1640.442</v>
      </c>
      <c r="H11" s="152">
        <f t="shared" si="7"/>
        <v>594.428</v>
      </c>
      <c r="I11" s="152">
        <f t="shared" si="7"/>
        <v>595.30499999999995</v>
      </c>
      <c r="J11" s="153">
        <f t="shared" si="7"/>
        <v>450.709</v>
      </c>
      <c r="K11" s="335">
        <f t="shared" si="8"/>
        <v>-14.173801938745772</v>
      </c>
      <c r="L11" s="335">
        <f t="shared" si="9"/>
        <v>-28.340017630394264</v>
      </c>
      <c r="M11" s="335">
        <f t="shared" si="10"/>
        <v>-24.018612307976571</v>
      </c>
      <c r="N11" s="335">
        <f t="shared" si="11"/>
        <v>17.512851973224425</v>
      </c>
    </row>
    <row r="12" spans="1:14" x14ac:dyDescent="0.25">
      <c r="A12" s="180"/>
      <c r="B12" s="348" t="s">
        <v>11</v>
      </c>
      <c r="C12" s="151">
        <f t="shared" si="12"/>
        <v>459.10599999999999</v>
      </c>
      <c r="D12" s="152">
        <f t="shared" si="6"/>
        <v>176.85500000000002</v>
      </c>
      <c r="E12" s="152">
        <f t="shared" si="6"/>
        <v>136.899</v>
      </c>
      <c r="F12" s="153">
        <f t="shared" si="6"/>
        <v>145.352</v>
      </c>
      <c r="G12" s="151">
        <f t="shared" si="13"/>
        <v>498.07500000000005</v>
      </c>
      <c r="H12" s="152">
        <f t="shared" si="7"/>
        <v>170.107</v>
      </c>
      <c r="I12" s="152">
        <f t="shared" si="7"/>
        <v>165.304</v>
      </c>
      <c r="J12" s="153">
        <f t="shared" si="7"/>
        <v>162.66400000000002</v>
      </c>
      <c r="K12" s="335">
        <f t="shared" si="8"/>
        <v>-7.8239221000853387</v>
      </c>
      <c r="L12" s="335">
        <f t="shared" si="9"/>
        <v>3.9669149417719547</v>
      </c>
      <c r="M12" s="335">
        <f t="shared" si="10"/>
        <v>-17.18349223249286</v>
      </c>
      <c r="N12" s="335">
        <f t="shared" si="11"/>
        <v>-10.642797422908579</v>
      </c>
    </row>
    <row r="13" spans="1:14" x14ac:dyDescent="0.25">
      <c r="A13" s="180"/>
      <c r="B13" s="348" t="s">
        <v>6</v>
      </c>
      <c r="C13" s="151">
        <f t="shared" si="12"/>
        <v>2595.364</v>
      </c>
      <c r="D13" s="152">
        <f t="shared" si="6"/>
        <v>875.02599999999995</v>
      </c>
      <c r="E13" s="152">
        <f t="shared" si="6"/>
        <v>1082.2259999999999</v>
      </c>
      <c r="F13" s="153">
        <f t="shared" si="6"/>
        <v>638.11199999999997</v>
      </c>
      <c r="G13" s="151">
        <f t="shared" si="13"/>
        <v>2919.5550000000003</v>
      </c>
      <c r="H13" s="152">
        <f t="shared" si="7"/>
        <v>910.66599999999994</v>
      </c>
      <c r="I13" s="152">
        <f t="shared" si="7"/>
        <v>1097</v>
      </c>
      <c r="J13" s="153">
        <f t="shared" si="7"/>
        <v>911.88900000000012</v>
      </c>
      <c r="K13" s="335">
        <f t="shared" si="8"/>
        <v>-11.104123744885786</v>
      </c>
      <c r="L13" s="335">
        <f t="shared" si="9"/>
        <v>-3.9136192632644664</v>
      </c>
      <c r="M13" s="335">
        <f t="shared" si="10"/>
        <v>-1.3467639015496915</v>
      </c>
      <c r="N13" s="335">
        <f t="shared" si="11"/>
        <v>-30.023062017416606</v>
      </c>
    </row>
    <row r="14" spans="1:14" x14ac:dyDescent="0.25">
      <c r="A14" s="180"/>
      <c r="B14" s="348" t="s">
        <v>130</v>
      </c>
      <c r="C14" s="151">
        <f t="shared" si="12"/>
        <v>1524.4530000000002</v>
      </c>
      <c r="D14" s="152">
        <f t="shared" si="6"/>
        <v>537.75400000000002</v>
      </c>
      <c r="E14" s="152">
        <f t="shared" si="6"/>
        <v>535.57500000000005</v>
      </c>
      <c r="F14" s="153">
        <f t="shared" si="6"/>
        <v>451.12399999999997</v>
      </c>
      <c r="G14" s="151">
        <f t="shared" si="13"/>
        <v>1577.7</v>
      </c>
      <c r="H14" s="152">
        <f t="shared" si="7"/>
        <v>515.68200000000002</v>
      </c>
      <c r="I14" s="152">
        <f t="shared" si="7"/>
        <v>523.89400000000001</v>
      </c>
      <c r="J14" s="153">
        <f t="shared" si="7"/>
        <v>538.12400000000002</v>
      </c>
      <c r="K14" s="335">
        <f t="shared" si="8"/>
        <v>-3.3749762312226559</v>
      </c>
      <c r="L14" s="335">
        <f t="shared" si="9"/>
        <v>4.2801571511125074</v>
      </c>
      <c r="M14" s="335">
        <f t="shared" si="10"/>
        <v>2.2296495092518791</v>
      </c>
      <c r="N14" s="335">
        <f t="shared" si="11"/>
        <v>-16.167277430480716</v>
      </c>
    </row>
    <row r="15" spans="1:14" x14ac:dyDescent="0.25">
      <c r="A15" s="180"/>
      <c r="B15" s="348" t="s">
        <v>12</v>
      </c>
      <c r="C15" s="151">
        <f t="shared" si="12"/>
        <v>10615.617999999999</v>
      </c>
      <c r="D15" s="152">
        <f t="shared" si="6"/>
        <v>3796.5659999999998</v>
      </c>
      <c r="E15" s="152">
        <f t="shared" si="6"/>
        <v>3482.009</v>
      </c>
      <c r="F15" s="153">
        <f t="shared" si="6"/>
        <v>3337.0429999999997</v>
      </c>
      <c r="G15" s="151">
        <f t="shared" si="13"/>
        <v>9247.7870000000003</v>
      </c>
      <c r="H15" s="152">
        <f t="shared" si="7"/>
        <v>3217.9280000000003</v>
      </c>
      <c r="I15" s="152">
        <f t="shared" si="7"/>
        <v>2885.1869999999999</v>
      </c>
      <c r="J15" s="153">
        <f t="shared" si="7"/>
        <v>3144.672</v>
      </c>
      <c r="K15" s="335">
        <f t="shared" si="8"/>
        <v>14.790900785236493</v>
      </c>
      <c r="L15" s="335">
        <f t="shared" si="9"/>
        <v>17.981695053462953</v>
      </c>
      <c r="M15" s="335">
        <f t="shared" si="10"/>
        <v>20.685730249027191</v>
      </c>
      <c r="N15" s="335">
        <f t="shared" si="11"/>
        <v>6.1173629555005942</v>
      </c>
    </row>
    <row r="16" spans="1:14" x14ac:dyDescent="0.25">
      <c r="A16" s="180"/>
      <c r="B16" s="348" t="s">
        <v>14</v>
      </c>
      <c r="C16" s="151">
        <f t="shared" si="12"/>
        <v>372.72199999999998</v>
      </c>
      <c r="D16" s="152">
        <f t="shared" si="6"/>
        <v>135.91399999999999</v>
      </c>
      <c r="E16" s="152">
        <f t="shared" si="6"/>
        <v>121.238</v>
      </c>
      <c r="F16" s="153">
        <f t="shared" si="6"/>
        <v>115.57</v>
      </c>
      <c r="G16" s="151">
        <f t="shared" si="13"/>
        <v>351.59800000000001</v>
      </c>
      <c r="H16" s="152">
        <f t="shared" si="7"/>
        <v>100.729</v>
      </c>
      <c r="I16" s="152">
        <f t="shared" si="7"/>
        <v>123.92200000000001</v>
      </c>
      <c r="J16" s="153">
        <f t="shared" si="7"/>
        <v>126.947</v>
      </c>
      <c r="K16" s="335">
        <f t="shared" si="8"/>
        <v>6.0079977701807081</v>
      </c>
      <c r="L16" s="335">
        <f t="shared" si="9"/>
        <v>34.930357692422234</v>
      </c>
      <c r="M16" s="335">
        <f t="shared" si="10"/>
        <v>-2.1658785364987745</v>
      </c>
      <c r="N16" s="335">
        <f t="shared" si="11"/>
        <v>-8.9620077670208893</v>
      </c>
    </row>
    <row r="17" spans="1:14" x14ac:dyDescent="0.25">
      <c r="A17" s="180"/>
      <c r="B17" s="348" t="s">
        <v>65</v>
      </c>
      <c r="C17" s="151">
        <f t="shared" si="12"/>
        <v>150.078</v>
      </c>
      <c r="D17" s="152">
        <f t="shared" si="6"/>
        <v>68.938000000000002</v>
      </c>
      <c r="E17" s="152">
        <f t="shared" si="6"/>
        <v>45.856999999999999</v>
      </c>
      <c r="F17" s="153">
        <f t="shared" si="6"/>
        <v>35.283000000000001</v>
      </c>
      <c r="G17" s="151">
        <f t="shared" si="13"/>
        <v>149.22300000000001</v>
      </c>
      <c r="H17" s="152">
        <f t="shared" si="7"/>
        <v>32.774000000000001</v>
      </c>
      <c r="I17" s="152">
        <f t="shared" si="7"/>
        <v>51.393999999999998</v>
      </c>
      <c r="J17" s="153">
        <f t="shared" si="7"/>
        <v>65.055000000000007</v>
      </c>
      <c r="K17" s="335">
        <f t="shared" si="8"/>
        <v>0.57296797410586153</v>
      </c>
      <c r="L17" s="335">
        <f t="shared" si="9"/>
        <v>110.34356502105327</v>
      </c>
      <c r="M17" s="335">
        <f t="shared" si="10"/>
        <v>-10.773631163170796</v>
      </c>
      <c r="N17" s="335">
        <f t="shared" si="11"/>
        <v>-45.764353239566525</v>
      </c>
    </row>
    <row r="18" spans="1:14" x14ac:dyDescent="0.25">
      <c r="A18" s="180"/>
      <c r="B18" s="348" t="s">
        <v>13</v>
      </c>
      <c r="C18" s="151">
        <f t="shared" si="12"/>
        <v>294.495</v>
      </c>
      <c r="D18" s="152">
        <f t="shared" si="6"/>
        <v>99.655999999999992</v>
      </c>
      <c r="E18" s="152">
        <f t="shared" si="6"/>
        <v>94.289000000000001</v>
      </c>
      <c r="F18" s="153">
        <f t="shared" si="6"/>
        <v>100.55</v>
      </c>
      <c r="G18" s="151">
        <f t="shared" si="13"/>
        <v>292.88799999999998</v>
      </c>
      <c r="H18" s="152">
        <f t="shared" si="7"/>
        <v>103.50999999999999</v>
      </c>
      <c r="I18" s="152">
        <f t="shared" si="7"/>
        <v>93.52</v>
      </c>
      <c r="J18" s="153">
        <f t="shared" si="7"/>
        <v>95.858000000000004</v>
      </c>
      <c r="K18" s="335">
        <f t="shared" si="8"/>
        <v>0.5486738958236691</v>
      </c>
      <c r="L18" s="335">
        <f t="shared" si="9"/>
        <v>-3.7233117573181334</v>
      </c>
      <c r="M18" s="335">
        <f t="shared" si="10"/>
        <v>0.8222840034217338</v>
      </c>
      <c r="N18" s="335">
        <f t="shared" si="11"/>
        <v>4.8947401364518281</v>
      </c>
    </row>
    <row r="19" spans="1:14" x14ac:dyDescent="0.25">
      <c r="A19" s="180"/>
      <c r="B19" s="348" t="s">
        <v>47</v>
      </c>
      <c r="C19" s="151">
        <f t="shared" si="12"/>
        <v>19.371000000000002</v>
      </c>
      <c r="D19" s="152">
        <f t="shared" si="6"/>
        <v>5.7709999999999999</v>
      </c>
      <c r="E19" s="152">
        <f t="shared" si="6"/>
        <v>3.4390000000000001</v>
      </c>
      <c r="F19" s="153">
        <f t="shared" si="6"/>
        <v>10.161</v>
      </c>
      <c r="G19" s="151">
        <f t="shared" si="13"/>
        <v>26.407000000000004</v>
      </c>
      <c r="H19" s="152">
        <f t="shared" si="7"/>
        <v>11.492000000000001</v>
      </c>
      <c r="I19" s="152">
        <f t="shared" si="7"/>
        <v>8.8729999999999993</v>
      </c>
      <c r="J19" s="153">
        <f t="shared" si="7"/>
        <v>6.0419999999999998</v>
      </c>
      <c r="K19" s="335">
        <f t="shared" si="8"/>
        <v>-26.644450335138416</v>
      </c>
      <c r="L19" s="335">
        <f t="shared" si="9"/>
        <v>-49.782457361642884</v>
      </c>
      <c r="M19" s="335">
        <f t="shared" si="10"/>
        <v>-61.241970021413273</v>
      </c>
      <c r="N19" s="335">
        <f t="shared" si="11"/>
        <v>68.172790466732863</v>
      </c>
    </row>
    <row r="20" spans="1:14" x14ac:dyDescent="0.25">
      <c r="A20" s="180"/>
      <c r="B20" s="348" t="s">
        <v>15</v>
      </c>
      <c r="C20" s="151">
        <f t="shared" si="12"/>
        <v>190.92399999999998</v>
      </c>
      <c r="D20" s="152">
        <f t="shared" si="6"/>
        <v>73.516999999999996</v>
      </c>
      <c r="E20" s="152">
        <f t="shared" si="6"/>
        <v>60.738</v>
      </c>
      <c r="F20" s="153">
        <f t="shared" si="6"/>
        <v>56.668999999999997</v>
      </c>
      <c r="G20" s="151">
        <f t="shared" si="13"/>
        <v>219.096</v>
      </c>
      <c r="H20" s="410">
        <f t="shared" si="7"/>
        <v>70.915999999999997</v>
      </c>
      <c r="I20" s="410">
        <f t="shared" si="7"/>
        <v>77.593999999999994</v>
      </c>
      <c r="J20" s="411">
        <f t="shared" si="7"/>
        <v>70.585999999999999</v>
      </c>
      <c r="K20" s="335">
        <f t="shared" si="8"/>
        <v>-12.858290429765958</v>
      </c>
      <c r="L20" s="335">
        <f t="shared" si="9"/>
        <v>3.6677195555304856</v>
      </c>
      <c r="M20" s="335">
        <f t="shared" si="10"/>
        <v>-21.723329123385824</v>
      </c>
      <c r="N20" s="335">
        <f t="shared" si="11"/>
        <v>-19.71637435185448</v>
      </c>
    </row>
    <row r="21" spans="1:14" ht="7.35" customHeight="1" x14ac:dyDescent="0.25">
      <c r="A21" s="180"/>
      <c r="B21" s="348"/>
      <c r="C21" s="151"/>
      <c r="D21" s="152"/>
      <c r="E21" s="152"/>
      <c r="F21" s="153"/>
      <c r="G21" s="151"/>
      <c r="H21" s="152"/>
      <c r="I21" s="152"/>
      <c r="J21" s="153"/>
      <c r="K21" s="337"/>
      <c r="L21" s="337"/>
      <c r="M21" s="337"/>
      <c r="N21" s="337"/>
    </row>
    <row r="22" spans="1:14" x14ac:dyDescent="0.25">
      <c r="A22" s="180"/>
      <c r="B22" s="349" t="s">
        <v>17</v>
      </c>
      <c r="C22" s="148">
        <f>SUM(D22:F22)</f>
        <v>2933.9569999999999</v>
      </c>
      <c r="D22" s="290">
        <f t="shared" ref="D22:J22" si="14">SUM(D24:D34)</f>
        <v>938.20499999999993</v>
      </c>
      <c r="E22" s="290">
        <f t="shared" si="14"/>
        <v>1057.127</v>
      </c>
      <c r="F22" s="149">
        <f t="shared" si="14"/>
        <v>938.62499999999989</v>
      </c>
      <c r="G22" s="148">
        <f t="shared" si="14"/>
        <v>3309.7539999999999</v>
      </c>
      <c r="H22" s="290">
        <f t="shared" si="14"/>
        <v>1164.921</v>
      </c>
      <c r="I22" s="290">
        <f t="shared" si="14"/>
        <v>1126.271</v>
      </c>
      <c r="J22" s="149">
        <f t="shared" si="14"/>
        <v>1018.562</v>
      </c>
      <c r="K22" s="336">
        <f>IF(AND(C22=0,G22=0),"-",IF(G22=0,-100,(C22-G22)/G22*100))</f>
        <v>-11.354227534735211</v>
      </c>
      <c r="L22" s="336">
        <f t="shared" ref="L22" si="15">IF(AND(D22=0,H22=0),"-",IF(H22=0,-100,(D22-H22)/H22*100))</f>
        <v>-19.461920593757011</v>
      </c>
      <c r="M22" s="336">
        <f t="shared" ref="M22" si="16">IF(AND(E22=0,I22=0),"-",IF(I22=0,-100,(E22-I22)/I22*100))</f>
        <v>-6.1391974045323021</v>
      </c>
      <c r="N22" s="336">
        <f t="shared" ref="N22" si="17">IF(AND(F22=0,J22=0),"-",IF(J22=0,-100,(F22-J22)/J22*100))</f>
        <v>-7.8480249606798722</v>
      </c>
    </row>
    <row r="23" spans="1:14" ht="7.35" customHeight="1" x14ac:dyDescent="0.25">
      <c r="A23" s="180"/>
      <c r="B23" s="350"/>
      <c r="C23" s="344"/>
      <c r="D23" s="343"/>
      <c r="E23" s="343"/>
      <c r="F23" s="355"/>
      <c r="G23" s="344"/>
      <c r="H23" s="343"/>
      <c r="I23" s="343"/>
      <c r="J23" s="355"/>
      <c r="K23" s="334"/>
      <c r="L23" s="334"/>
      <c r="M23" s="334"/>
      <c r="N23" s="334"/>
    </row>
    <row r="24" spans="1:14" x14ac:dyDescent="0.25">
      <c r="A24" s="180"/>
      <c r="B24" s="351" t="s">
        <v>9</v>
      </c>
      <c r="C24" s="405">
        <f>SUM(D24:F24)</f>
        <v>653.88200000000006</v>
      </c>
      <c r="D24" s="28">
        <v>184.29400000000001</v>
      </c>
      <c r="E24" s="28">
        <v>270.21800000000002</v>
      </c>
      <c r="F24" s="408">
        <v>199.37</v>
      </c>
      <c r="G24" s="405">
        <f>SUM(H24:J24)</f>
        <v>799.29000000000008</v>
      </c>
      <c r="H24" s="28">
        <v>304.72000000000003</v>
      </c>
      <c r="I24" s="28">
        <v>239.715</v>
      </c>
      <c r="J24" s="408">
        <v>254.85499999999999</v>
      </c>
      <c r="K24" s="335">
        <f t="shared" ref="K24:K34" si="18">IF(AND(C24=0,G24=0),"-",IF(G24=0,-100,(C24-G24)/G24*100))</f>
        <v>-18.192145529157127</v>
      </c>
      <c r="L24" s="335">
        <f t="shared" ref="L24:L34" si="19">IF(AND(D24=0,H24=0),"-",IF(H24=0,-100,(D24-H24)/H24*100))</f>
        <v>-39.520215279600947</v>
      </c>
      <c r="M24" s="335">
        <f t="shared" ref="M24:M34" si="20">IF(AND(E24=0,I24=0),"-",IF(I24=0,-100,(E24-I24)/I24*100))</f>
        <v>12.724693907348314</v>
      </c>
      <c r="N24" s="335">
        <f t="shared" ref="N24:N34" si="21">IF(AND(F24=0,J24=0),"-",IF(J24=0,-100,(F24-J24)/J24*100))</f>
        <v>-21.771203233211036</v>
      </c>
    </row>
    <row r="25" spans="1:14" x14ac:dyDescent="0.25">
      <c r="A25" s="180"/>
      <c r="B25" s="351" t="s">
        <v>10</v>
      </c>
      <c r="C25" s="405">
        <f t="shared" ref="C25:C34" si="22">SUM(D25:F25)</f>
        <v>50.673000000000002</v>
      </c>
      <c r="D25" s="28">
        <v>7.9619999999999997</v>
      </c>
      <c r="E25" s="28">
        <v>20.997</v>
      </c>
      <c r="F25" s="408">
        <v>21.713999999999999</v>
      </c>
      <c r="G25" s="405">
        <f t="shared" ref="G25:G34" si="23">SUM(H25:J25)</f>
        <v>136.12299999999999</v>
      </c>
      <c r="H25" s="28">
        <v>65.667000000000002</v>
      </c>
      <c r="I25" s="28">
        <v>38.159999999999997</v>
      </c>
      <c r="J25" s="408">
        <v>32.295999999999999</v>
      </c>
      <c r="K25" s="335">
        <f t="shared" si="18"/>
        <v>-62.774108710504464</v>
      </c>
      <c r="L25" s="335">
        <f t="shared" si="19"/>
        <v>-87.875188450820048</v>
      </c>
      <c r="M25" s="335">
        <f t="shared" si="20"/>
        <v>-44.976415094339615</v>
      </c>
      <c r="N25" s="335">
        <f t="shared" si="21"/>
        <v>-32.765667574931882</v>
      </c>
    </row>
    <row r="26" spans="1:14" x14ac:dyDescent="0.25">
      <c r="A26" s="180"/>
      <c r="B26" s="351" t="s">
        <v>11</v>
      </c>
      <c r="C26" s="405">
        <f t="shared" si="22"/>
        <v>13.901999999999999</v>
      </c>
      <c r="D26" s="28">
        <v>4.9359999999999999</v>
      </c>
      <c r="E26" s="28">
        <v>5.3849999999999998</v>
      </c>
      <c r="F26" s="408">
        <v>3.581</v>
      </c>
      <c r="G26" s="405">
        <f t="shared" si="23"/>
        <v>24.588000000000001</v>
      </c>
      <c r="H26" s="28">
        <v>5.5540000000000003</v>
      </c>
      <c r="I26" s="28">
        <v>6.835</v>
      </c>
      <c r="J26" s="408">
        <v>12.199</v>
      </c>
      <c r="K26" s="335">
        <f t="shared" si="18"/>
        <v>-43.460224499755981</v>
      </c>
      <c r="L26" s="335">
        <f t="shared" si="19"/>
        <v>-11.127115592365868</v>
      </c>
      <c r="M26" s="335">
        <f t="shared" si="20"/>
        <v>-21.214337966349671</v>
      </c>
      <c r="N26" s="335">
        <f t="shared" si="21"/>
        <v>-70.645134847118612</v>
      </c>
    </row>
    <row r="27" spans="1:14" x14ac:dyDescent="0.25">
      <c r="A27" s="180"/>
      <c r="B27" s="351" t="s">
        <v>6</v>
      </c>
      <c r="C27" s="405">
        <f t="shared" si="22"/>
        <v>421.68200000000002</v>
      </c>
      <c r="D27" s="28">
        <v>134.56399999999999</v>
      </c>
      <c r="E27" s="28">
        <v>134.84399999999999</v>
      </c>
      <c r="F27" s="408">
        <v>152.274</v>
      </c>
      <c r="G27" s="405">
        <f t="shared" si="23"/>
        <v>469.12</v>
      </c>
      <c r="H27" s="28">
        <v>141.34200000000001</v>
      </c>
      <c r="I27" s="28">
        <v>197.82599999999999</v>
      </c>
      <c r="J27" s="408">
        <v>129.952</v>
      </c>
      <c r="K27" s="335">
        <f t="shared" si="18"/>
        <v>-10.112124829467938</v>
      </c>
      <c r="L27" s="335">
        <f t="shared" si="19"/>
        <v>-4.7954606557145212</v>
      </c>
      <c r="M27" s="335">
        <f t="shared" si="20"/>
        <v>-31.837068939370962</v>
      </c>
      <c r="N27" s="335">
        <f t="shared" si="21"/>
        <v>17.177111548879591</v>
      </c>
    </row>
    <row r="28" spans="1:14" x14ac:dyDescent="0.25">
      <c r="A28" s="180"/>
      <c r="B28" s="351" t="s">
        <v>130</v>
      </c>
      <c r="C28" s="405">
        <f t="shared" si="22"/>
        <v>140.84100000000001</v>
      </c>
      <c r="D28" s="28">
        <v>47.395000000000003</v>
      </c>
      <c r="E28" s="28">
        <v>54.043999999999997</v>
      </c>
      <c r="F28" s="408">
        <v>39.402000000000001</v>
      </c>
      <c r="G28" s="405">
        <f t="shared" si="23"/>
        <v>91.394999999999996</v>
      </c>
      <c r="H28" s="28">
        <v>24.957000000000001</v>
      </c>
      <c r="I28" s="28">
        <v>37.598999999999997</v>
      </c>
      <c r="J28" s="408">
        <v>28.838999999999999</v>
      </c>
      <c r="K28" s="335">
        <f t="shared" si="18"/>
        <v>54.101427868045313</v>
      </c>
      <c r="L28" s="335">
        <f t="shared" si="19"/>
        <v>89.906639419802076</v>
      </c>
      <c r="M28" s="335">
        <f t="shared" si="20"/>
        <v>43.737865368759813</v>
      </c>
      <c r="N28" s="335">
        <f t="shared" si="21"/>
        <v>36.627483615936761</v>
      </c>
    </row>
    <row r="29" spans="1:14" x14ac:dyDescent="0.25">
      <c r="A29" s="180"/>
      <c r="B29" s="351" t="s">
        <v>12</v>
      </c>
      <c r="C29" s="405">
        <f t="shared" si="22"/>
        <v>782.28199999999993</v>
      </c>
      <c r="D29" s="28">
        <v>260.803</v>
      </c>
      <c r="E29" s="28">
        <v>276.065</v>
      </c>
      <c r="F29" s="408">
        <v>245.41399999999999</v>
      </c>
      <c r="G29" s="405">
        <f t="shared" si="23"/>
        <v>919.91200000000003</v>
      </c>
      <c r="H29" s="28">
        <v>356.49599999999998</v>
      </c>
      <c r="I29" s="28">
        <v>305.20800000000003</v>
      </c>
      <c r="J29" s="408">
        <v>258.20800000000003</v>
      </c>
      <c r="K29" s="335">
        <f t="shared" si="18"/>
        <v>-14.961213681308658</v>
      </c>
      <c r="L29" s="335">
        <f t="shared" si="19"/>
        <v>-26.842657421121132</v>
      </c>
      <c r="M29" s="335">
        <f t="shared" si="20"/>
        <v>-9.5485701554349909</v>
      </c>
      <c r="N29" s="335">
        <f t="shared" si="21"/>
        <v>-4.9549200644441838</v>
      </c>
    </row>
    <row r="30" spans="1:14" x14ac:dyDescent="0.25">
      <c r="A30" s="180"/>
      <c r="B30" s="351" t="s">
        <v>14</v>
      </c>
      <c r="C30" s="405">
        <f t="shared" si="22"/>
        <v>319.42099999999999</v>
      </c>
      <c r="D30" s="28">
        <v>93.254999999999995</v>
      </c>
      <c r="E30" s="28">
        <v>121.238</v>
      </c>
      <c r="F30" s="408">
        <v>104.928</v>
      </c>
      <c r="G30" s="405">
        <f t="shared" si="23"/>
        <v>302.53100000000001</v>
      </c>
      <c r="H30" s="28">
        <v>84.256</v>
      </c>
      <c r="I30" s="28">
        <v>117.76600000000001</v>
      </c>
      <c r="J30" s="408">
        <v>100.509</v>
      </c>
      <c r="K30" s="335">
        <f t="shared" si="18"/>
        <v>5.5828989425876969</v>
      </c>
      <c r="L30" s="335">
        <f t="shared" si="19"/>
        <v>10.680545005696917</v>
      </c>
      <c r="M30" s="335">
        <f t="shared" si="20"/>
        <v>2.9482193502369052</v>
      </c>
      <c r="N30" s="335">
        <f t="shared" si="21"/>
        <v>4.3966211981016592</v>
      </c>
    </row>
    <row r="31" spans="1:14" x14ac:dyDescent="0.25">
      <c r="A31" s="180"/>
      <c r="B31" s="351" t="s">
        <v>65</v>
      </c>
      <c r="C31" s="405">
        <f t="shared" si="22"/>
        <v>142.578</v>
      </c>
      <c r="D31" s="28">
        <v>68.938000000000002</v>
      </c>
      <c r="E31" s="28">
        <v>38.356999999999999</v>
      </c>
      <c r="F31" s="408">
        <v>35.283000000000001</v>
      </c>
      <c r="G31" s="405">
        <f t="shared" si="23"/>
        <v>149.22300000000001</v>
      </c>
      <c r="H31" s="28">
        <v>32.774000000000001</v>
      </c>
      <c r="I31" s="28">
        <v>51.393999999999998</v>
      </c>
      <c r="J31" s="408">
        <v>65.055000000000007</v>
      </c>
      <c r="K31" s="335">
        <f t="shared" si="18"/>
        <v>-4.4530668864719312</v>
      </c>
      <c r="L31" s="335">
        <f t="shared" si="19"/>
        <v>110.34356502105327</v>
      </c>
      <c r="M31" s="335">
        <f t="shared" si="20"/>
        <v>-25.366774331634041</v>
      </c>
      <c r="N31" s="335">
        <f t="shared" si="21"/>
        <v>-45.764353239566525</v>
      </c>
    </row>
    <row r="32" spans="1:14" x14ac:dyDescent="0.25">
      <c r="A32" s="180"/>
      <c r="B32" s="351" t="s">
        <v>13</v>
      </c>
      <c r="C32" s="405">
        <f t="shared" si="22"/>
        <v>270.01299999999998</v>
      </c>
      <c r="D32" s="28">
        <v>91.980999999999995</v>
      </c>
      <c r="E32" s="28">
        <v>92.292000000000002</v>
      </c>
      <c r="F32" s="408">
        <v>85.74</v>
      </c>
      <c r="G32" s="405">
        <f t="shared" si="23"/>
        <v>271.89999999999998</v>
      </c>
      <c r="H32" s="28">
        <v>98.474999999999994</v>
      </c>
      <c r="I32" s="28">
        <v>84.064999999999998</v>
      </c>
      <c r="J32" s="408">
        <v>89.36</v>
      </c>
      <c r="K32" s="335">
        <f t="shared" si="18"/>
        <v>-0.69400514895182075</v>
      </c>
      <c r="L32" s="335">
        <f t="shared" si="19"/>
        <v>-6.5945671490225939</v>
      </c>
      <c r="M32" s="335">
        <f t="shared" si="20"/>
        <v>9.7864747516802524</v>
      </c>
      <c r="N32" s="335">
        <f t="shared" si="21"/>
        <v>-4.0510295434198795</v>
      </c>
    </row>
    <row r="33" spans="1:14" x14ac:dyDescent="0.25">
      <c r="A33" s="180"/>
      <c r="B33" s="351" t="s">
        <v>47</v>
      </c>
      <c r="C33" s="405">
        <f t="shared" si="22"/>
        <v>19.371000000000002</v>
      </c>
      <c r="D33" s="28">
        <v>5.7709999999999999</v>
      </c>
      <c r="E33" s="28">
        <v>3.4390000000000001</v>
      </c>
      <c r="F33" s="408">
        <v>10.161</v>
      </c>
      <c r="G33" s="405">
        <f t="shared" si="23"/>
        <v>26.407000000000004</v>
      </c>
      <c r="H33" s="28">
        <v>11.492000000000001</v>
      </c>
      <c r="I33" s="28">
        <v>8.8729999999999993</v>
      </c>
      <c r="J33" s="408">
        <v>6.0419999999999998</v>
      </c>
      <c r="K33" s="335">
        <f t="shared" si="18"/>
        <v>-26.644450335138416</v>
      </c>
      <c r="L33" s="335">
        <f t="shared" si="19"/>
        <v>-49.782457361642884</v>
      </c>
      <c r="M33" s="335">
        <f t="shared" si="20"/>
        <v>-61.241970021413273</v>
      </c>
      <c r="N33" s="335">
        <f t="shared" si="21"/>
        <v>68.172790466732863</v>
      </c>
    </row>
    <row r="34" spans="1:14" x14ac:dyDescent="0.25">
      <c r="A34" s="180"/>
      <c r="B34" s="351" t="s">
        <v>15</v>
      </c>
      <c r="C34" s="405">
        <f t="shared" si="22"/>
        <v>119.312</v>
      </c>
      <c r="D34" s="28">
        <v>38.305999999999997</v>
      </c>
      <c r="E34" s="28">
        <v>40.247999999999998</v>
      </c>
      <c r="F34" s="408">
        <v>40.757999999999996</v>
      </c>
      <c r="G34" s="405">
        <f t="shared" si="23"/>
        <v>119.265</v>
      </c>
      <c r="H34" s="28">
        <v>39.187999999999995</v>
      </c>
      <c r="I34" s="28">
        <v>38.830000000000005</v>
      </c>
      <c r="J34" s="408">
        <v>41.247</v>
      </c>
      <c r="K34" s="335">
        <f t="shared" si="18"/>
        <v>3.9408040917282561E-2</v>
      </c>
      <c r="L34" s="335">
        <f t="shared" si="19"/>
        <v>-2.2506889864244104</v>
      </c>
      <c r="M34" s="335">
        <f t="shared" si="20"/>
        <v>3.6518156064898069</v>
      </c>
      <c r="N34" s="335">
        <f t="shared" si="21"/>
        <v>-1.1855407666012179</v>
      </c>
    </row>
    <row r="35" spans="1:14" ht="7.35" customHeight="1" x14ac:dyDescent="0.25">
      <c r="A35" s="180"/>
      <c r="B35" s="350"/>
      <c r="C35" s="151"/>
      <c r="D35" s="152"/>
      <c r="E35" s="152"/>
      <c r="F35" s="153"/>
      <c r="G35" s="151"/>
      <c r="H35" s="152"/>
      <c r="I35" s="152"/>
      <c r="J35" s="153"/>
      <c r="K35" s="337"/>
      <c r="L35" s="337"/>
      <c r="M35" s="337"/>
      <c r="N35" s="337"/>
    </row>
    <row r="36" spans="1:14" x14ac:dyDescent="0.25">
      <c r="A36" s="180"/>
      <c r="B36" s="349" t="s">
        <v>109</v>
      </c>
      <c r="C36" s="148">
        <f>SUM(D36:F36)</f>
        <v>17644.205000000002</v>
      </c>
      <c r="D36" s="290">
        <f t="shared" ref="D36:J36" si="24">SUM(D38:D48)</f>
        <v>6247.1039999999994</v>
      </c>
      <c r="E36" s="290">
        <f t="shared" si="24"/>
        <v>5893.3220000000001</v>
      </c>
      <c r="F36" s="149">
        <f t="shared" si="24"/>
        <v>5503.7790000000005</v>
      </c>
      <c r="G36" s="148">
        <f t="shared" si="24"/>
        <v>16760.188999999998</v>
      </c>
      <c r="H36" s="290">
        <f t="shared" si="24"/>
        <v>5631.0169999999998</v>
      </c>
      <c r="I36" s="290">
        <f t="shared" si="24"/>
        <v>5492.6569999999992</v>
      </c>
      <c r="J36" s="149">
        <f t="shared" si="24"/>
        <v>5636.5149999999994</v>
      </c>
      <c r="K36" s="336">
        <f>IF(AND(C36=0,G36=0),"-",IF(G36=0,-100,(C36-G36)/G36*100))</f>
        <v>5.2744989928216404</v>
      </c>
      <c r="L36" s="336">
        <f t="shared" ref="L36" si="25">IF(AND(D36=0,H36=0),"-",IF(H36=0,-100,(D36-H36)/H36*100))</f>
        <v>10.94095436046454</v>
      </c>
      <c r="M36" s="336">
        <f t="shared" ref="M36" si="26">IF(AND(E36=0,I36=0),"-",IF(I36=0,-100,(E36-I36)/I36*100))</f>
        <v>7.2945570786597624</v>
      </c>
      <c r="N36" s="336">
        <f t="shared" ref="N36" si="27">IF(AND(F36=0,J36=0),"-",IF(J36=0,-100,(F36-J36)/J36*100))</f>
        <v>-2.3549303071135084</v>
      </c>
    </row>
    <row r="37" spans="1:14" ht="7.35" customHeight="1" x14ac:dyDescent="0.25">
      <c r="A37" s="180"/>
      <c r="B37" s="350"/>
      <c r="C37" s="344"/>
      <c r="D37" s="343"/>
      <c r="E37" s="343"/>
      <c r="F37" s="355"/>
      <c r="G37" s="344"/>
      <c r="H37" s="343"/>
      <c r="I37" s="343"/>
      <c r="J37" s="355"/>
      <c r="K37" s="334"/>
      <c r="L37" s="334"/>
      <c r="M37" s="334"/>
      <c r="N37" s="334"/>
    </row>
    <row r="38" spans="1:14" x14ac:dyDescent="0.25">
      <c r="A38" s="180"/>
      <c r="B38" s="351" t="s">
        <v>9</v>
      </c>
      <c r="C38" s="151">
        <f>SUM(D38:F38)</f>
        <v>2294.2199999999998</v>
      </c>
      <c r="D38" s="409">
        <f t="shared" ref="D38:F48" si="28">+SUM(D52)+SUM(D66)</f>
        <v>805.05099999999993</v>
      </c>
      <c r="E38" s="152">
        <f t="shared" si="28"/>
        <v>665.64</v>
      </c>
      <c r="F38" s="153">
        <f t="shared" si="28"/>
        <v>823.529</v>
      </c>
      <c r="G38" s="151">
        <f>SUM(H38:J38)</f>
        <v>2347.8820000000001</v>
      </c>
      <c r="H38" s="152">
        <f t="shared" ref="H38:J48" si="29">+SUM(H52)+SUM(H66)</f>
        <v>762.98599999999999</v>
      </c>
      <c r="I38" s="152">
        <f t="shared" si="29"/>
        <v>757.22</v>
      </c>
      <c r="J38" s="153">
        <f t="shared" si="29"/>
        <v>827.67600000000004</v>
      </c>
      <c r="K38" s="335">
        <f t="shared" ref="K38:K48" si="30">IF(AND(C38=0,G38=0),"-",IF(G38=0,-100,(C38-G38)/G38*100))</f>
        <v>-2.2855492737710099</v>
      </c>
      <c r="L38" s="335">
        <f t="shared" ref="L38:L48" si="31">IF(AND(D38=0,H38=0),"-",IF(H38=0,-100,(D38-H38)/H38*100))</f>
        <v>5.5132073196624765</v>
      </c>
      <c r="M38" s="335">
        <f t="shared" ref="M38:M48" si="32">IF(AND(E38=0,I38=0),"-",IF(I38=0,-100,(E38-I38)/I38*100))</f>
        <v>-12.094239454848003</v>
      </c>
      <c r="N38" s="335">
        <f t="shared" ref="N38:N48" si="33">IF(AND(F38=0,J38=0),"-",IF(J38=0,-100,(F38-J38)/J38*100))</f>
        <v>-0.50104147033380786</v>
      </c>
    </row>
    <row r="39" spans="1:14" x14ac:dyDescent="0.25">
      <c r="A39" s="180"/>
      <c r="B39" s="351" t="s">
        <v>10</v>
      </c>
      <c r="C39" s="151">
        <f t="shared" ref="C39:C48" si="34">SUM(D39:F39)</f>
        <v>1357.2559999999999</v>
      </c>
      <c r="D39" s="152">
        <f t="shared" si="28"/>
        <v>418.005</v>
      </c>
      <c r="E39" s="152">
        <f t="shared" si="28"/>
        <v>431.32400000000001</v>
      </c>
      <c r="F39" s="153">
        <f t="shared" si="28"/>
        <v>507.92700000000002</v>
      </c>
      <c r="G39" s="151">
        <f t="shared" ref="G39:G48" si="35">SUM(H39:J39)</f>
        <v>1504.319</v>
      </c>
      <c r="H39" s="152">
        <f t="shared" si="29"/>
        <v>528.76099999999997</v>
      </c>
      <c r="I39" s="152">
        <f t="shared" si="29"/>
        <v>557.14499999999998</v>
      </c>
      <c r="J39" s="153">
        <f t="shared" si="29"/>
        <v>418.41300000000001</v>
      </c>
      <c r="K39" s="335">
        <f t="shared" si="30"/>
        <v>-9.7760514890791192</v>
      </c>
      <c r="L39" s="335">
        <f t="shared" si="31"/>
        <v>-20.946325466515113</v>
      </c>
      <c r="M39" s="335">
        <f t="shared" si="32"/>
        <v>-22.583169551911976</v>
      </c>
      <c r="N39" s="335">
        <f t="shared" si="33"/>
        <v>21.393694746578142</v>
      </c>
    </row>
    <row r="40" spans="1:14" x14ac:dyDescent="0.25">
      <c r="A40" s="180"/>
      <c r="B40" s="351" t="s">
        <v>11</v>
      </c>
      <c r="C40" s="151">
        <f t="shared" si="34"/>
        <v>445.20400000000001</v>
      </c>
      <c r="D40" s="152">
        <f t="shared" si="28"/>
        <v>171.91900000000001</v>
      </c>
      <c r="E40" s="152">
        <f t="shared" si="28"/>
        <v>131.51400000000001</v>
      </c>
      <c r="F40" s="153">
        <f t="shared" si="28"/>
        <v>141.77100000000002</v>
      </c>
      <c r="G40" s="151">
        <f t="shared" si="35"/>
        <v>473.48699999999997</v>
      </c>
      <c r="H40" s="152">
        <f t="shared" si="29"/>
        <v>164.553</v>
      </c>
      <c r="I40" s="152">
        <f t="shared" si="29"/>
        <v>158.46899999999999</v>
      </c>
      <c r="J40" s="153">
        <f t="shared" si="29"/>
        <v>150.465</v>
      </c>
      <c r="K40" s="335">
        <f t="shared" si="30"/>
        <v>-5.9733424571318663</v>
      </c>
      <c r="L40" s="335">
        <f t="shared" si="31"/>
        <v>4.4763693156612234</v>
      </c>
      <c r="M40" s="335">
        <f t="shared" si="32"/>
        <v>-17.009635954035165</v>
      </c>
      <c r="N40" s="335">
        <f t="shared" si="33"/>
        <v>-5.7780879274249752</v>
      </c>
    </row>
    <row r="41" spans="1:14" x14ac:dyDescent="0.25">
      <c r="A41" s="180"/>
      <c r="B41" s="351" t="s">
        <v>6</v>
      </c>
      <c r="C41" s="151">
        <f t="shared" si="34"/>
        <v>2173.6819999999998</v>
      </c>
      <c r="D41" s="152">
        <f t="shared" si="28"/>
        <v>740.46199999999999</v>
      </c>
      <c r="E41" s="152">
        <f t="shared" si="28"/>
        <v>947.38199999999995</v>
      </c>
      <c r="F41" s="153">
        <f t="shared" si="28"/>
        <v>485.83799999999997</v>
      </c>
      <c r="G41" s="151">
        <f t="shared" si="35"/>
        <v>2450.4350000000004</v>
      </c>
      <c r="H41" s="152">
        <f t="shared" si="29"/>
        <v>769.32399999999996</v>
      </c>
      <c r="I41" s="152">
        <f t="shared" si="29"/>
        <v>899.17399999999998</v>
      </c>
      <c r="J41" s="153">
        <f t="shared" si="29"/>
        <v>781.93700000000013</v>
      </c>
      <c r="K41" s="335">
        <f t="shared" si="30"/>
        <v>-11.29403554879034</v>
      </c>
      <c r="L41" s="335">
        <f t="shared" si="31"/>
        <v>-3.7516053054369767</v>
      </c>
      <c r="M41" s="335">
        <f t="shared" si="32"/>
        <v>5.3613649860872279</v>
      </c>
      <c r="N41" s="335">
        <f t="shared" si="33"/>
        <v>-37.867372946925407</v>
      </c>
    </row>
    <row r="42" spans="1:14" x14ac:dyDescent="0.25">
      <c r="A42" s="180"/>
      <c r="B42" s="351" t="s">
        <v>130</v>
      </c>
      <c r="C42" s="151">
        <f t="shared" si="34"/>
        <v>1383.6120000000001</v>
      </c>
      <c r="D42" s="152">
        <f t="shared" si="28"/>
        <v>490.35900000000004</v>
      </c>
      <c r="E42" s="152">
        <f t="shared" si="28"/>
        <v>481.53100000000001</v>
      </c>
      <c r="F42" s="153">
        <f t="shared" si="28"/>
        <v>411.72199999999998</v>
      </c>
      <c r="G42" s="151">
        <f t="shared" si="35"/>
        <v>1486.3049999999998</v>
      </c>
      <c r="H42" s="152">
        <f t="shared" si="29"/>
        <v>490.72499999999997</v>
      </c>
      <c r="I42" s="152">
        <f t="shared" si="29"/>
        <v>486.29500000000002</v>
      </c>
      <c r="J42" s="153">
        <f t="shared" si="29"/>
        <v>509.28499999999997</v>
      </c>
      <c r="K42" s="335">
        <f t="shared" si="30"/>
        <v>-6.9092817423072495</v>
      </c>
      <c r="L42" s="335">
        <f t="shared" si="31"/>
        <v>-7.4583524377182464E-2</v>
      </c>
      <c r="M42" s="335">
        <f t="shared" si="32"/>
        <v>-0.97965226868464805</v>
      </c>
      <c r="N42" s="335">
        <f t="shared" si="33"/>
        <v>-19.156857162492514</v>
      </c>
    </row>
    <row r="43" spans="1:14" x14ac:dyDescent="0.25">
      <c r="A43" s="180"/>
      <c r="B43" s="351" t="s">
        <v>12</v>
      </c>
      <c r="C43" s="151">
        <f t="shared" si="34"/>
        <v>9833.3359999999993</v>
      </c>
      <c r="D43" s="152">
        <f t="shared" si="28"/>
        <v>3535.7629999999999</v>
      </c>
      <c r="E43" s="152">
        <f t="shared" si="28"/>
        <v>3205.944</v>
      </c>
      <c r="F43" s="153">
        <f t="shared" si="28"/>
        <v>3091.6289999999999</v>
      </c>
      <c r="G43" s="151">
        <f t="shared" si="35"/>
        <v>8327.875</v>
      </c>
      <c r="H43" s="152">
        <f t="shared" si="29"/>
        <v>2861.4320000000002</v>
      </c>
      <c r="I43" s="152">
        <f t="shared" si="29"/>
        <v>2579.9789999999998</v>
      </c>
      <c r="J43" s="153">
        <f t="shared" si="29"/>
        <v>2886.4639999999999</v>
      </c>
      <c r="K43" s="335">
        <f t="shared" si="30"/>
        <v>18.077372679104805</v>
      </c>
      <c r="L43" s="335">
        <f t="shared" si="31"/>
        <v>23.566207409436942</v>
      </c>
      <c r="M43" s="335">
        <f t="shared" si="32"/>
        <v>24.262406787031995</v>
      </c>
      <c r="N43" s="335">
        <f t="shared" si="33"/>
        <v>7.1078315891000194</v>
      </c>
    </row>
    <row r="44" spans="1:14" x14ac:dyDescent="0.25">
      <c r="A44" s="180"/>
      <c r="B44" s="351" t="s">
        <v>14</v>
      </c>
      <c r="C44" s="151">
        <f t="shared" si="34"/>
        <v>53.301000000000002</v>
      </c>
      <c r="D44" s="152">
        <f t="shared" si="28"/>
        <v>42.658999999999999</v>
      </c>
      <c r="E44" s="152">
        <f t="shared" si="28"/>
        <v>0</v>
      </c>
      <c r="F44" s="153">
        <f t="shared" si="28"/>
        <v>10.641999999999999</v>
      </c>
      <c r="G44" s="151">
        <f t="shared" si="35"/>
        <v>49.066999999999993</v>
      </c>
      <c r="H44" s="152">
        <f t="shared" si="29"/>
        <v>16.472999999999999</v>
      </c>
      <c r="I44" s="152">
        <f t="shared" si="29"/>
        <v>6.1559999999999997</v>
      </c>
      <c r="J44" s="153">
        <f t="shared" si="29"/>
        <v>26.437999999999999</v>
      </c>
      <c r="K44" s="335">
        <f t="shared" si="30"/>
        <v>8.6290174659139733</v>
      </c>
      <c r="L44" s="335">
        <f t="shared" si="31"/>
        <v>158.96315182419718</v>
      </c>
      <c r="M44" s="335">
        <f t="shared" si="32"/>
        <v>-100</v>
      </c>
      <c r="N44" s="335">
        <f t="shared" si="33"/>
        <v>-59.747333383765792</v>
      </c>
    </row>
    <row r="45" spans="1:14" x14ac:dyDescent="0.25">
      <c r="A45" s="180"/>
      <c r="B45" s="351" t="s">
        <v>65</v>
      </c>
      <c r="C45" s="151">
        <f t="shared" si="34"/>
        <v>7.5</v>
      </c>
      <c r="D45" s="152">
        <f t="shared" si="28"/>
        <v>0</v>
      </c>
      <c r="E45" s="152">
        <f t="shared" si="28"/>
        <v>7.5</v>
      </c>
      <c r="F45" s="153">
        <f t="shared" si="28"/>
        <v>0</v>
      </c>
      <c r="G45" s="151">
        <f t="shared" si="35"/>
        <v>0</v>
      </c>
      <c r="H45" s="152">
        <f t="shared" si="29"/>
        <v>0</v>
      </c>
      <c r="I45" s="152">
        <f t="shared" si="29"/>
        <v>0</v>
      </c>
      <c r="J45" s="153">
        <f t="shared" si="29"/>
        <v>0</v>
      </c>
      <c r="K45" s="335">
        <f t="shared" si="30"/>
        <v>-100</v>
      </c>
      <c r="L45" s="335" t="str">
        <f t="shared" si="31"/>
        <v>-</v>
      </c>
      <c r="M45" s="335">
        <f t="shared" si="32"/>
        <v>-100</v>
      </c>
      <c r="N45" s="335" t="str">
        <f t="shared" si="33"/>
        <v>-</v>
      </c>
    </row>
    <row r="46" spans="1:14" x14ac:dyDescent="0.25">
      <c r="A46" s="180"/>
      <c r="B46" s="351" t="s">
        <v>13</v>
      </c>
      <c r="C46" s="151">
        <f t="shared" si="34"/>
        <v>24.481999999999999</v>
      </c>
      <c r="D46" s="152">
        <f t="shared" si="28"/>
        <v>7.6749999999999998</v>
      </c>
      <c r="E46" s="152">
        <f t="shared" si="28"/>
        <v>1.9970000000000001</v>
      </c>
      <c r="F46" s="153">
        <f t="shared" si="28"/>
        <v>14.81</v>
      </c>
      <c r="G46" s="151">
        <f t="shared" si="35"/>
        <v>20.988</v>
      </c>
      <c r="H46" s="152">
        <f t="shared" si="29"/>
        <v>5.0350000000000001</v>
      </c>
      <c r="I46" s="152">
        <f t="shared" si="29"/>
        <v>9.4550000000000001</v>
      </c>
      <c r="J46" s="153">
        <f t="shared" si="29"/>
        <v>6.4980000000000002</v>
      </c>
      <c r="K46" s="335">
        <f t="shared" si="30"/>
        <v>16.647608157042118</v>
      </c>
      <c r="L46" s="335">
        <f t="shared" si="31"/>
        <v>52.432969215491553</v>
      </c>
      <c r="M46" s="335">
        <f t="shared" si="32"/>
        <v>-78.878900052882074</v>
      </c>
      <c r="N46" s="335">
        <f t="shared" si="33"/>
        <v>127.91628193290245</v>
      </c>
    </row>
    <row r="47" spans="1:14" x14ac:dyDescent="0.25">
      <c r="A47" s="180"/>
      <c r="B47" s="351" t="s">
        <v>47</v>
      </c>
      <c r="C47" s="151">
        <f t="shared" si="34"/>
        <v>0</v>
      </c>
      <c r="D47" s="152">
        <f t="shared" si="28"/>
        <v>0</v>
      </c>
      <c r="E47" s="152">
        <f t="shared" si="28"/>
        <v>0</v>
      </c>
      <c r="F47" s="153">
        <f t="shared" si="28"/>
        <v>0</v>
      </c>
      <c r="G47" s="151">
        <f t="shared" si="35"/>
        <v>0</v>
      </c>
      <c r="H47" s="152">
        <f t="shared" si="29"/>
        <v>0</v>
      </c>
      <c r="I47" s="152">
        <f t="shared" si="29"/>
        <v>0</v>
      </c>
      <c r="J47" s="153">
        <f t="shared" si="29"/>
        <v>0</v>
      </c>
      <c r="K47" s="335" t="str">
        <f t="shared" si="30"/>
        <v>-</v>
      </c>
      <c r="L47" s="335" t="str">
        <f t="shared" si="31"/>
        <v>-</v>
      </c>
      <c r="M47" s="335" t="str">
        <f t="shared" si="32"/>
        <v>-</v>
      </c>
      <c r="N47" s="335" t="str">
        <f t="shared" si="33"/>
        <v>-</v>
      </c>
    </row>
    <row r="48" spans="1:14" x14ac:dyDescent="0.25">
      <c r="A48" s="180"/>
      <c r="B48" s="351" t="s">
        <v>15</v>
      </c>
      <c r="C48" s="151">
        <f t="shared" si="34"/>
        <v>71.611999999999995</v>
      </c>
      <c r="D48" s="152">
        <f t="shared" si="28"/>
        <v>35.210999999999999</v>
      </c>
      <c r="E48" s="152">
        <f t="shared" si="28"/>
        <v>20.49</v>
      </c>
      <c r="F48" s="153">
        <f t="shared" si="28"/>
        <v>15.911</v>
      </c>
      <c r="G48" s="151">
        <f t="shared" si="35"/>
        <v>99.830999999999989</v>
      </c>
      <c r="H48" s="410">
        <f t="shared" si="29"/>
        <v>31.727999999999998</v>
      </c>
      <c r="I48" s="410">
        <f t="shared" si="29"/>
        <v>38.763999999999996</v>
      </c>
      <c r="J48" s="411">
        <f t="shared" si="29"/>
        <v>29.338999999999999</v>
      </c>
      <c r="K48" s="335">
        <f t="shared" si="30"/>
        <v>-28.266770842724203</v>
      </c>
      <c r="L48" s="335">
        <f t="shared" si="31"/>
        <v>10.977685325264751</v>
      </c>
      <c r="M48" s="335">
        <f t="shared" si="32"/>
        <v>-47.141677845423587</v>
      </c>
      <c r="N48" s="335">
        <f t="shared" si="33"/>
        <v>-45.768431098537782</v>
      </c>
    </row>
    <row r="49" spans="1:14" ht="7.35" customHeight="1" x14ac:dyDescent="0.25">
      <c r="A49" s="180"/>
      <c r="B49" s="352"/>
      <c r="C49" s="151"/>
      <c r="D49" s="152"/>
      <c r="E49" s="152"/>
      <c r="F49" s="153"/>
      <c r="G49" s="151"/>
      <c r="H49" s="152"/>
      <c r="I49" s="152"/>
      <c r="J49" s="153"/>
      <c r="K49" s="337"/>
      <c r="L49" s="337"/>
      <c r="M49" s="337"/>
      <c r="N49" s="337"/>
    </row>
    <row r="50" spans="1:14" x14ac:dyDescent="0.25">
      <c r="A50" s="180"/>
      <c r="B50" s="431" t="s">
        <v>110</v>
      </c>
      <c r="C50" s="148">
        <f t="shared" ref="C50:J50" si="36">SUM(C52:C62)</f>
        <v>6665.1459999999997</v>
      </c>
      <c r="D50" s="290">
        <f t="shared" si="36"/>
        <v>2356.4059999999999</v>
      </c>
      <c r="E50" s="290">
        <f t="shared" si="36"/>
        <v>2097.002</v>
      </c>
      <c r="F50" s="149">
        <f t="shared" si="36"/>
        <v>2211.7379999999998</v>
      </c>
      <c r="G50" s="148">
        <f t="shared" si="36"/>
        <v>5909.2929999999997</v>
      </c>
      <c r="H50" s="290">
        <f t="shared" si="36"/>
        <v>1941.7670000000001</v>
      </c>
      <c r="I50" s="290">
        <f t="shared" si="36"/>
        <v>1820.3980000000001</v>
      </c>
      <c r="J50" s="149">
        <f t="shared" si="36"/>
        <v>2147.1280000000002</v>
      </c>
      <c r="K50" s="336">
        <f>IF(AND(C50=0,G50=0),"-",IF(G50=0,-100,(C50-G50)/G50*100))</f>
        <v>12.790921012039853</v>
      </c>
      <c r="L50" s="336">
        <f t="shared" ref="L50" si="37">IF(AND(D50=0,H50=0),"-",IF(H50=0,-100,(D50-H50)/H50*100))</f>
        <v>21.353694856282956</v>
      </c>
      <c r="M50" s="336">
        <f t="shared" ref="M50" si="38">IF(AND(E50=0,I50=0),"-",IF(I50=0,-100,(E50-I50)/I50*100))</f>
        <v>15.194699181168062</v>
      </c>
      <c r="N50" s="336">
        <f t="shared" ref="N50" si="39">IF(AND(F50=0,J50=0),"-",IF(J50=0,-100,(F50-J50)/J50*100))</f>
        <v>3.0091359248260776</v>
      </c>
    </row>
    <row r="51" spans="1:14" ht="7.35" customHeight="1" x14ac:dyDescent="0.25">
      <c r="A51" s="180"/>
      <c r="B51" s="431"/>
      <c r="C51" s="344"/>
      <c r="D51" s="343"/>
      <c r="E51" s="343"/>
      <c r="F51" s="355"/>
      <c r="G51" s="344"/>
      <c r="H51" s="343"/>
      <c r="I51" s="343"/>
      <c r="J51" s="355"/>
      <c r="K51" s="334"/>
      <c r="L51" s="334"/>
      <c r="M51" s="334"/>
      <c r="N51" s="334"/>
    </row>
    <row r="52" spans="1:14" x14ac:dyDescent="0.25">
      <c r="A52" s="180"/>
      <c r="B52" s="353" t="s">
        <v>9</v>
      </c>
      <c r="C52" s="405">
        <f>SUM(D52:F52)</f>
        <v>836.83200000000011</v>
      </c>
      <c r="D52" s="28">
        <v>289.78699999999998</v>
      </c>
      <c r="E52" s="28">
        <v>240.673</v>
      </c>
      <c r="F52" s="408">
        <v>306.37200000000001</v>
      </c>
      <c r="G52" s="405">
        <f>SUM(H52:J52)</f>
        <v>871.68100000000004</v>
      </c>
      <c r="H52" s="28">
        <v>286.49</v>
      </c>
      <c r="I52" s="28">
        <v>272.99400000000003</v>
      </c>
      <c r="J52" s="408">
        <v>312.197</v>
      </c>
      <c r="K52" s="335">
        <f t="shared" ref="K52:K62" si="40">IF(AND(C52=0,G52=0),"-",IF(G52=0,-100,(C52-G52)/G52*100))</f>
        <v>-3.9979074913873229</v>
      </c>
      <c r="L52" s="335">
        <f t="shared" ref="L52:L62" si="41">IF(AND(D52=0,H52=0),"-",IF(H52=0,-100,(D52-H52)/H52*100))</f>
        <v>1.1508255087437496</v>
      </c>
      <c r="M52" s="335">
        <f t="shared" ref="M52:M62" si="42">IF(AND(E52=0,I52=0),"-",IF(I52=0,-100,(E52-I52)/I52*100))</f>
        <v>-11.839454346981993</v>
      </c>
      <c r="N52" s="335">
        <f t="shared" ref="N52:N62" si="43">IF(AND(F52=0,J52=0),"-",IF(J52=0,-100,(F52-J52)/J52*100))</f>
        <v>-1.8658090884921985</v>
      </c>
    </row>
    <row r="53" spans="1:14" x14ac:dyDescent="0.25">
      <c r="A53" s="180"/>
      <c r="B53" s="353" t="s">
        <v>10</v>
      </c>
      <c r="C53" s="405">
        <f t="shared" ref="C53:C62" si="44">SUM(D53:F53)</f>
        <v>341.54300000000001</v>
      </c>
      <c r="D53" s="28">
        <v>98.954999999999998</v>
      </c>
      <c r="E53" s="28">
        <v>115.399</v>
      </c>
      <c r="F53" s="408">
        <v>127.18899999999999</v>
      </c>
      <c r="G53" s="405">
        <f t="shared" ref="G53:G62" si="45">SUM(H53:J53)</f>
        <v>363.49800000000005</v>
      </c>
      <c r="H53" s="28">
        <v>154.15299999999999</v>
      </c>
      <c r="I53" s="28">
        <v>102.697</v>
      </c>
      <c r="J53" s="408">
        <v>106.648</v>
      </c>
      <c r="K53" s="335">
        <f t="shared" si="40"/>
        <v>-6.0399231907740996</v>
      </c>
      <c r="L53" s="335">
        <f t="shared" si="41"/>
        <v>-35.807282375302457</v>
      </c>
      <c r="M53" s="335">
        <f t="shared" si="42"/>
        <v>12.368423615100731</v>
      </c>
      <c r="N53" s="335">
        <f t="shared" si="43"/>
        <v>19.260558097667086</v>
      </c>
    </row>
    <row r="54" spans="1:14" x14ac:dyDescent="0.25">
      <c r="A54" s="180"/>
      <c r="B54" s="353" t="s">
        <v>11</v>
      </c>
      <c r="C54" s="405">
        <f t="shared" si="44"/>
        <v>304.26800000000003</v>
      </c>
      <c r="D54" s="28">
        <v>117.932</v>
      </c>
      <c r="E54" s="28">
        <v>88.850999999999999</v>
      </c>
      <c r="F54" s="408">
        <v>97.484999999999999</v>
      </c>
      <c r="G54" s="405">
        <f t="shared" si="45"/>
        <v>297.21699999999998</v>
      </c>
      <c r="H54" s="28">
        <v>109.455</v>
      </c>
      <c r="I54" s="28">
        <v>85.182000000000002</v>
      </c>
      <c r="J54" s="408">
        <v>102.58</v>
      </c>
      <c r="K54" s="335">
        <f t="shared" si="40"/>
        <v>2.3723407476692264</v>
      </c>
      <c r="L54" s="335">
        <f t="shared" si="41"/>
        <v>7.7447352793385456</v>
      </c>
      <c r="M54" s="335">
        <f t="shared" si="42"/>
        <v>4.3072480101429838</v>
      </c>
      <c r="N54" s="335">
        <f t="shared" si="43"/>
        <v>-4.9668551374536936</v>
      </c>
    </row>
    <row r="55" spans="1:14" x14ac:dyDescent="0.25">
      <c r="A55" s="180"/>
      <c r="B55" s="353" t="s">
        <v>6</v>
      </c>
      <c r="C55" s="405">
        <f t="shared" si="44"/>
        <v>690.96399999999994</v>
      </c>
      <c r="D55" s="28">
        <v>245.28</v>
      </c>
      <c r="E55" s="28">
        <v>226.101</v>
      </c>
      <c r="F55" s="408">
        <v>219.583</v>
      </c>
      <c r="G55" s="405">
        <f t="shared" si="45"/>
        <v>706.43000000000006</v>
      </c>
      <c r="H55" s="28">
        <v>196.11500000000001</v>
      </c>
      <c r="I55" s="28">
        <v>251.751</v>
      </c>
      <c r="J55" s="408">
        <v>258.56400000000002</v>
      </c>
      <c r="K55" s="335">
        <f t="shared" si="40"/>
        <v>-2.1893181206913805</v>
      </c>
      <c r="L55" s="335">
        <f t="shared" si="41"/>
        <v>25.069474542997728</v>
      </c>
      <c r="M55" s="335">
        <f t="shared" si="42"/>
        <v>-10.188638774026719</v>
      </c>
      <c r="N55" s="335">
        <f t="shared" si="43"/>
        <v>-15.075957983323285</v>
      </c>
    </row>
    <row r="56" spans="1:14" x14ac:dyDescent="0.25">
      <c r="A56" s="180"/>
      <c r="B56" s="353" t="s">
        <v>130</v>
      </c>
      <c r="C56" s="405">
        <f t="shared" si="44"/>
        <v>648.43299999999999</v>
      </c>
      <c r="D56" s="28">
        <v>227.518</v>
      </c>
      <c r="E56" s="28">
        <v>192.06299999999999</v>
      </c>
      <c r="F56" s="408">
        <v>228.852</v>
      </c>
      <c r="G56" s="405">
        <f t="shared" si="45"/>
        <v>701.23</v>
      </c>
      <c r="H56" s="28">
        <v>223.56299999999999</v>
      </c>
      <c r="I56" s="28">
        <v>229.75700000000001</v>
      </c>
      <c r="J56" s="408">
        <v>247.91</v>
      </c>
      <c r="K56" s="335">
        <f t="shared" si="40"/>
        <v>-7.5291986937238891</v>
      </c>
      <c r="L56" s="335">
        <f t="shared" si="41"/>
        <v>1.7690762782750331</v>
      </c>
      <c r="M56" s="335">
        <f t="shared" si="42"/>
        <v>-16.40602897844245</v>
      </c>
      <c r="N56" s="335">
        <f t="shared" si="43"/>
        <v>-7.6874672260094368</v>
      </c>
    </row>
    <row r="57" spans="1:14" x14ac:dyDescent="0.25">
      <c r="A57" s="180"/>
      <c r="B57" s="353" t="s">
        <v>12</v>
      </c>
      <c r="C57" s="405">
        <f t="shared" si="44"/>
        <v>3792.326</v>
      </c>
      <c r="D57" s="28">
        <v>1355.03</v>
      </c>
      <c r="E57" s="28">
        <v>1220.8720000000001</v>
      </c>
      <c r="F57" s="408">
        <v>1216.424</v>
      </c>
      <c r="G57" s="405">
        <f t="shared" si="45"/>
        <v>2896.4049999999997</v>
      </c>
      <c r="H57" s="28">
        <v>949.28200000000004</v>
      </c>
      <c r="I57" s="28">
        <v>849.28499999999997</v>
      </c>
      <c r="J57" s="408">
        <v>1097.838</v>
      </c>
      <c r="K57" s="335">
        <f t="shared" si="40"/>
        <v>30.932172814230068</v>
      </c>
      <c r="L57" s="335">
        <f t="shared" si="41"/>
        <v>42.742620211907514</v>
      </c>
      <c r="M57" s="335">
        <f t="shared" si="42"/>
        <v>43.752921575207395</v>
      </c>
      <c r="N57" s="335">
        <f t="shared" si="43"/>
        <v>10.801775853996674</v>
      </c>
    </row>
    <row r="58" spans="1:14" x14ac:dyDescent="0.25">
      <c r="A58" s="180"/>
      <c r="B58" s="353" t="s">
        <v>14</v>
      </c>
      <c r="C58" s="405">
        <f t="shared" si="44"/>
        <v>0</v>
      </c>
      <c r="D58" s="28">
        <v>0</v>
      </c>
      <c r="E58" s="28">
        <v>0</v>
      </c>
      <c r="F58" s="408">
        <v>0</v>
      </c>
      <c r="G58" s="405">
        <f t="shared" si="45"/>
        <v>0</v>
      </c>
      <c r="H58" s="28">
        <v>0</v>
      </c>
      <c r="I58" s="28">
        <v>0</v>
      </c>
      <c r="J58" s="408">
        <v>0</v>
      </c>
      <c r="K58" s="335" t="str">
        <f t="shared" si="40"/>
        <v>-</v>
      </c>
      <c r="L58" s="335" t="str">
        <f t="shared" si="41"/>
        <v>-</v>
      </c>
      <c r="M58" s="335" t="str">
        <f t="shared" si="42"/>
        <v>-</v>
      </c>
      <c r="N58" s="335" t="str">
        <f t="shared" si="43"/>
        <v>-</v>
      </c>
    </row>
    <row r="59" spans="1:14" x14ac:dyDescent="0.25">
      <c r="A59" s="180"/>
      <c r="B59" s="353" t="s">
        <v>65</v>
      </c>
      <c r="C59" s="405">
        <f t="shared" si="44"/>
        <v>0</v>
      </c>
      <c r="D59" s="28">
        <v>0</v>
      </c>
      <c r="E59" s="28">
        <v>0</v>
      </c>
      <c r="F59" s="408">
        <v>0</v>
      </c>
      <c r="G59" s="405">
        <f t="shared" si="45"/>
        <v>0</v>
      </c>
      <c r="H59" s="28">
        <v>0</v>
      </c>
      <c r="I59" s="28">
        <v>0</v>
      </c>
      <c r="J59" s="408">
        <v>0</v>
      </c>
      <c r="K59" s="335" t="str">
        <f t="shared" si="40"/>
        <v>-</v>
      </c>
      <c r="L59" s="335" t="str">
        <f t="shared" si="41"/>
        <v>-</v>
      </c>
      <c r="M59" s="335" t="str">
        <f t="shared" si="42"/>
        <v>-</v>
      </c>
      <c r="N59" s="335" t="str">
        <f t="shared" si="43"/>
        <v>-</v>
      </c>
    </row>
    <row r="60" spans="1:14" x14ac:dyDescent="0.25">
      <c r="A60" s="180"/>
      <c r="B60" s="353" t="s">
        <v>13</v>
      </c>
      <c r="C60" s="405">
        <f t="shared" si="44"/>
        <v>0</v>
      </c>
      <c r="D60" s="28">
        <v>0</v>
      </c>
      <c r="E60" s="28">
        <v>0</v>
      </c>
      <c r="F60" s="408">
        <v>0</v>
      </c>
      <c r="G60" s="405">
        <f t="shared" si="45"/>
        <v>0</v>
      </c>
      <c r="H60" s="28">
        <v>0</v>
      </c>
      <c r="I60" s="28">
        <v>0</v>
      </c>
      <c r="J60" s="408">
        <v>0</v>
      </c>
      <c r="K60" s="335" t="str">
        <f t="shared" si="40"/>
        <v>-</v>
      </c>
      <c r="L60" s="335" t="str">
        <f t="shared" si="41"/>
        <v>-</v>
      </c>
      <c r="M60" s="335" t="str">
        <f t="shared" si="42"/>
        <v>-</v>
      </c>
      <c r="N60" s="335" t="str">
        <f t="shared" si="43"/>
        <v>-</v>
      </c>
    </row>
    <row r="61" spans="1:14" x14ac:dyDescent="0.25">
      <c r="A61" s="180"/>
      <c r="B61" s="353" t="s">
        <v>47</v>
      </c>
      <c r="C61" s="405">
        <f t="shared" si="44"/>
        <v>0</v>
      </c>
      <c r="D61" s="28">
        <v>0</v>
      </c>
      <c r="E61" s="28">
        <v>0</v>
      </c>
      <c r="F61" s="408">
        <v>0</v>
      </c>
      <c r="G61" s="405">
        <f t="shared" si="45"/>
        <v>0</v>
      </c>
      <c r="H61" s="28">
        <v>0</v>
      </c>
      <c r="I61" s="28">
        <v>0</v>
      </c>
      <c r="J61" s="408">
        <v>0</v>
      </c>
      <c r="K61" s="335" t="str">
        <f t="shared" si="40"/>
        <v>-</v>
      </c>
      <c r="L61" s="335" t="str">
        <f t="shared" si="41"/>
        <v>-</v>
      </c>
      <c r="M61" s="335" t="str">
        <f t="shared" si="42"/>
        <v>-</v>
      </c>
      <c r="N61" s="335" t="str">
        <f t="shared" si="43"/>
        <v>-</v>
      </c>
    </row>
    <row r="62" spans="1:14" x14ac:dyDescent="0.25">
      <c r="A62" s="180"/>
      <c r="B62" s="353" t="s">
        <v>15</v>
      </c>
      <c r="C62" s="405">
        <f t="shared" si="44"/>
        <v>50.78</v>
      </c>
      <c r="D62" s="28">
        <v>21.904</v>
      </c>
      <c r="E62" s="28">
        <v>13.042999999999999</v>
      </c>
      <c r="F62" s="408">
        <v>15.833</v>
      </c>
      <c r="G62" s="405">
        <f t="shared" si="45"/>
        <v>72.831999999999994</v>
      </c>
      <c r="H62" s="28">
        <v>22.709</v>
      </c>
      <c r="I62" s="28">
        <v>28.731999999999999</v>
      </c>
      <c r="J62" s="408">
        <v>21.390999999999998</v>
      </c>
      <c r="K62" s="335">
        <f t="shared" si="40"/>
        <v>-30.277899824253069</v>
      </c>
      <c r="L62" s="335">
        <f t="shared" si="41"/>
        <v>-3.5448500594477945</v>
      </c>
      <c r="M62" s="335">
        <f t="shared" si="42"/>
        <v>-54.604622024223858</v>
      </c>
      <c r="N62" s="335">
        <f t="shared" si="43"/>
        <v>-25.982890000467478</v>
      </c>
    </row>
    <row r="63" spans="1:14" ht="7.35" customHeight="1" x14ac:dyDescent="0.25">
      <c r="A63" s="180"/>
      <c r="B63" s="354"/>
      <c r="C63" s="151"/>
      <c r="D63" s="152"/>
      <c r="E63" s="152"/>
      <c r="F63" s="153"/>
      <c r="G63" s="151"/>
      <c r="H63" s="152"/>
      <c r="I63" s="152"/>
      <c r="J63" s="153"/>
      <c r="K63" s="337"/>
      <c r="L63" s="337"/>
      <c r="M63" s="337"/>
      <c r="N63" s="337"/>
    </row>
    <row r="64" spans="1:14" ht="15" customHeight="1" x14ac:dyDescent="0.25">
      <c r="A64" s="180"/>
      <c r="B64" s="431" t="s">
        <v>111</v>
      </c>
      <c r="C64" s="148">
        <f t="shared" ref="C64:J64" si="46">SUM(C66:C76)</f>
        <v>10979.058999999999</v>
      </c>
      <c r="D64" s="290">
        <f t="shared" si="46"/>
        <v>3890.6980000000003</v>
      </c>
      <c r="E64" s="290">
        <f t="shared" si="46"/>
        <v>3796.32</v>
      </c>
      <c r="F64" s="149">
        <f t="shared" si="46"/>
        <v>3292.0409999999997</v>
      </c>
      <c r="G64" s="148">
        <f t="shared" si="46"/>
        <v>10850.895999999999</v>
      </c>
      <c r="H64" s="290">
        <f t="shared" si="46"/>
        <v>3689.2499999999995</v>
      </c>
      <c r="I64" s="290">
        <f t="shared" si="46"/>
        <v>3672.259</v>
      </c>
      <c r="J64" s="149">
        <f t="shared" si="46"/>
        <v>3489.3869999999997</v>
      </c>
      <c r="K64" s="336">
        <f>IF(AND(C64=0,G64=0),"-",IF(G64=0,-100,(C64-G64)/G64*100))</f>
        <v>1.1811282681172179</v>
      </c>
      <c r="L64" s="336">
        <f t="shared" ref="L64" si="47">IF(AND(D64=0,H64=0),"-",IF(H64=0,-100,(D64-H64)/H64*100))</f>
        <v>5.4604052314156206</v>
      </c>
      <c r="M64" s="336">
        <f t="shared" ref="M64" si="48">IF(AND(E64=0,I64=0),"-",IF(I64=0,-100,(E64-I64)/I64*100))</f>
        <v>3.3783292518310977</v>
      </c>
      <c r="N64" s="336">
        <f t="shared" ref="N64" si="49">IF(AND(F64=0,J64=0),"-",IF(J64=0,-100,(F64-J64)/J64*100))</f>
        <v>-5.6556065578280661</v>
      </c>
    </row>
    <row r="65" spans="1:14" ht="7.35" customHeight="1" x14ac:dyDescent="0.25">
      <c r="A65" s="180"/>
      <c r="B65" s="431"/>
      <c r="C65" s="344"/>
      <c r="D65" s="343"/>
      <c r="E65" s="343"/>
      <c r="F65" s="355"/>
      <c r="G65" s="344"/>
      <c r="H65" s="343"/>
      <c r="I65" s="343"/>
      <c r="J65" s="355"/>
      <c r="K65" s="334"/>
      <c r="L65" s="334"/>
      <c r="M65" s="334"/>
      <c r="N65" s="334"/>
    </row>
    <row r="66" spans="1:14" x14ac:dyDescent="0.25">
      <c r="A66" s="180"/>
      <c r="B66" s="353" t="s">
        <v>9</v>
      </c>
      <c r="C66" s="405">
        <f>SUM(D66:F66)</f>
        <v>1457.3879999999999</v>
      </c>
      <c r="D66" s="28">
        <v>515.26400000000001</v>
      </c>
      <c r="E66" s="28">
        <v>424.96699999999998</v>
      </c>
      <c r="F66" s="408">
        <v>517.15700000000004</v>
      </c>
      <c r="G66" s="405">
        <f>SUM(H66:J66)</f>
        <v>1476.201</v>
      </c>
      <c r="H66" s="28">
        <v>476.49599999999998</v>
      </c>
      <c r="I66" s="28">
        <v>484.226</v>
      </c>
      <c r="J66" s="408">
        <v>515.47900000000004</v>
      </c>
      <c r="K66" s="335">
        <f t="shared" ref="K66:K76" si="50">IF(AND(C66=0,G66=0),"-",IF(G66=0,-100,(C66-G66)/G66*100))</f>
        <v>-1.2744199468771598</v>
      </c>
      <c r="L66" s="335">
        <f t="shared" ref="L66:L76" si="51">IF(AND(D66=0,H66=0),"-",IF(H66=0,-100,(D66-H66)/H66*100))</f>
        <v>8.1360599039656218</v>
      </c>
      <c r="M66" s="335">
        <f t="shared" ref="M66:M76" si="52">IF(AND(E66=0,I66=0),"-",IF(I66=0,-100,(E66-I66)/I66*100))</f>
        <v>-12.237880659031116</v>
      </c>
      <c r="N66" s="335">
        <f t="shared" ref="N66:N76" si="53">IF(AND(F66=0,J66=0),"-",IF(J66=0,-100,(F66-J66)/J66*100))</f>
        <v>0.32552247521237471</v>
      </c>
    </row>
    <row r="67" spans="1:14" x14ac:dyDescent="0.25">
      <c r="A67" s="180"/>
      <c r="B67" s="353" t="s">
        <v>10</v>
      </c>
      <c r="C67" s="405">
        <f t="shared" ref="C67:C76" si="54">SUM(D67:F67)</f>
        <v>1015.713</v>
      </c>
      <c r="D67" s="28">
        <v>319.05</v>
      </c>
      <c r="E67" s="28">
        <v>315.92500000000001</v>
      </c>
      <c r="F67" s="408">
        <v>380.738</v>
      </c>
      <c r="G67" s="405">
        <f t="shared" ref="G67:G76" si="55">SUM(H67:J67)</f>
        <v>1140.8209999999999</v>
      </c>
      <c r="H67" s="28">
        <v>374.608</v>
      </c>
      <c r="I67" s="28">
        <v>454.44799999999998</v>
      </c>
      <c r="J67" s="408">
        <v>311.76499999999999</v>
      </c>
      <c r="K67" s="335">
        <f t="shared" si="50"/>
        <v>-10.966488169484954</v>
      </c>
      <c r="L67" s="335">
        <f t="shared" si="51"/>
        <v>-14.830969973946095</v>
      </c>
      <c r="M67" s="335">
        <f t="shared" si="52"/>
        <v>-30.481595254022459</v>
      </c>
      <c r="N67" s="335">
        <f t="shared" si="53"/>
        <v>22.123394223213001</v>
      </c>
    </row>
    <row r="68" spans="1:14" x14ac:dyDescent="0.25">
      <c r="A68" s="180"/>
      <c r="B68" s="353" t="s">
        <v>11</v>
      </c>
      <c r="C68" s="405">
        <f t="shared" si="54"/>
        <v>140.93600000000001</v>
      </c>
      <c r="D68" s="28">
        <v>53.987000000000002</v>
      </c>
      <c r="E68" s="28">
        <v>42.662999999999997</v>
      </c>
      <c r="F68" s="408">
        <v>44.286000000000001</v>
      </c>
      <c r="G68" s="405">
        <f t="shared" si="55"/>
        <v>176.26999999999998</v>
      </c>
      <c r="H68" s="28">
        <v>55.097999999999999</v>
      </c>
      <c r="I68" s="28">
        <v>73.287000000000006</v>
      </c>
      <c r="J68" s="408">
        <v>47.884999999999998</v>
      </c>
      <c r="K68" s="335">
        <f t="shared" si="50"/>
        <v>-20.04538492086003</v>
      </c>
      <c r="L68" s="335">
        <f t="shared" si="51"/>
        <v>-2.0164071291153891</v>
      </c>
      <c r="M68" s="335">
        <f t="shared" si="52"/>
        <v>-41.78640140816244</v>
      </c>
      <c r="N68" s="335">
        <f t="shared" si="53"/>
        <v>-7.5159235668789739</v>
      </c>
    </row>
    <row r="69" spans="1:14" x14ac:dyDescent="0.25">
      <c r="A69" s="180"/>
      <c r="B69" s="353" t="s">
        <v>6</v>
      </c>
      <c r="C69" s="405">
        <f t="shared" si="54"/>
        <v>1482.7179999999998</v>
      </c>
      <c r="D69" s="28">
        <v>495.18200000000002</v>
      </c>
      <c r="E69" s="28">
        <v>721.28099999999995</v>
      </c>
      <c r="F69" s="408">
        <v>266.255</v>
      </c>
      <c r="G69" s="405">
        <f t="shared" si="55"/>
        <v>1744.0050000000001</v>
      </c>
      <c r="H69" s="28">
        <v>573.20899999999995</v>
      </c>
      <c r="I69" s="28">
        <v>647.423</v>
      </c>
      <c r="J69" s="408">
        <v>523.37300000000005</v>
      </c>
      <c r="K69" s="335">
        <f t="shared" si="50"/>
        <v>-14.982009799283846</v>
      </c>
      <c r="L69" s="335">
        <f t="shared" si="51"/>
        <v>-13.612312437522778</v>
      </c>
      <c r="M69" s="335">
        <f t="shared" si="52"/>
        <v>11.407997553376996</v>
      </c>
      <c r="N69" s="335">
        <f t="shared" si="53"/>
        <v>-49.127104378712701</v>
      </c>
    </row>
    <row r="70" spans="1:14" x14ac:dyDescent="0.25">
      <c r="A70" s="180"/>
      <c r="B70" s="353" t="s">
        <v>130</v>
      </c>
      <c r="C70" s="405">
        <f t="shared" si="54"/>
        <v>735.17899999999997</v>
      </c>
      <c r="D70" s="28">
        <v>262.84100000000001</v>
      </c>
      <c r="E70" s="28">
        <v>289.46800000000002</v>
      </c>
      <c r="F70" s="408">
        <v>182.87</v>
      </c>
      <c r="G70" s="405">
        <f t="shared" si="55"/>
        <v>785.07500000000005</v>
      </c>
      <c r="H70" s="28">
        <v>267.16199999999998</v>
      </c>
      <c r="I70" s="28">
        <v>256.53800000000001</v>
      </c>
      <c r="J70" s="408">
        <v>261.375</v>
      </c>
      <c r="K70" s="335">
        <f t="shared" si="50"/>
        <v>-6.3555711237779917</v>
      </c>
      <c r="L70" s="335">
        <f t="shared" si="51"/>
        <v>-1.6173707338618404</v>
      </c>
      <c r="M70" s="335">
        <f t="shared" si="52"/>
        <v>12.836304952872482</v>
      </c>
      <c r="N70" s="335">
        <f t="shared" si="53"/>
        <v>-30.035389765662362</v>
      </c>
    </row>
    <row r="71" spans="1:14" x14ac:dyDescent="0.25">
      <c r="A71" s="180"/>
      <c r="B71" s="353" t="s">
        <v>12</v>
      </c>
      <c r="C71" s="405">
        <f t="shared" si="54"/>
        <v>6041.01</v>
      </c>
      <c r="D71" s="28">
        <v>2180.7330000000002</v>
      </c>
      <c r="E71" s="28">
        <v>1985.0719999999999</v>
      </c>
      <c r="F71" s="408">
        <v>1875.2049999999999</v>
      </c>
      <c r="G71" s="405">
        <f t="shared" si="55"/>
        <v>5431.47</v>
      </c>
      <c r="H71" s="28">
        <v>1912.15</v>
      </c>
      <c r="I71" s="28">
        <v>1730.694</v>
      </c>
      <c r="J71" s="408">
        <v>1788.626</v>
      </c>
      <c r="K71" s="335">
        <f t="shared" si="50"/>
        <v>11.222376262779688</v>
      </c>
      <c r="L71" s="335">
        <f t="shared" si="51"/>
        <v>14.046126088434487</v>
      </c>
      <c r="M71" s="335">
        <f t="shared" si="52"/>
        <v>14.698034430118781</v>
      </c>
      <c r="N71" s="335">
        <f t="shared" si="53"/>
        <v>4.8405312234083562</v>
      </c>
    </row>
    <row r="72" spans="1:14" x14ac:dyDescent="0.25">
      <c r="A72" s="180"/>
      <c r="B72" s="353" t="s">
        <v>14</v>
      </c>
      <c r="C72" s="405">
        <f t="shared" si="54"/>
        <v>53.301000000000002</v>
      </c>
      <c r="D72" s="28">
        <v>42.658999999999999</v>
      </c>
      <c r="E72" s="28">
        <v>0</v>
      </c>
      <c r="F72" s="408">
        <v>10.641999999999999</v>
      </c>
      <c r="G72" s="405">
        <f t="shared" si="55"/>
        <v>49.066999999999993</v>
      </c>
      <c r="H72" s="28">
        <v>16.472999999999999</v>
      </c>
      <c r="I72" s="28">
        <v>6.1559999999999997</v>
      </c>
      <c r="J72" s="408">
        <v>26.437999999999999</v>
      </c>
      <c r="K72" s="335">
        <f t="shared" si="50"/>
        <v>8.6290174659139733</v>
      </c>
      <c r="L72" s="335">
        <f t="shared" si="51"/>
        <v>158.96315182419718</v>
      </c>
      <c r="M72" s="335">
        <f t="shared" si="52"/>
        <v>-100</v>
      </c>
      <c r="N72" s="335">
        <f t="shared" si="53"/>
        <v>-59.747333383765792</v>
      </c>
    </row>
    <row r="73" spans="1:14" x14ac:dyDescent="0.25">
      <c r="A73" s="180"/>
      <c r="B73" s="353" t="s">
        <v>65</v>
      </c>
      <c r="C73" s="405">
        <f t="shared" si="54"/>
        <v>7.5</v>
      </c>
      <c r="D73" s="28">
        <v>0</v>
      </c>
      <c r="E73" s="28">
        <v>7.5</v>
      </c>
      <c r="F73" s="408">
        <v>0</v>
      </c>
      <c r="G73" s="405">
        <f t="shared" si="55"/>
        <v>0</v>
      </c>
      <c r="H73" s="28">
        <v>0</v>
      </c>
      <c r="I73" s="28">
        <v>0</v>
      </c>
      <c r="J73" s="408">
        <v>0</v>
      </c>
      <c r="K73" s="335">
        <f t="shared" si="50"/>
        <v>-100</v>
      </c>
      <c r="L73" s="335" t="str">
        <f t="shared" si="51"/>
        <v>-</v>
      </c>
      <c r="M73" s="335">
        <f t="shared" si="52"/>
        <v>-100</v>
      </c>
      <c r="N73" s="335" t="str">
        <f t="shared" si="53"/>
        <v>-</v>
      </c>
    </row>
    <row r="74" spans="1:14" x14ac:dyDescent="0.25">
      <c r="A74" s="180"/>
      <c r="B74" s="353" t="s">
        <v>13</v>
      </c>
      <c r="C74" s="405">
        <f t="shared" si="54"/>
        <v>24.481999999999999</v>
      </c>
      <c r="D74" s="28">
        <v>7.6749999999999998</v>
      </c>
      <c r="E74" s="28">
        <v>1.9970000000000001</v>
      </c>
      <c r="F74" s="408">
        <v>14.81</v>
      </c>
      <c r="G74" s="405">
        <f t="shared" si="55"/>
        <v>20.988</v>
      </c>
      <c r="H74" s="28">
        <v>5.0350000000000001</v>
      </c>
      <c r="I74" s="28">
        <v>9.4550000000000001</v>
      </c>
      <c r="J74" s="408">
        <v>6.4980000000000002</v>
      </c>
      <c r="K74" s="335">
        <f t="shared" si="50"/>
        <v>16.647608157042118</v>
      </c>
      <c r="L74" s="335">
        <f t="shared" si="51"/>
        <v>52.432969215491553</v>
      </c>
      <c r="M74" s="335">
        <f t="shared" si="52"/>
        <v>-78.878900052882074</v>
      </c>
      <c r="N74" s="335">
        <f t="shared" si="53"/>
        <v>127.91628193290245</v>
      </c>
    </row>
    <row r="75" spans="1:14" x14ac:dyDescent="0.25">
      <c r="A75" s="180"/>
      <c r="B75" s="353" t="s">
        <v>47</v>
      </c>
      <c r="C75" s="405">
        <f t="shared" si="54"/>
        <v>0</v>
      </c>
      <c r="D75" s="28">
        <v>0</v>
      </c>
      <c r="E75" s="28">
        <v>0</v>
      </c>
      <c r="F75" s="408">
        <v>0</v>
      </c>
      <c r="G75" s="405">
        <f t="shared" si="55"/>
        <v>0</v>
      </c>
      <c r="H75" s="28">
        <v>0</v>
      </c>
      <c r="I75" s="28">
        <v>0</v>
      </c>
      <c r="J75" s="408">
        <v>0</v>
      </c>
      <c r="K75" s="335" t="str">
        <f t="shared" si="50"/>
        <v>-</v>
      </c>
      <c r="L75" s="335" t="str">
        <f t="shared" si="51"/>
        <v>-</v>
      </c>
      <c r="M75" s="335" t="str">
        <f t="shared" si="52"/>
        <v>-</v>
      </c>
      <c r="N75" s="335" t="str">
        <f t="shared" si="53"/>
        <v>-</v>
      </c>
    </row>
    <row r="76" spans="1:14" x14ac:dyDescent="0.25">
      <c r="A76" s="180"/>
      <c r="B76" s="353" t="s">
        <v>15</v>
      </c>
      <c r="C76" s="405">
        <f t="shared" si="54"/>
        <v>20.832000000000001</v>
      </c>
      <c r="D76" s="28">
        <v>13.307</v>
      </c>
      <c r="E76" s="28">
        <v>7.4470000000000001</v>
      </c>
      <c r="F76" s="408">
        <v>7.8E-2</v>
      </c>
      <c r="G76" s="405">
        <f t="shared" si="55"/>
        <v>26.998999999999999</v>
      </c>
      <c r="H76" s="28">
        <v>9.0189999999999984</v>
      </c>
      <c r="I76" s="28">
        <v>10.032</v>
      </c>
      <c r="J76" s="408">
        <v>7.9480000000000004</v>
      </c>
      <c r="K76" s="335">
        <f t="shared" si="50"/>
        <v>-22.841586725434269</v>
      </c>
      <c r="L76" s="335">
        <f t="shared" si="51"/>
        <v>47.54407362235284</v>
      </c>
      <c r="M76" s="335">
        <f t="shared" si="52"/>
        <v>-25.767543859649123</v>
      </c>
      <c r="N76" s="335">
        <f t="shared" si="53"/>
        <v>-99.018621036738793</v>
      </c>
    </row>
    <row r="77" spans="1:14" ht="7.35" customHeight="1" thickBot="1" x14ac:dyDescent="0.3">
      <c r="A77" s="180"/>
      <c r="B77" s="342"/>
      <c r="C77" s="342"/>
      <c r="D77" s="192"/>
      <c r="E77" s="192"/>
      <c r="F77" s="192"/>
      <c r="G77" s="192"/>
      <c r="H77" s="192"/>
      <c r="I77" s="192"/>
      <c r="J77" s="192"/>
      <c r="K77" s="192"/>
      <c r="L77" s="192"/>
      <c r="M77" s="192"/>
      <c r="N77" s="192"/>
    </row>
    <row r="78" spans="1:14" s="14" customFormat="1" ht="12" customHeight="1" thickTop="1" x14ac:dyDescent="0.2">
      <c r="A78" s="180"/>
      <c r="B78" s="293" t="s">
        <v>174</v>
      </c>
      <c r="C78" s="180"/>
      <c r="D78" s="181"/>
      <c r="E78" s="181"/>
      <c r="F78" s="181"/>
      <c r="G78" s="181"/>
      <c r="H78" s="181"/>
      <c r="I78" s="181"/>
      <c r="J78" s="181"/>
      <c r="K78" s="193"/>
      <c r="L78" s="181"/>
      <c r="M78" s="181"/>
      <c r="N78" s="294" t="s">
        <v>119</v>
      </c>
    </row>
    <row r="79" spans="1:14" x14ac:dyDescent="0.25">
      <c r="A79" s="1"/>
      <c r="B79"/>
      <c r="C79"/>
      <c r="D79"/>
      <c r="E79"/>
      <c r="F79"/>
      <c r="G79"/>
      <c r="H79"/>
      <c r="I79"/>
      <c r="J79"/>
      <c r="K79"/>
      <c r="L79"/>
      <c r="M79"/>
      <c r="N79"/>
    </row>
    <row r="80" spans="1:14" x14ac:dyDescent="0.25">
      <c r="B80"/>
      <c r="C80"/>
      <c r="D80"/>
      <c r="E80"/>
      <c r="F80"/>
      <c r="G80"/>
      <c r="H80"/>
      <c r="I80"/>
      <c r="J80"/>
      <c r="K80"/>
      <c r="L80"/>
      <c r="M80"/>
      <c r="N80"/>
    </row>
    <row r="81" spans="2:14" x14ac:dyDescent="0.25">
      <c r="B81"/>
      <c r="C81"/>
      <c r="D81"/>
      <c r="E81"/>
      <c r="F81"/>
      <c r="G81"/>
      <c r="H81"/>
      <c r="I81"/>
      <c r="J81"/>
      <c r="K81"/>
      <c r="L81"/>
      <c r="M81"/>
      <c r="N81"/>
    </row>
    <row r="82" spans="2:14" x14ac:dyDescent="0.25">
      <c r="B82"/>
      <c r="C82"/>
      <c r="D82"/>
      <c r="E82"/>
      <c r="F82"/>
      <c r="G82"/>
      <c r="H82"/>
      <c r="I82"/>
      <c r="J82"/>
      <c r="K82"/>
      <c r="L82"/>
      <c r="M82"/>
      <c r="N82"/>
    </row>
    <row r="83" spans="2:14" x14ac:dyDescent="0.25">
      <c r="B83"/>
      <c r="C83"/>
      <c r="D83"/>
      <c r="E83"/>
      <c r="F83"/>
      <c r="G83"/>
      <c r="H83"/>
      <c r="I83"/>
      <c r="J83"/>
      <c r="K83"/>
      <c r="L83"/>
      <c r="M83"/>
      <c r="N83"/>
    </row>
    <row r="84" spans="2:14" x14ac:dyDescent="0.25">
      <c r="B84"/>
      <c r="C84"/>
      <c r="D84"/>
      <c r="E84"/>
      <c r="F84"/>
      <c r="G84"/>
      <c r="H84"/>
      <c r="I84"/>
      <c r="J84"/>
      <c r="K84"/>
      <c r="L84"/>
      <c r="M84"/>
      <c r="N84"/>
    </row>
  </sheetData>
  <mergeCells count="6">
    <mergeCell ref="B64:B65"/>
    <mergeCell ref="C5:F5"/>
    <mergeCell ref="G5:J5"/>
    <mergeCell ref="K5:N5"/>
    <mergeCell ref="B5:B6"/>
    <mergeCell ref="B50:B51"/>
  </mergeCells>
  <pageMargins left="0.70866141732283472" right="0.70866141732283472" top="0.74803149606299213" bottom="0.74803149606299213" header="0.31496062992125984" footer="0.31496062992125984"/>
  <pageSetup paperSize="9" scale="49" orientation="portrait" r:id="rId1"/>
  <headerFooter>
    <oddFooter>&amp;L_x000D_&amp;1#&amp;"Calibri"&amp;10&amp;K008000 PUBLICA - PUBLIC</oddFooter>
  </headerFooter>
  <ignoredErrors>
    <ignoredError sqref="G8:G20 G38:G48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S54"/>
  <sheetViews>
    <sheetView showGridLines="0" zoomScale="85" zoomScaleNormal="85" workbookViewId="0">
      <selection activeCell="B2" sqref="B2"/>
    </sheetView>
  </sheetViews>
  <sheetFormatPr defaultRowHeight="15" x14ac:dyDescent="0.25"/>
  <cols>
    <col min="1" max="1" width="3.5703125" style="35" customWidth="1"/>
    <col min="2" max="2" width="18.7109375" style="35" customWidth="1"/>
    <col min="3" max="6" width="9" style="36" customWidth="1"/>
    <col min="7" max="7" width="9.5703125" style="36" customWidth="1"/>
    <col min="8" max="14" width="9" style="36" customWidth="1"/>
    <col min="15" max="18" width="3.28515625" customWidth="1"/>
    <col min="19" max="22" width="11.28515625" customWidth="1"/>
  </cols>
  <sheetData>
    <row r="1" spans="1:19" ht="15.75" customHeight="1" x14ac:dyDescent="0.25">
      <c r="A1" s="180"/>
      <c r="B1" s="180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</row>
    <row r="2" spans="1:19" x14ac:dyDescent="0.25">
      <c r="A2" s="180"/>
      <c r="B2" s="182" t="s">
        <v>108</v>
      </c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</row>
    <row r="3" spans="1:19" ht="7.35" customHeight="1" x14ac:dyDescent="0.25">
      <c r="A3" s="180"/>
      <c r="B3" s="180"/>
      <c r="C3" s="198"/>
      <c r="D3" s="181"/>
      <c r="E3" s="181"/>
      <c r="F3" s="181"/>
      <c r="G3" s="198"/>
      <c r="H3" s="181"/>
      <c r="I3" s="181"/>
      <c r="J3" s="181"/>
      <c r="K3" s="181"/>
      <c r="L3" s="180"/>
      <c r="M3" s="180"/>
      <c r="N3" s="181"/>
    </row>
    <row r="4" spans="1:19" ht="15.75" thickBot="1" x14ac:dyDescent="0.3">
      <c r="A4" s="180"/>
      <c r="B4" s="180"/>
      <c r="C4" s="198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96" t="s">
        <v>167</v>
      </c>
    </row>
    <row r="5" spans="1:19" ht="22.5" customHeight="1" thickBot="1" x14ac:dyDescent="0.3">
      <c r="A5" s="180"/>
      <c r="B5" s="432"/>
      <c r="C5" s="428" t="s">
        <v>181</v>
      </c>
      <c r="D5" s="429"/>
      <c r="E5" s="429"/>
      <c r="F5" s="430"/>
      <c r="G5" s="428" t="s">
        <v>182</v>
      </c>
      <c r="H5" s="429"/>
      <c r="I5" s="429"/>
      <c r="J5" s="430"/>
      <c r="K5" s="428" t="s">
        <v>49</v>
      </c>
      <c r="L5" s="429"/>
      <c r="M5" s="429"/>
      <c r="N5" s="430"/>
    </row>
    <row r="6" spans="1:19" ht="22.5" customHeight="1" thickBot="1" x14ac:dyDescent="0.3">
      <c r="A6" s="180"/>
      <c r="B6" s="433"/>
      <c r="C6" s="123" t="s">
        <v>0</v>
      </c>
      <c r="D6" s="144" t="s">
        <v>192</v>
      </c>
      <c r="E6" s="144" t="s">
        <v>193</v>
      </c>
      <c r="F6" s="144" t="s">
        <v>194</v>
      </c>
      <c r="G6" s="123" t="s">
        <v>0</v>
      </c>
      <c r="H6" s="144" t="s">
        <v>195</v>
      </c>
      <c r="I6" s="144" t="s">
        <v>196</v>
      </c>
      <c r="J6" s="144" t="s">
        <v>197</v>
      </c>
      <c r="K6" s="123" t="str">
        <f>C6</f>
        <v>Total</v>
      </c>
      <c r="L6" s="144" t="str">
        <f>D6</f>
        <v>jan.24</v>
      </c>
      <c r="M6" s="144" t="str">
        <f t="shared" ref="M6:N6" si="0">E6</f>
        <v>fev.24</v>
      </c>
      <c r="N6" s="144" t="str">
        <f t="shared" si="0"/>
        <v>mar.24</v>
      </c>
    </row>
    <row r="7" spans="1:19" ht="7.35" customHeight="1" x14ac:dyDescent="0.25">
      <c r="A7" s="180"/>
      <c r="B7" s="346"/>
      <c r="C7" s="356"/>
      <c r="D7" s="357"/>
      <c r="E7" s="357"/>
      <c r="F7" s="357"/>
      <c r="G7" s="356"/>
      <c r="H7" s="357"/>
      <c r="I7" s="357"/>
      <c r="J7" s="357"/>
      <c r="K7" s="356"/>
      <c r="L7" s="356"/>
      <c r="M7" s="357"/>
      <c r="N7" s="358"/>
      <c r="S7" s="271"/>
    </row>
    <row r="8" spans="1:19" x14ac:dyDescent="0.25">
      <c r="A8" s="180"/>
      <c r="B8" s="197" t="s">
        <v>0</v>
      </c>
      <c r="C8" s="360">
        <f t="shared" ref="C8:J8" si="1">SUM(C10:C20)</f>
        <v>20578.162</v>
      </c>
      <c r="D8" s="359">
        <f t="shared" si="1"/>
        <v>7185.3089999999984</v>
      </c>
      <c r="E8" s="359">
        <f t="shared" si="1"/>
        <v>6950.4490000000005</v>
      </c>
      <c r="F8" s="361">
        <f t="shared" si="1"/>
        <v>6442.4039999999995</v>
      </c>
      <c r="G8" s="360">
        <f t="shared" si="1"/>
        <v>20069.943000000003</v>
      </c>
      <c r="H8" s="359">
        <f t="shared" si="1"/>
        <v>6795.938000000001</v>
      </c>
      <c r="I8" s="359">
        <f t="shared" si="1"/>
        <v>6618.9279999999999</v>
      </c>
      <c r="J8" s="361">
        <f t="shared" si="1"/>
        <v>6655.0770000000011</v>
      </c>
      <c r="K8" s="336">
        <f>IF(AND(C8=0,G8=0),"-",IF(G8=0,-100,(C8-G8)/G8*100))</f>
        <v>2.5322393790555222</v>
      </c>
      <c r="L8" s="336">
        <f t="shared" ref="L8:N8" si="2">IF(AND(D8=0,H8=0),"-",IF(H8=0,-100,(D8-H8)/H8*100))</f>
        <v>5.729466631390653</v>
      </c>
      <c r="M8" s="336">
        <f t="shared" si="2"/>
        <v>5.0086811640797517</v>
      </c>
      <c r="N8" s="336">
        <f t="shared" si="2"/>
        <v>-3.1956504785745015</v>
      </c>
      <c r="S8" s="271"/>
    </row>
    <row r="9" spans="1:19" ht="7.35" customHeight="1" x14ac:dyDescent="0.25">
      <c r="A9" s="180"/>
      <c r="B9" s="187"/>
      <c r="C9" s="412"/>
      <c r="D9" s="143"/>
      <c r="E9" s="362"/>
      <c r="F9" s="364"/>
      <c r="G9" s="363"/>
      <c r="H9" s="362"/>
      <c r="I9" s="362"/>
      <c r="J9" s="364"/>
      <c r="K9" s="334"/>
      <c r="L9" s="334"/>
      <c r="M9" s="334"/>
      <c r="N9" s="334"/>
      <c r="S9" s="271"/>
    </row>
    <row r="10" spans="1:19" x14ac:dyDescent="0.25">
      <c r="A10" s="180"/>
      <c r="B10" s="188" t="s">
        <v>9</v>
      </c>
      <c r="C10" s="365">
        <f>SUM(D10:F10)</f>
        <v>2948.1019999999999</v>
      </c>
      <c r="D10" s="409">
        <f t="shared" ref="D10:F20" si="3">+SUM(D24)+SUM(D38)</f>
        <v>989.34500000000003</v>
      </c>
      <c r="E10" s="409">
        <f t="shared" si="3"/>
        <v>935.85799999999995</v>
      </c>
      <c r="F10" s="366">
        <f t="shared" si="3"/>
        <v>1022.899</v>
      </c>
      <c r="G10" s="365">
        <f t="shared" ref="G10:G20" si="4">SUM(H10:J10)</f>
        <v>3147.1719999999996</v>
      </c>
      <c r="H10" s="409">
        <f t="shared" ref="H10:J20" si="5">+SUM(H24)+SUM(H38)</f>
        <v>1067.7059999999999</v>
      </c>
      <c r="I10" s="409">
        <f t="shared" si="5"/>
        <v>996.93499999999995</v>
      </c>
      <c r="J10" s="366">
        <f t="shared" si="5"/>
        <v>1082.5309999999999</v>
      </c>
      <c r="K10" s="335">
        <f t="shared" ref="K10:N20" si="6">IF(AND(C10=0,G10=0),"-",IF(G10=0,-100,(C10-G10)/G10*100))</f>
        <v>-6.3253613085017202</v>
      </c>
      <c r="L10" s="335">
        <f t="shared" si="6"/>
        <v>-7.3391926241867971</v>
      </c>
      <c r="M10" s="335">
        <f t="shared" si="6"/>
        <v>-6.1264776540095394</v>
      </c>
      <c r="N10" s="335">
        <f t="shared" si="6"/>
        <v>-5.5085720408930507</v>
      </c>
      <c r="S10" s="271"/>
    </row>
    <row r="11" spans="1:19" x14ac:dyDescent="0.25">
      <c r="A11" s="180"/>
      <c r="B11" s="188" t="s">
        <v>10</v>
      </c>
      <c r="C11" s="365">
        <f t="shared" ref="C11:C20" si="7">SUM(D11:F11)</f>
        <v>1407.9290000000001</v>
      </c>
      <c r="D11" s="409">
        <f t="shared" si="3"/>
        <v>425.96699999999998</v>
      </c>
      <c r="E11" s="409">
        <f t="shared" si="3"/>
        <v>452.32100000000003</v>
      </c>
      <c r="F11" s="366">
        <f t="shared" si="3"/>
        <v>529.64099999999996</v>
      </c>
      <c r="G11" s="365">
        <f t="shared" si="4"/>
        <v>1640.442</v>
      </c>
      <c r="H11" s="409">
        <f t="shared" si="5"/>
        <v>594.428</v>
      </c>
      <c r="I11" s="409">
        <f t="shared" si="5"/>
        <v>595.30499999999995</v>
      </c>
      <c r="J11" s="366">
        <f t="shared" si="5"/>
        <v>450.70899999999995</v>
      </c>
      <c r="K11" s="335">
        <f t="shared" si="6"/>
        <v>-14.173801938745772</v>
      </c>
      <c r="L11" s="335">
        <f t="shared" si="6"/>
        <v>-28.340017630394264</v>
      </c>
      <c r="M11" s="335">
        <f t="shared" si="6"/>
        <v>-24.018612307976571</v>
      </c>
      <c r="N11" s="335">
        <f t="shared" si="6"/>
        <v>17.512851973224414</v>
      </c>
      <c r="S11" s="271"/>
    </row>
    <row r="12" spans="1:19" x14ac:dyDescent="0.25">
      <c r="A12" s="180"/>
      <c r="B12" s="188" t="s">
        <v>11</v>
      </c>
      <c r="C12" s="365">
        <f t="shared" si="7"/>
        <v>459.10599999999999</v>
      </c>
      <c r="D12" s="409">
        <f t="shared" si="3"/>
        <v>176.85499999999999</v>
      </c>
      <c r="E12" s="409">
        <f t="shared" si="3"/>
        <v>136.899</v>
      </c>
      <c r="F12" s="366">
        <f t="shared" si="3"/>
        <v>145.352</v>
      </c>
      <c r="G12" s="365">
        <f t="shared" si="4"/>
        <v>498.07499999999999</v>
      </c>
      <c r="H12" s="409">
        <f t="shared" si="5"/>
        <v>170.107</v>
      </c>
      <c r="I12" s="409">
        <f t="shared" si="5"/>
        <v>165.304</v>
      </c>
      <c r="J12" s="366">
        <f t="shared" si="5"/>
        <v>162.66399999999999</v>
      </c>
      <c r="K12" s="335">
        <f t="shared" si="6"/>
        <v>-7.8239221000853272</v>
      </c>
      <c r="L12" s="335">
        <f t="shared" si="6"/>
        <v>3.9669149417719383</v>
      </c>
      <c r="M12" s="335">
        <f t="shared" si="6"/>
        <v>-17.18349223249286</v>
      </c>
      <c r="N12" s="335">
        <f t="shared" si="6"/>
        <v>-10.642797422908563</v>
      </c>
      <c r="S12" s="271"/>
    </row>
    <row r="13" spans="1:19" x14ac:dyDescent="0.25">
      <c r="A13" s="180"/>
      <c r="B13" s="188" t="s">
        <v>6</v>
      </c>
      <c r="C13" s="365">
        <f t="shared" si="7"/>
        <v>2595.364</v>
      </c>
      <c r="D13" s="409">
        <f t="shared" si="3"/>
        <v>875.02599999999995</v>
      </c>
      <c r="E13" s="409">
        <f t="shared" si="3"/>
        <v>1082.2260000000001</v>
      </c>
      <c r="F13" s="366">
        <f t="shared" si="3"/>
        <v>638.11200000000008</v>
      </c>
      <c r="G13" s="365">
        <f t="shared" si="4"/>
        <v>2919.5549999999998</v>
      </c>
      <c r="H13" s="409">
        <f t="shared" si="5"/>
        <v>910.66599999999994</v>
      </c>
      <c r="I13" s="409">
        <f t="shared" si="5"/>
        <v>1097</v>
      </c>
      <c r="J13" s="366">
        <f t="shared" si="5"/>
        <v>911.8889999999999</v>
      </c>
      <c r="K13" s="335">
        <f t="shared" si="6"/>
        <v>-11.104123744885772</v>
      </c>
      <c r="L13" s="335">
        <f t="shared" si="6"/>
        <v>-3.9136192632644664</v>
      </c>
      <c r="M13" s="335">
        <f t="shared" si="6"/>
        <v>-1.3467639015496706</v>
      </c>
      <c r="N13" s="335">
        <f t="shared" si="6"/>
        <v>-30.023062017416574</v>
      </c>
      <c r="S13" s="271"/>
    </row>
    <row r="14" spans="1:19" x14ac:dyDescent="0.25">
      <c r="A14" s="180"/>
      <c r="B14" s="188" t="s">
        <v>130</v>
      </c>
      <c r="C14" s="365">
        <f t="shared" si="7"/>
        <v>1524.4530000000002</v>
      </c>
      <c r="D14" s="409">
        <f t="shared" si="3"/>
        <v>537.75400000000002</v>
      </c>
      <c r="E14" s="409">
        <f t="shared" si="3"/>
        <v>535.57500000000005</v>
      </c>
      <c r="F14" s="366">
        <f t="shared" si="3"/>
        <v>451.12400000000002</v>
      </c>
      <c r="G14" s="365">
        <f t="shared" si="4"/>
        <v>1577.7</v>
      </c>
      <c r="H14" s="409">
        <f t="shared" si="5"/>
        <v>515.68200000000002</v>
      </c>
      <c r="I14" s="409">
        <f t="shared" si="5"/>
        <v>523.89400000000001</v>
      </c>
      <c r="J14" s="366">
        <f t="shared" si="5"/>
        <v>538.12400000000002</v>
      </c>
      <c r="K14" s="335">
        <f t="shared" si="6"/>
        <v>-3.3749762312226559</v>
      </c>
      <c r="L14" s="335">
        <f t="shared" si="6"/>
        <v>4.2801571511125074</v>
      </c>
      <c r="M14" s="335">
        <f t="shared" si="6"/>
        <v>2.2296495092518791</v>
      </c>
      <c r="N14" s="335">
        <f t="shared" si="6"/>
        <v>-16.167277430480706</v>
      </c>
      <c r="S14" s="271"/>
    </row>
    <row r="15" spans="1:19" x14ac:dyDescent="0.25">
      <c r="A15" s="180"/>
      <c r="B15" s="188" t="s">
        <v>12</v>
      </c>
      <c r="C15" s="365">
        <f t="shared" si="7"/>
        <v>10615.617999999999</v>
      </c>
      <c r="D15" s="409">
        <f t="shared" si="3"/>
        <v>3796.5659999999998</v>
      </c>
      <c r="E15" s="409">
        <f t="shared" si="3"/>
        <v>3482.009</v>
      </c>
      <c r="F15" s="366">
        <f t="shared" si="3"/>
        <v>3337.0429999999997</v>
      </c>
      <c r="G15" s="365">
        <f t="shared" si="4"/>
        <v>9247.7870000000003</v>
      </c>
      <c r="H15" s="409">
        <f t="shared" si="5"/>
        <v>3217.9279999999999</v>
      </c>
      <c r="I15" s="409">
        <f t="shared" si="5"/>
        <v>2885.1869999999999</v>
      </c>
      <c r="J15" s="366">
        <f t="shared" si="5"/>
        <v>3144.672</v>
      </c>
      <c r="K15" s="335">
        <f t="shared" si="6"/>
        <v>14.790900785236493</v>
      </c>
      <c r="L15" s="335">
        <f t="shared" si="6"/>
        <v>17.981695053462971</v>
      </c>
      <c r="M15" s="335">
        <f t="shared" si="6"/>
        <v>20.685730249027191</v>
      </c>
      <c r="N15" s="335">
        <f t="shared" si="6"/>
        <v>6.1173629555005942</v>
      </c>
      <c r="S15" s="271"/>
    </row>
    <row r="16" spans="1:19" x14ac:dyDescent="0.25">
      <c r="A16" s="180"/>
      <c r="B16" s="188" t="s">
        <v>14</v>
      </c>
      <c r="C16" s="365">
        <f t="shared" si="7"/>
        <v>372.72200000000004</v>
      </c>
      <c r="D16" s="409">
        <f t="shared" si="3"/>
        <v>135.91400000000002</v>
      </c>
      <c r="E16" s="409">
        <f t="shared" si="3"/>
        <v>121.238</v>
      </c>
      <c r="F16" s="366">
        <f t="shared" si="3"/>
        <v>115.57</v>
      </c>
      <c r="G16" s="365">
        <f t="shared" si="4"/>
        <v>351.59800000000001</v>
      </c>
      <c r="H16" s="409">
        <f t="shared" si="5"/>
        <v>100.729</v>
      </c>
      <c r="I16" s="409">
        <f t="shared" si="5"/>
        <v>123.922</v>
      </c>
      <c r="J16" s="366">
        <f t="shared" si="5"/>
        <v>126.947</v>
      </c>
      <c r="K16" s="335">
        <f t="shared" si="6"/>
        <v>6.0079977701807241</v>
      </c>
      <c r="L16" s="335">
        <f t="shared" si="6"/>
        <v>34.930357692422263</v>
      </c>
      <c r="M16" s="335">
        <f t="shared" si="6"/>
        <v>-2.1658785364987634</v>
      </c>
      <c r="N16" s="335">
        <f t="shared" si="6"/>
        <v>-8.9620077670208893</v>
      </c>
      <c r="S16" s="271"/>
    </row>
    <row r="17" spans="1:19" x14ac:dyDescent="0.25">
      <c r="A17" s="180"/>
      <c r="B17" s="188" t="s">
        <v>65</v>
      </c>
      <c r="C17" s="365">
        <f t="shared" si="7"/>
        <v>150.078</v>
      </c>
      <c r="D17" s="409">
        <f t="shared" si="3"/>
        <v>68.938000000000002</v>
      </c>
      <c r="E17" s="409">
        <f t="shared" si="3"/>
        <v>45.856999999999999</v>
      </c>
      <c r="F17" s="366">
        <f t="shared" si="3"/>
        <v>35.283000000000001</v>
      </c>
      <c r="G17" s="365">
        <f t="shared" si="4"/>
        <v>149.22300000000001</v>
      </c>
      <c r="H17" s="409">
        <f t="shared" si="5"/>
        <v>32.774000000000001</v>
      </c>
      <c r="I17" s="409">
        <f t="shared" si="5"/>
        <v>51.393999999999998</v>
      </c>
      <c r="J17" s="366">
        <f t="shared" si="5"/>
        <v>65.054999999999993</v>
      </c>
      <c r="K17" s="335">
        <f t="shared" si="6"/>
        <v>0.57296797410586153</v>
      </c>
      <c r="L17" s="335">
        <f t="shared" si="6"/>
        <v>110.34356502105327</v>
      </c>
      <c r="M17" s="335">
        <f t="shared" si="6"/>
        <v>-10.773631163170796</v>
      </c>
      <c r="N17" s="335">
        <f t="shared" si="6"/>
        <v>-45.76435323956651</v>
      </c>
      <c r="S17" s="271"/>
    </row>
    <row r="18" spans="1:19" x14ac:dyDescent="0.25">
      <c r="A18" s="180"/>
      <c r="B18" s="188" t="s">
        <v>13</v>
      </c>
      <c r="C18" s="365">
        <f t="shared" si="7"/>
        <v>294.495</v>
      </c>
      <c r="D18" s="409">
        <f t="shared" si="3"/>
        <v>99.656000000000006</v>
      </c>
      <c r="E18" s="409">
        <f t="shared" si="3"/>
        <v>94.289000000000001</v>
      </c>
      <c r="F18" s="366">
        <f t="shared" si="3"/>
        <v>100.55</v>
      </c>
      <c r="G18" s="365">
        <f t="shared" si="4"/>
        <v>292.88800000000003</v>
      </c>
      <c r="H18" s="409">
        <f t="shared" si="5"/>
        <v>103.50999999999999</v>
      </c>
      <c r="I18" s="409">
        <f t="shared" si="5"/>
        <v>93.52000000000001</v>
      </c>
      <c r="J18" s="366">
        <f t="shared" si="5"/>
        <v>95.858000000000004</v>
      </c>
      <c r="K18" s="335">
        <f t="shared" si="6"/>
        <v>0.54867389582364956</v>
      </c>
      <c r="L18" s="335">
        <f t="shared" si="6"/>
        <v>-3.7233117573181191</v>
      </c>
      <c r="M18" s="335">
        <f t="shared" si="6"/>
        <v>0.82228400342171848</v>
      </c>
      <c r="N18" s="335">
        <f t="shared" si="6"/>
        <v>4.8947401364518281</v>
      </c>
      <c r="S18" s="271"/>
    </row>
    <row r="19" spans="1:19" x14ac:dyDescent="0.25">
      <c r="A19" s="180"/>
      <c r="B19" s="188" t="s">
        <v>47</v>
      </c>
      <c r="C19" s="365">
        <f t="shared" si="7"/>
        <v>19.371000000000002</v>
      </c>
      <c r="D19" s="409">
        <f t="shared" si="3"/>
        <v>5.7709999999999999</v>
      </c>
      <c r="E19" s="409">
        <f t="shared" si="3"/>
        <v>3.4390000000000001</v>
      </c>
      <c r="F19" s="366">
        <f t="shared" si="3"/>
        <v>10.161</v>
      </c>
      <c r="G19" s="365">
        <f t="shared" si="4"/>
        <v>26.407000000000004</v>
      </c>
      <c r="H19" s="409">
        <f t="shared" si="5"/>
        <v>11.492000000000001</v>
      </c>
      <c r="I19" s="409">
        <f t="shared" si="5"/>
        <v>8.8730000000000011</v>
      </c>
      <c r="J19" s="366">
        <f t="shared" si="5"/>
        <v>6.0419999999999998</v>
      </c>
      <c r="K19" s="335">
        <f t="shared" si="6"/>
        <v>-26.644450335138416</v>
      </c>
      <c r="L19" s="335">
        <f t="shared" si="6"/>
        <v>-49.782457361642884</v>
      </c>
      <c r="M19" s="335">
        <f t="shared" si="6"/>
        <v>-61.24197002141328</v>
      </c>
      <c r="N19" s="335">
        <f t="shared" si="6"/>
        <v>68.172790466732863</v>
      </c>
      <c r="S19" s="271"/>
    </row>
    <row r="20" spans="1:19" x14ac:dyDescent="0.25">
      <c r="A20" s="180"/>
      <c r="B20" s="188" t="s">
        <v>15</v>
      </c>
      <c r="C20" s="365">
        <f t="shared" si="7"/>
        <v>190.92400000000001</v>
      </c>
      <c r="D20" s="409">
        <f t="shared" si="3"/>
        <v>73.516999999999996</v>
      </c>
      <c r="E20" s="409">
        <f t="shared" si="3"/>
        <v>60.737999999999992</v>
      </c>
      <c r="F20" s="366">
        <f t="shared" si="3"/>
        <v>56.669000000000004</v>
      </c>
      <c r="G20" s="365">
        <f t="shared" si="4"/>
        <v>219.096</v>
      </c>
      <c r="H20" s="409">
        <f t="shared" si="5"/>
        <v>70.916000000000011</v>
      </c>
      <c r="I20" s="409">
        <f t="shared" si="5"/>
        <v>77.594000000000008</v>
      </c>
      <c r="J20" s="366">
        <f t="shared" si="5"/>
        <v>70.585999999999999</v>
      </c>
      <c r="K20" s="335">
        <f t="shared" si="6"/>
        <v>-12.858290429765946</v>
      </c>
      <c r="L20" s="335">
        <f t="shared" si="6"/>
        <v>3.6677195555304651</v>
      </c>
      <c r="M20" s="335">
        <f t="shared" si="6"/>
        <v>-21.723329123385845</v>
      </c>
      <c r="N20" s="335">
        <f t="shared" si="6"/>
        <v>-19.716374351854469</v>
      </c>
      <c r="S20" s="271"/>
    </row>
    <row r="21" spans="1:19" ht="7.35" customHeight="1" x14ac:dyDescent="0.25">
      <c r="A21" s="180"/>
      <c r="B21" s="188"/>
      <c r="C21" s="323"/>
      <c r="D21" s="322"/>
      <c r="E21" s="322"/>
      <c r="F21" s="367"/>
      <c r="G21" s="323"/>
      <c r="H21" s="322"/>
      <c r="I21" s="322"/>
      <c r="J21" s="367"/>
      <c r="K21" s="335"/>
      <c r="L21" s="335"/>
      <c r="M21" s="335"/>
      <c r="N21" s="335"/>
      <c r="S21" s="271"/>
    </row>
    <row r="22" spans="1:19" x14ac:dyDescent="0.25">
      <c r="A22" s="180"/>
      <c r="B22" s="199" t="s">
        <v>86</v>
      </c>
      <c r="C22" s="360">
        <f t="shared" ref="C22:J22" si="8">SUM(C24:C34)</f>
        <v>8120.27</v>
      </c>
      <c r="D22" s="359">
        <f t="shared" si="8"/>
        <v>2823.2510000000002</v>
      </c>
      <c r="E22" s="359">
        <f t="shared" si="8"/>
        <v>2599.6729999999993</v>
      </c>
      <c r="F22" s="361">
        <f t="shared" si="8"/>
        <v>2697.3459999999995</v>
      </c>
      <c r="G22" s="360">
        <f t="shared" si="8"/>
        <v>7484.3190000000004</v>
      </c>
      <c r="H22" s="359">
        <f t="shared" si="8"/>
        <v>2497.8220000000001</v>
      </c>
      <c r="I22" s="359">
        <f t="shared" si="8"/>
        <v>2350.21</v>
      </c>
      <c r="J22" s="361">
        <f t="shared" si="8"/>
        <v>2636.2870000000003</v>
      </c>
      <c r="K22" s="336">
        <f>IF(AND(C22=0,G22=0),"-",IF(G22=0,-100,(C22-G22)/G22*100))</f>
        <v>8.4971124293339173</v>
      </c>
      <c r="L22" s="336">
        <f t="shared" ref="L22:N22" si="9">IF(AND(D22=0,H22=0),"-",IF(H22=0,-100,(D22-H22)/H22*100))</f>
        <v>13.028510438293845</v>
      </c>
      <c r="M22" s="336">
        <f t="shared" si="9"/>
        <v>10.614498278877175</v>
      </c>
      <c r="N22" s="336">
        <f t="shared" si="9"/>
        <v>2.3160983610661234</v>
      </c>
      <c r="S22" s="271"/>
    </row>
    <row r="23" spans="1:19" ht="7.35" customHeight="1" x14ac:dyDescent="0.25">
      <c r="A23" s="180"/>
      <c r="B23" s="189"/>
      <c r="C23" s="412"/>
      <c r="D23" s="143"/>
      <c r="E23" s="362"/>
      <c r="F23" s="364"/>
      <c r="G23" s="363"/>
      <c r="H23" s="362"/>
      <c r="I23" s="362"/>
      <c r="J23" s="364"/>
      <c r="K23" s="334"/>
      <c r="L23" s="334"/>
      <c r="M23" s="334"/>
      <c r="N23" s="334"/>
      <c r="S23" s="271"/>
    </row>
    <row r="24" spans="1:19" x14ac:dyDescent="0.25">
      <c r="A24" s="180"/>
      <c r="B24" s="188" t="s">
        <v>9</v>
      </c>
      <c r="C24" s="413">
        <f t="shared" ref="C24:C34" si="10">SUM(D24:F24)</f>
        <v>961.88000000000011</v>
      </c>
      <c r="D24" s="24">
        <v>325.34500000000003</v>
      </c>
      <c r="E24" s="24">
        <v>280.411</v>
      </c>
      <c r="F24" s="414">
        <v>356.12400000000002</v>
      </c>
      <c r="G24" s="413">
        <f t="shared" ref="G24:G34" si="11">SUM(H24:J24)</f>
        <v>1004.278</v>
      </c>
      <c r="H24" s="24">
        <v>326.35300000000001</v>
      </c>
      <c r="I24" s="24">
        <v>315.68</v>
      </c>
      <c r="J24" s="414">
        <v>362.245</v>
      </c>
      <c r="K24" s="335">
        <f t="shared" ref="K24:N34" si="12">IF(AND(C24=0,G24=0),"-",IF(G24=0,-100,(C24-G24)/G24*100))</f>
        <v>-4.2217393988517031</v>
      </c>
      <c r="L24" s="335">
        <f t="shared" si="12"/>
        <v>-0.30886800489040434</v>
      </c>
      <c r="M24" s="335">
        <f t="shared" si="12"/>
        <v>-11.172389761784087</v>
      </c>
      <c r="N24" s="335">
        <f t="shared" si="12"/>
        <v>-1.6897403690872146</v>
      </c>
      <c r="S24" s="271"/>
    </row>
    <row r="25" spans="1:19" x14ac:dyDescent="0.25">
      <c r="A25" s="180"/>
      <c r="B25" s="188" t="s">
        <v>10</v>
      </c>
      <c r="C25" s="413">
        <f t="shared" si="10"/>
        <v>345.83399999999995</v>
      </c>
      <c r="D25" s="24">
        <v>103.246</v>
      </c>
      <c r="E25" s="24">
        <v>115.399</v>
      </c>
      <c r="F25" s="414">
        <v>127.18899999999999</v>
      </c>
      <c r="G25" s="413">
        <f t="shared" si="11"/>
        <v>391.78200000000004</v>
      </c>
      <c r="H25" s="24">
        <v>165.95500000000001</v>
      </c>
      <c r="I25" s="24">
        <v>119.179</v>
      </c>
      <c r="J25" s="414">
        <v>106.648</v>
      </c>
      <c r="K25" s="335">
        <f t="shared" si="12"/>
        <v>-11.727950748120151</v>
      </c>
      <c r="L25" s="335">
        <f t="shared" si="12"/>
        <v>-37.786749420023504</v>
      </c>
      <c r="M25" s="335">
        <f t="shared" si="12"/>
        <v>-3.1716997121976198</v>
      </c>
      <c r="N25" s="335">
        <f t="shared" si="12"/>
        <v>19.260558097667086</v>
      </c>
      <c r="S25" s="271"/>
    </row>
    <row r="26" spans="1:19" x14ac:dyDescent="0.25">
      <c r="A26" s="180"/>
      <c r="B26" s="188" t="s">
        <v>11</v>
      </c>
      <c r="C26" s="413">
        <f t="shared" si="10"/>
        <v>318.16999999999996</v>
      </c>
      <c r="D26" s="24">
        <v>122.86799999999999</v>
      </c>
      <c r="E26" s="24">
        <v>94.236000000000004</v>
      </c>
      <c r="F26" s="414">
        <v>101.066</v>
      </c>
      <c r="G26" s="413">
        <f t="shared" si="11"/>
        <v>321.80500000000001</v>
      </c>
      <c r="H26" s="24">
        <v>115.009</v>
      </c>
      <c r="I26" s="24">
        <v>92.016999999999996</v>
      </c>
      <c r="J26" s="414">
        <v>114.779</v>
      </c>
      <c r="K26" s="335">
        <f t="shared" si="12"/>
        <v>-1.1295660415469142</v>
      </c>
      <c r="L26" s="335">
        <f t="shared" si="12"/>
        <v>6.8333782573537674</v>
      </c>
      <c r="M26" s="335">
        <f t="shared" si="12"/>
        <v>2.4115109164610975</v>
      </c>
      <c r="N26" s="335">
        <f t="shared" si="12"/>
        <v>-11.947307434286754</v>
      </c>
      <c r="S26" s="271"/>
    </row>
    <row r="27" spans="1:19" x14ac:dyDescent="0.25">
      <c r="A27" s="180"/>
      <c r="B27" s="188" t="s">
        <v>6</v>
      </c>
      <c r="C27" s="413">
        <f t="shared" si="10"/>
        <v>907.44100000000003</v>
      </c>
      <c r="D27" s="24">
        <v>308.63900000000001</v>
      </c>
      <c r="E27" s="24">
        <v>296.76400000000001</v>
      </c>
      <c r="F27" s="414">
        <v>302.03800000000001</v>
      </c>
      <c r="G27" s="413">
        <f t="shared" si="11"/>
        <v>912.07299999999987</v>
      </c>
      <c r="H27" s="24">
        <v>254.64</v>
      </c>
      <c r="I27" s="24">
        <v>323.286</v>
      </c>
      <c r="J27" s="414">
        <v>334.14699999999999</v>
      </c>
      <c r="K27" s="335">
        <f t="shared" si="12"/>
        <v>-0.5078540862408859</v>
      </c>
      <c r="L27" s="335">
        <f t="shared" si="12"/>
        <v>21.206016336789201</v>
      </c>
      <c r="M27" s="335">
        <f t="shared" si="12"/>
        <v>-8.2038813929461814</v>
      </c>
      <c r="N27" s="335">
        <f t="shared" si="12"/>
        <v>-9.6092438357968142</v>
      </c>
      <c r="S27" s="271"/>
    </row>
    <row r="28" spans="1:19" x14ac:dyDescent="0.25">
      <c r="A28" s="180"/>
      <c r="B28" s="188" t="s">
        <v>130</v>
      </c>
      <c r="C28" s="413">
        <f t="shared" si="10"/>
        <v>766.85500000000002</v>
      </c>
      <c r="D28" s="24">
        <v>260.43400000000003</v>
      </c>
      <c r="E28" s="24">
        <v>241.261</v>
      </c>
      <c r="F28" s="414">
        <v>265.16000000000003</v>
      </c>
      <c r="G28" s="413">
        <f t="shared" si="11"/>
        <v>770.67100000000005</v>
      </c>
      <c r="H28" s="24">
        <v>243.92599999999999</v>
      </c>
      <c r="I28" s="24">
        <v>256.31200000000001</v>
      </c>
      <c r="J28" s="414">
        <v>270.43299999999999</v>
      </c>
      <c r="K28" s="335">
        <f t="shared" si="12"/>
        <v>-0.49515292517819282</v>
      </c>
      <c r="L28" s="335">
        <f t="shared" si="12"/>
        <v>6.767626247304527</v>
      </c>
      <c r="M28" s="335">
        <f t="shared" si="12"/>
        <v>-5.8721402041262269</v>
      </c>
      <c r="N28" s="335">
        <f t="shared" si="12"/>
        <v>-1.9498360037421349</v>
      </c>
      <c r="S28" s="271"/>
    </row>
    <row r="29" spans="1:19" x14ac:dyDescent="0.25">
      <c r="A29" s="180"/>
      <c r="B29" s="188" t="s">
        <v>12</v>
      </c>
      <c r="C29" s="413">
        <f t="shared" si="10"/>
        <v>4562.3919999999998</v>
      </c>
      <c r="D29" s="24">
        <v>1612.0930000000001</v>
      </c>
      <c r="E29" s="24">
        <v>1494.0840000000001</v>
      </c>
      <c r="F29" s="414">
        <v>1456.2149999999999</v>
      </c>
      <c r="G29" s="413">
        <f t="shared" si="11"/>
        <v>3804.2000000000003</v>
      </c>
      <c r="H29" s="24">
        <v>1301.9570000000001</v>
      </c>
      <c r="I29" s="24">
        <v>1150.2270000000001</v>
      </c>
      <c r="J29" s="414">
        <v>1352.0160000000001</v>
      </c>
      <c r="K29" s="335">
        <f t="shared" si="12"/>
        <v>19.930392723831542</v>
      </c>
      <c r="L29" s="335">
        <f t="shared" si="12"/>
        <v>23.82075598502869</v>
      </c>
      <c r="M29" s="335">
        <f t="shared" si="12"/>
        <v>29.894707740298216</v>
      </c>
      <c r="N29" s="335">
        <f t="shared" si="12"/>
        <v>7.7069354208825809</v>
      </c>
      <c r="S29" s="271"/>
    </row>
    <row r="30" spans="1:19" x14ac:dyDescent="0.25">
      <c r="A30" s="180"/>
      <c r="B30" s="188" t="s">
        <v>14</v>
      </c>
      <c r="C30" s="413">
        <f t="shared" si="10"/>
        <v>118.405</v>
      </c>
      <c r="D30" s="24">
        <v>39.368000000000002</v>
      </c>
      <c r="E30" s="24">
        <v>36.499000000000002</v>
      </c>
      <c r="F30" s="414">
        <v>42.537999999999997</v>
      </c>
      <c r="G30" s="413">
        <f t="shared" si="11"/>
        <v>116.79000000000002</v>
      </c>
      <c r="H30" s="24">
        <v>36.539000000000001</v>
      </c>
      <c r="I30" s="24">
        <v>37.255000000000003</v>
      </c>
      <c r="J30" s="414">
        <v>42.996000000000002</v>
      </c>
      <c r="K30" s="335">
        <f t="shared" si="12"/>
        <v>1.3828238719068247</v>
      </c>
      <c r="L30" s="335">
        <f t="shared" si="12"/>
        <v>7.7424122170831184</v>
      </c>
      <c r="M30" s="335">
        <f t="shared" si="12"/>
        <v>-2.0292578177425855</v>
      </c>
      <c r="N30" s="335">
        <f t="shared" si="12"/>
        <v>-1.0652153688715356</v>
      </c>
      <c r="S30" s="271"/>
    </row>
    <row r="31" spans="1:19" x14ac:dyDescent="0.25">
      <c r="A31" s="180"/>
      <c r="B31" s="188" t="s">
        <v>65</v>
      </c>
      <c r="C31" s="413">
        <f t="shared" si="10"/>
        <v>31.779</v>
      </c>
      <c r="D31" s="24">
        <v>9.984</v>
      </c>
      <c r="E31" s="24">
        <v>10.816000000000001</v>
      </c>
      <c r="F31" s="414">
        <v>10.978999999999999</v>
      </c>
      <c r="G31" s="413">
        <f t="shared" si="11"/>
        <v>38.106999999999999</v>
      </c>
      <c r="H31" s="24">
        <v>12.513</v>
      </c>
      <c r="I31" s="24">
        <v>11.741</v>
      </c>
      <c r="J31" s="414">
        <v>13.853</v>
      </c>
      <c r="K31" s="335">
        <f t="shared" si="12"/>
        <v>-16.605872936730783</v>
      </c>
      <c r="L31" s="335">
        <f t="shared" si="12"/>
        <v>-20.210980580196594</v>
      </c>
      <c r="M31" s="335">
        <f t="shared" si="12"/>
        <v>-7.8783749254748221</v>
      </c>
      <c r="N31" s="335">
        <f t="shared" si="12"/>
        <v>-20.746408720132827</v>
      </c>
      <c r="S31" s="271"/>
    </row>
    <row r="32" spans="1:19" x14ac:dyDescent="0.25">
      <c r="A32" s="180"/>
      <c r="B32" s="188" t="s">
        <v>13</v>
      </c>
      <c r="C32" s="413">
        <f t="shared" si="10"/>
        <v>37.052999999999997</v>
      </c>
      <c r="D32" s="24">
        <v>13.195</v>
      </c>
      <c r="E32" s="24">
        <v>11.026999999999999</v>
      </c>
      <c r="F32" s="414">
        <v>12.831</v>
      </c>
      <c r="G32" s="413">
        <f t="shared" si="11"/>
        <v>34.125</v>
      </c>
      <c r="H32" s="24">
        <v>12.951000000000001</v>
      </c>
      <c r="I32" s="24">
        <v>9.8520000000000003</v>
      </c>
      <c r="J32" s="414">
        <v>11.321999999999999</v>
      </c>
      <c r="K32" s="335">
        <f t="shared" si="12"/>
        <v>8.5802197802197728</v>
      </c>
      <c r="L32" s="335">
        <f t="shared" si="12"/>
        <v>1.8840243996602561</v>
      </c>
      <c r="M32" s="335">
        <f t="shared" si="12"/>
        <v>11.926512383272421</v>
      </c>
      <c r="N32" s="335">
        <f t="shared" si="12"/>
        <v>13.328033916269213</v>
      </c>
      <c r="S32" s="271"/>
    </row>
    <row r="33" spans="1:14" x14ac:dyDescent="0.25">
      <c r="A33" s="180"/>
      <c r="B33" s="188" t="s">
        <v>47</v>
      </c>
      <c r="C33" s="413">
        <f t="shared" si="10"/>
        <v>0.46099999999999997</v>
      </c>
      <c r="D33" s="24">
        <v>1.7999999999999999E-2</v>
      </c>
      <c r="E33" s="24">
        <v>0.14499999999999999</v>
      </c>
      <c r="F33" s="414">
        <v>0.29799999999999999</v>
      </c>
      <c r="G33" s="413">
        <f t="shared" si="11"/>
        <v>0.41399999999999998</v>
      </c>
      <c r="H33" s="24">
        <v>1.7999999999999999E-2</v>
      </c>
      <c r="I33" s="24">
        <v>0.111</v>
      </c>
      <c r="J33" s="414">
        <v>0.28499999999999998</v>
      </c>
      <c r="K33" s="335">
        <f t="shared" si="12"/>
        <v>11.352657004830915</v>
      </c>
      <c r="L33" s="335">
        <f t="shared" si="12"/>
        <v>0</v>
      </c>
      <c r="M33" s="335">
        <f t="shared" si="12"/>
        <v>30.630630630630616</v>
      </c>
      <c r="N33" s="335">
        <f t="shared" si="12"/>
        <v>4.5614035087719342</v>
      </c>
    </row>
    <row r="34" spans="1:14" x14ac:dyDescent="0.25">
      <c r="A34" s="180"/>
      <c r="B34" s="188" t="s">
        <v>15</v>
      </c>
      <c r="C34" s="413">
        <f t="shared" si="10"/>
        <v>70</v>
      </c>
      <c r="D34" s="24">
        <v>28.061</v>
      </c>
      <c r="E34" s="24">
        <v>19.030999999999999</v>
      </c>
      <c r="F34" s="414">
        <v>22.908000000000001</v>
      </c>
      <c r="G34" s="413">
        <f t="shared" si="11"/>
        <v>90.074000000000012</v>
      </c>
      <c r="H34" s="24">
        <v>27.961000000000002</v>
      </c>
      <c r="I34" s="24">
        <v>34.550000000000004</v>
      </c>
      <c r="J34" s="414">
        <v>27.562999999999999</v>
      </c>
      <c r="K34" s="335">
        <f t="shared" si="12"/>
        <v>-22.286120301085784</v>
      </c>
      <c r="L34" s="335">
        <f t="shared" si="12"/>
        <v>0.35764099996422827</v>
      </c>
      <c r="M34" s="335">
        <f t="shared" si="12"/>
        <v>-44.917510853835033</v>
      </c>
      <c r="N34" s="335">
        <f t="shared" si="12"/>
        <v>-16.888582520044977</v>
      </c>
    </row>
    <row r="35" spans="1:14" ht="7.35" customHeight="1" x14ac:dyDescent="0.25">
      <c r="A35" s="180"/>
      <c r="B35" s="189"/>
      <c r="C35" s="323"/>
      <c r="D35" s="322"/>
      <c r="E35" s="322"/>
      <c r="F35" s="367"/>
      <c r="G35" s="323"/>
      <c r="H35" s="322"/>
      <c r="I35" s="322"/>
      <c r="J35" s="367"/>
      <c r="K35" s="335"/>
      <c r="L35" s="335"/>
      <c r="M35" s="335"/>
      <c r="N35" s="335"/>
    </row>
    <row r="36" spans="1:14" x14ac:dyDescent="0.25">
      <c r="A36" s="180"/>
      <c r="B36" s="199" t="s">
        <v>87</v>
      </c>
      <c r="C36" s="360">
        <f t="shared" ref="C36:J36" si="13">SUM(C38:C48)</f>
        <v>12457.892</v>
      </c>
      <c r="D36" s="359">
        <f t="shared" si="13"/>
        <v>4362.058</v>
      </c>
      <c r="E36" s="359">
        <f t="shared" si="13"/>
        <v>4350.7759999999998</v>
      </c>
      <c r="F36" s="361">
        <f t="shared" si="13"/>
        <v>3745.058</v>
      </c>
      <c r="G36" s="360">
        <f t="shared" si="13"/>
        <v>12585.624000000002</v>
      </c>
      <c r="H36" s="359">
        <f t="shared" si="13"/>
        <v>4298.116</v>
      </c>
      <c r="I36" s="359">
        <f t="shared" si="13"/>
        <v>4268.7179999999989</v>
      </c>
      <c r="J36" s="361">
        <f t="shared" si="13"/>
        <v>4018.7900000000004</v>
      </c>
      <c r="K36" s="336">
        <f>IF(AND(C36=0,G36=0),"-",IF(G36=0,-100,(C36-G36)/G36*100))</f>
        <v>-1.0149039888685836</v>
      </c>
      <c r="L36" s="336">
        <f t="shared" ref="L36:N36" si="14">IF(AND(D36=0,H36=0),"-",IF(H36=0,-100,(D36-H36)/H36*100))</f>
        <v>1.4876750650750237</v>
      </c>
      <c r="M36" s="336">
        <f t="shared" si="14"/>
        <v>1.9223101643163338</v>
      </c>
      <c r="N36" s="336">
        <f t="shared" si="14"/>
        <v>-6.8113038999300883</v>
      </c>
    </row>
    <row r="37" spans="1:14" ht="7.35" customHeight="1" x14ac:dyDescent="0.25">
      <c r="A37" s="180"/>
      <c r="B37" s="189"/>
      <c r="C37" s="412"/>
      <c r="D37" s="143"/>
      <c r="E37" s="362"/>
      <c r="F37" s="364"/>
      <c r="G37" s="363"/>
      <c r="H37" s="362"/>
      <c r="I37" s="362"/>
      <c r="J37" s="364"/>
      <c r="K37" s="335"/>
      <c r="L37" s="335"/>
      <c r="M37" s="335"/>
      <c r="N37" s="335"/>
    </row>
    <row r="38" spans="1:14" x14ac:dyDescent="0.25">
      <c r="A38" s="180"/>
      <c r="B38" s="188" t="s">
        <v>9</v>
      </c>
      <c r="C38" s="413">
        <f t="shared" ref="C38:C48" si="15">SUM(D38:F38)</f>
        <v>1986.2220000000002</v>
      </c>
      <c r="D38" s="24">
        <v>664</v>
      </c>
      <c r="E38" s="24">
        <v>655.447</v>
      </c>
      <c r="F38" s="414">
        <v>666.77499999999998</v>
      </c>
      <c r="G38" s="413">
        <f t="shared" ref="G38:G48" si="16">SUM(H38:J38)</f>
        <v>2142.8939999999998</v>
      </c>
      <c r="H38" s="24">
        <v>741.35299999999995</v>
      </c>
      <c r="I38" s="24">
        <v>681.255</v>
      </c>
      <c r="J38" s="414">
        <v>720.28599999999994</v>
      </c>
      <c r="K38" s="335">
        <f t="shared" ref="K38:N48" si="17">IF(AND(C38=0,G38=0),"-",IF(G38=0,-100,(C38-G38)/G38*100))</f>
        <v>-7.3112342467709368</v>
      </c>
      <c r="L38" s="335">
        <f t="shared" si="17"/>
        <v>-10.434030751882025</v>
      </c>
      <c r="M38" s="335">
        <f t="shared" si="17"/>
        <v>-3.7883024711745228</v>
      </c>
      <c r="N38" s="335">
        <f t="shared" si="17"/>
        <v>-7.4291323168852328</v>
      </c>
    </row>
    <row r="39" spans="1:14" x14ac:dyDescent="0.25">
      <c r="A39" s="180"/>
      <c r="B39" s="188" t="s">
        <v>10</v>
      </c>
      <c r="C39" s="413">
        <f t="shared" si="15"/>
        <v>1062.095</v>
      </c>
      <c r="D39" s="24">
        <v>322.721</v>
      </c>
      <c r="E39" s="24">
        <v>336.92200000000003</v>
      </c>
      <c r="F39" s="414">
        <v>402.452</v>
      </c>
      <c r="G39" s="413">
        <f t="shared" si="16"/>
        <v>1248.6599999999999</v>
      </c>
      <c r="H39" s="24">
        <v>428.47300000000001</v>
      </c>
      <c r="I39" s="24">
        <v>476.12599999999998</v>
      </c>
      <c r="J39" s="414">
        <v>344.06099999999998</v>
      </c>
      <c r="K39" s="335">
        <f t="shared" si="17"/>
        <v>-14.941216984607486</v>
      </c>
      <c r="L39" s="335">
        <f t="shared" si="17"/>
        <v>-24.681135100694796</v>
      </c>
      <c r="M39" s="335">
        <f t="shared" si="17"/>
        <v>-29.236798662538899</v>
      </c>
      <c r="N39" s="335">
        <f t="shared" si="17"/>
        <v>16.971118493522958</v>
      </c>
    </row>
    <row r="40" spans="1:14" x14ac:dyDescent="0.25">
      <c r="A40" s="180"/>
      <c r="B40" s="188" t="s">
        <v>11</v>
      </c>
      <c r="C40" s="413">
        <f t="shared" si="15"/>
        <v>140.93600000000001</v>
      </c>
      <c r="D40" s="24">
        <v>53.987000000000002</v>
      </c>
      <c r="E40" s="24">
        <v>42.662999999999997</v>
      </c>
      <c r="F40" s="414">
        <v>44.286000000000001</v>
      </c>
      <c r="G40" s="413">
        <f t="shared" si="16"/>
        <v>176.26999999999998</v>
      </c>
      <c r="H40" s="24">
        <v>55.097999999999999</v>
      </c>
      <c r="I40" s="24">
        <v>73.287000000000006</v>
      </c>
      <c r="J40" s="414">
        <v>47.884999999999998</v>
      </c>
      <c r="K40" s="335">
        <f t="shared" si="17"/>
        <v>-20.04538492086003</v>
      </c>
      <c r="L40" s="335">
        <f t="shared" si="17"/>
        <v>-2.0164071291153891</v>
      </c>
      <c r="M40" s="335">
        <f t="shared" si="17"/>
        <v>-41.78640140816244</v>
      </c>
      <c r="N40" s="335">
        <f t="shared" si="17"/>
        <v>-7.5159235668789739</v>
      </c>
    </row>
    <row r="41" spans="1:14" x14ac:dyDescent="0.25">
      <c r="A41" s="180"/>
      <c r="B41" s="188" t="s">
        <v>6</v>
      </c>
      <c r="C41" s="413">
        <f t="shared" si="15"/>
        <v>1687.923</v>
      </c>
      <c r="D41" s="24">
        <v>566.38699999999994</v>
      </c>
      <c r="E41" s="24">
        <v>785.46199999999999</v>
      </c>
      <c r="F41" s="414">
        <v>336.07400000000001</v>
      </c>
      <c r="G41" s="413">
        <f t="shared" si="16"/>
        <v>2007.482</v>
      </c>
      <c r="H41" s="24">
        <v>656.02599999999995</v>
      </c>
      <c r="I41" s="24">
        <v>773.71400000000006</v>
      </c>
      <c r="J41" s="414">
        <v>577.74199999999996</v>
      </c>
      <c r="K41" s="335">
        <f t="shared" si="17"/>
        <v>-15.918399268337149</v>
      </c>
      <c r="L41" s="335">
        <f t="shared" si="17"/>
        <v>-13.663940148713621</v>
      </c>
      <c r="M41" s="335">
        <f t="shared" si="17"/>
        <v>1.5183905163923535</v>
      </c>
      <c r="N41" s="335">
        <f t="shared" si="17"/>
        <v>-41.829744072613721</v>
      </c>
    </row>
    <row r="42" spans="1:14" x14ac:dyDescent="0.25">
      <c r="A42" s="180"/>
      <c r="B42" s="188" t="s">
        <v>130</v>
      </c>
      <c r="C42" s="413">
        <f t="shared" si="15"/>
        <v>757.59799999999996</v>
      </c>
      <c r="D42" s="24">
        <v>277.32</v>
      </c>
      <c r="E42" s="24">
        <v>294.31400000000002</v>
      </c>
      <c r="F42" s="414">
        <v>185.964</v>
      </c>
      <c r="G42" s="413">
        <f t="shared" si="16"/>
        <v>807.029</v>
      </c>
      <c r="H42" s="24">
        <v>271.75599999999997</v>
      </c>
      <c r="I42" s="24">
        <v>267.58199999999999</v>
      </c>
      <c r="J42" s="414">
        <v>267.69099999999997</v>
      </c>
      <c r="K42" s="335">
        <f t="shared" si="17"/>
        <v>-6.1250587029710255</v>
      </c>
      <c r="L42" s="335">
        <f t="shared" si="17"/>
        <v>2.047424895862473</v>
      </c>
      <c r="M42" s="335">
        <f t="shared" si="17"/>
        <v>9.990208608949791</v>
      </c>
      <c r="N42" s="335">
        <f t="shared" si="17"/>
        <v>-30.530350291941076</v>
      </c>
    </row>
    <row r="43" spans="1:14" x14ac:dyDescent="0.25">
      <c r="A43" s="180"/>
      <c r="B43" s="188" t="s">
        <v>12</v>
      </c>
      <c r="C43" s="413">
        <f t="shared" si="15"/>
        <v>6053.2260000000006</v>
      </c>
      <c r="D43" s="24">
        <v>2184.473</v>
      </c>
      <c r="E43" s="24">
        <v>1987.925</v>
      </c>
      <c r="F43" s="414">
        <v>1880.828</v>
      </c>
      <c r="G43" s="413">
        <f t="shared" si="16"/>
        <v>5443.5869999999995</v>
      </c>
      <c r="H43" s="24">
        <v>1915.971</v>
      </c>
      <c r="I43" s="24">
        <v>1734.96</v>
      </c>
      <c r="J43" s="414">
        <v>1792.6559999999999</v>
      </c>
      <c r="K43" s="335">
        <f t="shared" si="17"/>
        <v>11.19921478245872</v>
      </c>
      <c r="L43" s="335">
        <f t="shared" si="17"/>
        <v>14.013886431475214</v>
      </c>
      <c r="M43" s="335">
        <f t="shared" si="17"/>
        <v>14.580451422511176</v>
      </c>
      <c r="N43" s="335">
        <f t="shared" si="17"/>
        <v>4.9185119732954918</v>
      </c>
    </row>
    <row r="44" spans="1:14" x14ac:dyDescent="0.25">
      <c r="A44" s="180"/>
      <c r="B44" s="188" t="s">
        <v>14</v>
      </c>
      <c r="C44" s="413">
        <f t="shared" si="15"/>
        <v>254.31700000000001</v>
      </c>
      <c r="D44" s="24">
        <v>96.546000000000006</v>
      </c>
      <c r="E44" s="24">
        <v>84.739000000000004</v>
      </c>
      <c r="F44" s="414">
        <v>73.031999999999996</v>
      </c>
      <c r="G44" s="413">
        <f t="shared" si="16"/>
        <v>234.80799999999999</v>
      </c>
      <c r="H44" s="24">
        <v>64.19</v>
      </c>
      <c r="I44" s="24">
        <v>86.667000000000002</v>
      </c>
      <c r="J44" s="414">
        <v>83.950999999999993</v>
      </c>
      <c r="K44" s="335">
        <f t="shared" si="17"/>
        <v>8.3084903410446032</v>
      </c>
      <c r="L44" s="335">
        <f t="shared" si="17"/>
        <v>50.406605390247719</v>
      </c>
      <c r="M44" s="335">
        <f t="shared" si="17"/>
        <v>-2.224606828435272</v>
      </c>
      <c r="N44" s="335">
        <f t="shared" si="17"/>
        <v>-13.006396588486139</v>
      </c>
    </row>
    <row r="45" spans="1:14" x14ac:dyDescent="0.25">
      <c r="A45" s="180"/>
      <c r="B45" s="188" t="s">
        <v>65</v>
      </c>
      <c r="C45" s="413">
        <f t="shared" si="15"/>
        <v>118.29900000000001</v>
      </c>
      <c r="D45" s="24">
        <v>58.954000000000001</v>
      </c>
      <c r="E45" s="24">
        <v>35.040999999999997</v>
      </c>
      <c r="F45" s="414">
        <v>24.303999999999998</v>
      </c>
      <c r="G45" s="413">
        <f t="shared" si="16"/>
        <v>111.116</v>
      </c>
      <c r="H45" s="24">
        <v>20.260999999999999</v>
      </c>
      <c r="I45" s="24">
        <v>39.652999999999999</v>
      </c>
      <c r="J45" s="414">
        <v>51.201999999999998</v>
      </c>
      <c r="K45" s="335">
        <f t="shared" si="17"/>
        <v>6.4644155657151146</v>
      </c>
      <c r="L45" s="335">
        <f t="shared" si="17"/>
        <v>190.97280489610583</v>
      </c>
      <c r="M45" s="335">
        <f t="shared" si="17"/>
        <v>-11.630898040501354</v>
      </c>
      <c r="N45" s="335">
        <f t="shared" si="17"/>
        <v>-52.533104175618142</v>
      </c>
    </row>
    <row r="46" spans="1:14" x14ac:dyDescent="0.25">
      <c r="A46" s="180"/>
      <c r="B46" s="188" t="s">
        <v>13</v>
      </c>
      <c r="C46" s="413">
        <f t="shared" si="15"/>
        <v>257.44200000000001</v>
      </c>
      <c r="D46" s="24">
        <v>86.460999999999999</v>
      </c>
      <c r="E46" s="24">
        <v>83.262</v>
      </c>
      <c r="F46" s="414">
        <v>87.718999999999994</v>
      </c>
      <c r="G46" s="413">
        <f t="shared" si="16"/>
        <v>258.76300000000003</v>
      </c>
      <c r="H46" s="24">
        <v>90.558999999999997</v>
      </c>
      <c r="I46" s="24">
        <v>83.668000000000006</v>
      </c>
      <c r="J46" s="414">
        <v>84.536000000000001</v>
      </c>
      <c r="K46" s="335">
        <f t="shared" si="17"/>
        <v>-0.5105057523680071</v>
      </c>
      <c r="L46" s="335">
        <f t="shared" si="17"/>
        <v>-4.525226647820757</v>
      </c>
      <c r="M46" s="335">
        <f t="shared" si="17"/>
        <v>-0.48525123105608581</v>
      </c>
      <c r="N46" s="335">
        <f t="shared" si="17"/>
        <v>3.7652597709851339</v>
      </c>
    </row>
    <row r="47" spans="1:14" x14ac:dyDescent="0.25">
      <c r="A47" s="180"/>
      <c r="B47" s="188" t="s">
        <v>47</v>
      </c>
      <c r="C47" s="413">
        <f t="shared" si="15"/>
        <v>18.91</v>
      </c>
      <c r="D47" s="24">
        <v>5.7530000000000001</v>
      </c>
      <c r="E47" s="24">
        <v>3.294</v>
      </c>
      <c r="F47" s="414">
        <v>9.8629999999999995</v>
      </c>
      <c r="G47" s="413">
        <f t="shared" si="16"/>
        <v>25.993000000000002</v>
      </c>
      <c r="H47" s="24">
        <v>11.474</v>
      </c>
      <c r="I47" s="24">
        <v>8.7620000000000005</v>
      </c>
      <c r="J47" s="414">
        <v>5.7569999999999997</v>
      </c>
      <c r="K47" s="335">
        <f t="shared" si="17"/>
        <v>-27.249644134959418</v>
      </c>
      <c r="L47" s="335">
        <f t="shared" si="17"/>
        <v>-49.860554296670735</v>
      </c>
      <c r="M47" s="335">
        <f t="shared" si="17"/>
        <v>-62.40584341474549</v>
      </c>
      <c r="N47" s="335">
        <f t="shared" si="17"/>
        <v>71.32186902900817</v>
      </c>
    </row>
    <row r="48" spans="1:14" x14ac:dyDescent="0.25">
      <c r="A48" s="180"/>
      <c r="B48" s="188" t="s">
        <v>15</v>
      </c>
      <c r="C48" s="413">
        <f t="shared" si="15"/>
        <v>120.92399999999998</v>
      </c>
      <c r="D48" s="24">
        <v>45.455999999999996</v>
      </c>
      <c r="E48" s="24">
        <v>41.706999999999994</v>
      </c>
      <c r="F48" s="414">
        <v>33.761000000000003</v>
      </c>
      <c r="G48" s="413">
        <f t="shared" si="16"/>
        <v>129.02199999999999</v>
      </c>
      <c r="H48" s="24">
        <v>42.955000000000005</v>
      </c>
      <c r="I48" s="24">
        <v>43.044000000000004</v>
      </c>
      <c r="J48" s="414">
        <v>43.022999999999996</v>
      </c>
      <c r="K48" s="335">
        <f t="shared" si="17"/>
        <v>-6.2764489776937369</v>
      </c>
      <c r="L48" s="335">
        <f t="shared" si="17"/>
        <v>5.8223722500290771</v>
      </c>
      <c r="M48" s="335">
        <f t="shared" si="17"/>
        <v>-3.1061239661741711</v>
      </c>
      <c r="N48" s="335">
        <f t="shared" si="17"/>
        <v>-21.528019896334506</v>
      </c>
    </row>
    <row r="49" spans="1:14" ht="7.35" customHeight="1" thickBot="1" x14ac:dyDescent="0.3">
      <c r="A49" s="180"/>
      <c r="B49" s="342"/>
      <c r="C49" s="342"/>
      <c r="D49" s="192"/>
      <c r="E49" s="192"/>
      <c r="F49" s="192"/>
      <c r="G49" s="192"/>
      <c r="H49" s="192"/>
      <c r="I49" s="192"/>
      <c r="J49" s="192"/>
      <c r="K49" s="192"/>
      <c r="L49" s="192"/>
      <c r="M49" s="192"/>
      <c r="N49" s="192"/>
    </row>
    <row r="50" spans="1:14" ht="15.75" thickTop="1" x14ac:dyDescent="0.25">
      <c r="A50" s="180"/>
      <c r="B50" s="293" t="s">
        <v>174</v>
      </c>
      <c r="C50" s="180"/>
      <c r="D50" s="181"/>
      <c r="E50" s="181"/>
      <c r="F50" s="181"/>
      <c r="G50" s="181"/>
      <c r="H50" s="181"/>
      <c r="I50" s="181"/>
      <c r="J50" s="181"/>
      <c r="K50" s="193"/>
      <c r="L50" s="181"/>
      <c r="M50" s="181"/>
      <c r="N50" s="294" t="s">
        <v>119</v>
      </c>
    </row>
    <row r="51" spans="1:14" x14ac:dyDescent="0.25">
      <c r="C51" s="2"/>
      <c r="D51" s="2"/>
      <c r="E51" s="2"/>
      <c r="F51" s="6"/>
      <c r="G51" s="1"/>
      <c r="H51" s="1"/>
      <c r="I51" s="1"/>
      <c r="J51" s="1"/>
      <c r="K51" s="1"/>
      <c r="L51" s="1"/>
      <c r="M51" s="1"/>
      <c r="N51" s="1"/>
    </row>
    <row r="52" spans="1:14" x14ac:dyDescent="0.25">
      <c r="B52" s="22"/>
      <c r="C52" s="2"/>
      <c r="D52" s="2"/>
      <c r="E52" s="2"/>
      <c r="F52" s="6"/>
      <c r="G52" s="1"/>
      <c r="H52" s="24"/>
      <c r="I52" s="1"/>
      <c r="J52" s="1"/>
      <c r="K52" s="1"/>
      <c r="L52" s="1"/>
      <c r="M52" s="1"/>
      <c r="N52" s="1"/>
    </row>
    <row r="53" spans="1:14" x14ac:dyDescent="0.25">
      <c r="B53" s="22"/>
      <c r="C53" s="2"/>
      <c r="D53" s="2"/>
      <c r="E53" s="2"/>
      <c r="F53" s="6"/>
      <c r="G53" s="38"/>
      <c r="H53" s="1"/>
      <c r="I53" s="1"/>
      <c r="J53" s="1"/>
      <c r="K53" s="1"/>
      <c r="L53" s="1"/>
      <c r="M53" s="1"/>
      <c r="N53" s="1"/>
    </row>
    <row r="54" spans="1:14" x14ac:dyDescent="0.25">
      <c r="H54" s="39"/>
      <c r="I54" s="39"/>
      <c r="J54" s="39"/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67" orientation="portrait" r:id="rId1"/>
  <headerFooter>
    <oddFooter>&amp;L_x000D_&amp;1#&amp;"Calibri"&amp;10&amp;K008000 PUBLICA - PUBLIC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N32"/>
  <sheetViews>
    <sheetView showGridLines="0" zoomScale="85" zoomScaleNormal="85" workbookViewId="0">
      <selection activeCell="P38" sqref="P38"/>
    </sheetView>
  </sheetViews>
  <sheetFormatPr defaultRowHeight="15" x14ac:dyDescent="0.25"/>
  <cols>
    <col min="1" max="1" width="3" style="35" customWidth="1"/>
    <col min="2" max="2" width="24.28515625" style="35" customWidth="1"/>
    <col min="3" max="3" width="12.28515625" style="36" bestFit="1" customWidth="1"/>
    <col min="4" max="6" width="10.28515625" style="36" customWidth="1"/>
    <col min="7" max="7" width="10.7109375" style="36" bestFit="1" customWidth="1"/>
    <col min="8" max="13" width="10.28515625" style="36" customWidth="1"/>
    <col min="14" max="14" width="10.42578125" style="36" customWidth="1"/>
  </cols>
  <sheetData>
    <row r="1" spans="1:14" ht="18.75" customHeight="1" x14ac:dyDescent="0.25">
      <c r="A1" s="180"/>
      <c r="B1" s="180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</row>
    <row r="2" spans="1:14" x14ac:dyDescent="0.25">
      <c r="A2" s="180"/>
      <c r="B2" s="182" t="s">
        <v>107</v>
      </c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</row>
    <row r="3" spans="1:14" ht="7.35" customHeight="1" x14ac:dyDescent="0.25">
      <c r="A3" s="180"/>
      <c r="B3" s="180"/>
      <c r="C3" s="181"/>
      <c r="D3" s="181"/>
      <c r="E3" s="181"/>
      <c r="F3" s="181"/>
      <c r="G3" s="200"/>
      <c r="H3" s="181"/>
      <c r="I3" s="181"/>
      <c r="J3" s="181"/>
      <c r="K3" s="181"/>
      <c r="L3" s="180"/>
      <c r="M3" s="180"/>
      <c r="N3" s="181"/>
    </row>
    <row r="4" spans="1:14" ht="15.75" thickBot="1" x14ac:dyDescent="0.3">
      <c r="A4" s="180"/>
      <c r="B4" s="180"/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96" t="s">
        <v>167</v>
      </c>
    </row>
    <row r="5" spans="1:14" ht="22.5" customHeight="1" thickBot="1" x14ac:dyDescent="0.3">
      <c r="A5" s="180"/>
      <c r="B5" s="432"/>
      <c r="C5" s="428" t="s">
        <v>181</v>
      </c>
      <c r="D5" s="429"/>
      <c r="E5" s="429"/>
      <c r="F5" s="430"/>
      <c r="G5" s="428" t="s">
        <v>182</v>
      </c>
      <c r="H5" s="429"/>
      <c r="I5" s="429"/>
      <c r="J5" s="430"/>
      <c r="K5" s="428" t="s">
        <v>49</v>
      </c>
      <c r="L5" s="429"/>
      <c r="M5" s="429"/>
      <c r="N5" s="430"/>
    </row>
    <row r="6" spans="1:14" ht="22.5" customHeight="1" thickBot="1" x14ac:dyDescent="0.3">
      <c r="A6" s="180"/>
      <c r="B6" s="433"/>
      <c r="C6" s="123" t="s">
        <v>0</v>
      </c>
      <c r="D6" s="144" t="s">
        <v>192</v>
      </c>
      <c r="E6" s="144" t="s">
        <v>193</v>
      </c>
      <c r="F6" s="144" t="s">
        <v>194</v>
      </c>
      <c r="G6" s="123" t="s">
        <v>0</v>
      </c>
      <c r="H6" s="144" t="s">
        <v>195</v>
      </c>
      <c r="I6" s="144" t="s">
        <v>196</v>
      </c>
      <c r="J6" s="144" t="s">
        <v>197</v>
      </c>
      <c r="K6" s="123" t="str">
        <f>C6</f>
        <v>Total</v>
      </c>
      <c r="L6" s="144" t="str">
        <f>D6</f>
        <v>jan.24</v>
      </c>
      <c r="M6" s="144" t="str">
        <f>E6</f>
        <v>fev.24</v>
      </c>
      <c r="N6" s="144" t="str">
        <f>F6</f>
        <v>mar.24</v>
      </c>
    </row>
    <row r="7" spans="1:14" ht="7.35" customHeight="1" x14ac:dyDescent="0.25">
      <c r="A7" s="180"/>
      <c r="B7" s="346"/>
      <c r="C7" s="356"/>
      <c r="D7" s="357"/>
      <c r="E7" s="357"/>
      <c r="F7" s="357"/>
      <c r="G7" s="356"/>
      <c r="H7" s="357"/>
      <c r="I7" s="357"/>
      <c r="J7" s="357"/>
      <c r="K7" s="356"/>
      <c r="L7" s="356"/>
      <c r="M7" s="357"/>
      <c r="N7" s="358"/>
    </row>
    <row r="8" spans="1:14" x14ac:dyDescent="0.25">
      <c r="A8" s="180"/>
      <c r="B8" s="182" t="s">
        <v>0</v>
      </c>
      <c r="C8" s="360">
        <f>SUM(D8:F8)</f>
        <v>20578.161999999997</v>
      </c>
      <c r="D8" s="359">
        <f>'Q03'!D8</f>
        <v>7185.3089999999984</v>
      </c>
      <c r="E8" s="359">
        <f>'Q03'!E8</f>
        <v>6950.4490000000005</v>
      </c>
      <c r="F8" s="359">
        <f>'Q03'!F8</f>
        <v>6442.4039999999995</v>
      </c>
      <c r="G8" s="360">
        <f>SUM(H8:J8)</f>
        <v>20069.943000000003</v>
      </c>
      <c r="H8" s="359">
        <f>'Q03'!H8</f>
        <v>6795.938000000001</v>
      </c>
      <c r="I8" s="359">
        <f>'Q03'!I8</f>
        <v>6618.9279999999999</v>
      </c>
      <c r="J8" s="361">
        <f>'Q03'!J8</f>
        <v>6655.0770000000011</v>
      </c>
      <c r="K8" s="336">
        <f t="shared" ref="K8:N8" si="0">IF(AND(C8=0,G8=0),"-",IF(G8=0,-100,(C8-G8)/G8*100))</f>
        <v>2.532239379055504</v>
      </c>
      <c r="L8" s="336">
        <f t="shared" si="0"/>
        <v>5.729466631390653</v>
      </c>
      <c r="M8" s="336">
        <f t="shared" si="0"/>
        <v>5.0086811640797517</v>
      </c>
      <c r="N8" s="336">
        <f t="shared" si="0"/>
        <v>-3.1956504785745015</v>
      </c>
    </row>
    <row r="9" spans="1:14" ht="7.35" customHeight="1" x14ac:dyDescent="0.25">
      <c r="A9" s="180"/>
      <c r="B9" s="347"/>
      <c r="C9" s="363"/>
      <c r="D9" s="362"/>
      <c r="E9" s="362"/>
      <c r="F9" s="362"/>
      <c r="G9" s="363"/>
      <c r="H9" s="362"/>
      <c r="I9" s="362"/>
      <c r="J9" s="364"/>
      <c r="K9" s="337"/>
      <c r="L9" s="337"/>
      <c r="M9" s="337"/>
      <c r="N9" s="337"/>
    </row>
    <row r="10" spans="1:14" x14ac:dyDescent="0.25">
      <c r="A10" s="180"/>
      <c r="B10" s="368" t="s">
        <v>96</v>
      </c>
      <c r="C10" s="323"/>
      <c r="D10" s="322"/>
      <c r="E10" s="322"/>
      <c r="F10" s="322"/>
      <c r="G10" s="323"/>
      <c r="H10" s="322"/>
      <c r="I10" s="322"/>
      <c r="J10" s="367"/>
      <c r="K10" s="415"/>
      <c r="L10" s="337"/>
      <c r="M10" s="337"/>
      <c r="N10" s="337"/>
    </row>
    <row r="11" spans="1:14" ht="7.35" customHeight="1" x14ac:dyDescent="0.25">
      <c r="A11" s="180"/>
      <c r="B11" s="347"/>
      <c r="C11" s="323"/>
      <c r="D11" s="322"/>
      <c r="E11" s="322"/>
      <c r="F11" s="322"/>
      <c r="G11" s="323"/>
      <c r="H11" s="322"/>
      <c r="I11" s="322"/>
      <c r="J11" s="367"/>
      <c r="K11" s="337"/>
      <c r="L11" s="337"/>
      <c r="M11" s="337"/>
      <c r="N11" s="337"/>
    </row>
    <row r="12" spans="1:14" x14ac:dyDescent="0.25">
      <c r="A12" s="180"/>
      <c r="B12" s="369" t="s">
        <v>95</v>
      </c>
      <c r="C12" s="148">
        <f>SUM(D12:F12)</f>
        <v>2948.1019999999999</v>
      </c>
      <c r="D12" s="290">
        <f>SUM(D13:D16)</f>
        <v>989.34500000000003</v>
      </c>
      <c r="E12" s="290">
        <f>SUM(E13:E16)</f>
        <v>935.85799999999995</v>
      </c>
      <c r="F12" s="290">
        <f>SUM(F13:F16)</f>
        <v>1022.899</v>
      </c>
      <c r="G12" s="148">
        <f>SUM(H12:J12)</f>
        <v>3147.172</v>
      </c>
      <c r="H12" s="290">
        <f>SUM(H13:H16)</f>
        <v>1067.7060000000001</v>
      </c>
      <c r="I12" s="290">
        <f>SUM(I13:I16)</f>
        <v>996.93500000000006</v>
      </c>
      <c r="J12" s="149">
        <f>SUM(J13:J16)</f>
        <v>1082.5309999999999</v>
      </c>
      <c r="K12" s="336">
        <f t="shared" ref="K12:N16" si="1">IF(AND(C12=0,G12=0),"-",IF(G12=0,-100,(C12-G12)/G12*100))</f>
        <v>-6.3253613085017326</v>
      </c>
      <c r="L12" s="336">
        <f t="shared" si="1"/>
        <v>-7.3391926241868175</v>
      </c>
      <c r="M12" s="336">
        <f t="shared" si="1"/>
        <v>-6.12647765400955</v>
      </c>
      <c r="N12" s="336">
        <f t="shared" si="1"/>
        <v>-5.5085720408930507</v>
      </c>
    </row>
    <row r="13" spans="1:14" x14ac:dyDescent="0.25">
      <c r="A13" s="180"/>
      <c r="B13" s="352" t="s">
        <v>93</v>
      </c>
      <c r="C13" s="365">
        <f>SUM(D13:F13)</f>
        <v>521.61400000000003</v>
      </c>
      <c r="D13" s="24">
        <v>141.24</v>
      </c>
      <c r="E13" s="24">
        <v>243.93600000000001</v>
      </c>
      <c r="F13" s="24">
        <v>136.43799999999999</v>
      </c>
      <c r="G13" s="413">
        <f>SUM(H13:J13)</f>
        <v>620.33699999999999</v>
      </c>
      <c r="H13" s="24">
        <v>262.15199999999999</v>
      </c>
      <c r="I13" s="24">
        <v>177.935</v>
      </c>
      <c r="J13" s="414">
        <v>180.25</v>
      </c>
      <c r="K13" s="335">
        <f t="shared" si="1"/>
        <v>-15.914414261925366</v>
      </c>
      <c r="L13" s="335">
        <f t="shared" si="1"/>
        <v>-46.122860020140983</v>
      </c>
      <c r="M13" s="335">
        <f t="shared" si="1"/>
        <v>37.092758591620537</v>
      </c>
      <c r="N13" s="335">
        <f t="shared" si="1"/>
        <v>-24.306241331484056</v>
      </c>
    </row>
    <row r="14" spans="1:14" x14ac:dyDescent="0.25">
      <c r="A14" s="180"/>
      <c r="B14" s="352" t="s">
        <v>92</v>
      </c>
      <c r="C14" s="365">
        <f>SUM(D14:F14)</f>
        <v>636.64699999999993</v>
      </c>
      <c r="D14" s="24">
        <v>251.23099999999999</v>
      </c>
      <c r="E14" s="24">
        <v>160.07</v>
      </c>
      <c r="F14" s="24">
        <v>225.346</v>
      </c>
      <c r="G14" s="413">
        <f>SUM(H14:J14)</f>
        <v>616.44799999999998</v>
      </c>
      <c r="H14" s="24">
        <v>198.084</v>
      </c>
      <c r="I14" s="24">
        <v>185.56700000000001</v>
      </c>
      <c r="J14" s="414">
        <v>232.797</v>
      </c>
      <c r="K14" s="335">
        <f t="shared" si="1"/>
        <v>3.2766754049003248</v>
      </c>
      <c r="L14" s="335">
        <f t="shared" si="1"/>
        <v>26.830536540053711</v>
      </c>
      <c r="M14" s="335">
        <f t="shared" si="1"/>
        <v>-13.740050763336162</v>
      </c>
      <c r="N14" s="335">
        <f t="shared" si="1"/>
        <v>-3.2006426199650315</v>
      </c>
    </row>
    <row r="15" spans="1:14" x14ac:dyDescent="0.25">
      <c r="A15" s="180"/>
      <c r="B15" s="352" t="s">
        <v>91</v>
      </c>
      <c r="C15" s="365">
        <f>SUM(D15:F15)</f>
        <v>1289.5329999999999</v>
      </c>
      <c r="D15" s="24">
        <v>440.07100000000003</v>
      </c>
      <c r="E15" s="24">
        <v>408.76600000000002</v>
      </c>
      <c r="F15" s="24">
        <v>440.69600000000003</v>
      </c>
      <c r="G15" s="413">
        <f>SUM(H15:J15)</f>
        <v>1368.6309999999999</v>
      </c>
      <c r="H15" s="24">
        <v>441.53300000000002</v>
      </c>
      <c r="I15" s="24">
        <v>444.57299999999998</v>
      </c>
      <c r="J15" s="414">
        <v>482.52499999999998</v>
      </c>
      <c r="K15" s="335">
        <f t="shared" si="1"/>
        <v>-5.7793517756064245</v>
      </c>
      <c r="L15" s="335">
        <f t="shared" si="1"/>
        <v>-0.33111907830218557</v>
      </c>
      <c r="M15" s="335">
        <f t="shared" si="1"/>
        <v>-8.0542453095442053</v>
      </c>
      <c r="N15" s="335">
        <f t="shared" si="1"/>
        <v>-8.6687736386715617</v>
      </c>
    </row>
    <row r="16" spans="1:14" x14ac:dyDescent="0.25">
      <c r="A16" s="180"/>
      <c r="B16" s="352" t="s">
        <v>90</v>
      </c>
      <c r="C16" s="365">
        <f>SUM(D16:F16)</f>
        <v>500.30799999999999</v>
      </c>
      <c r="D16" s="24">
        <v>156.803</v>
      </c>
      <c r="E16" s="24">
        <v>123.086</v>
      </c>
      <c r="F16" s="24">
        <v>220.41900000000001</v>
      </c>
      <c r="G16" s="413">
        <f>SUM(H16:J16)</f>
        <v>541.75600000000009</v>
      </c>
      <c r="H16" s="24">
        <v>165.93700000000001</v>
      </c>
      <c r="I16" s="24">
        <v>188.86</v>
      </c>
      <c r="J16" s="414">
        <v>186.959</v>
      </c>
      <c r="K16" s="335">
        <f t="shared" si="1"/>
        <v>-7.6506766883984838</v>
      </c>
      <c r="L16" s="335">
        <f t="shared" si="1"/>
        <v>-5.5044986952879791</v>
      </c>
      <c r="M16" s="335">
        <f t="shared" si="1"/>
        <v>-34.82685587207456</v>
      </c>
      <c r="N16" s="335">
        <f t="shared" si="1"/>
        <v>17.896972063393584</v>
      </c>
    </row>
    <row r="17" spans="1:14" ht="7.35" customHeight="1" x14ac:dyDescent="0.25">
      <c r="A17" s="180"/>
      <c r="B17" s="352"/>
      <c r="C17" s="323"/>
      <c r="D17" s="322"/>
      <c r="E17" s="322"/>
      <c r="F17" s="409"/>
      <c r="G17" s="323"/>
      <c r="H17" s="322"/>
      <c r="I17" s="322"/>
      <c r="J17" s="367"/>
      <c r="K17" s="415"/>
      <c r="L17" s="337"/>
      <c r="M17" s="337"/>
      <c r="N17" s="337"/>
    </row>
    <row r="18" spans="1:14" x14ac:dyDescent="0.25">
      <c r="A18" s="180"/>
      <c r="B18" s="369" t="s">
        <v>124</v>
      </c>
      <c r="C18" s="148">
        <f>SUM(D18:F18)</f>
        <v>2595.364</v>
      </c>
      <c r="D18" s="290">
        <f>SUM(D19:D22)</f>
        <v>875.02599999999995</v>
      </c>
      <c r="E18" s="290">
        <f>SUM(E19:E22)</f>
        <v>1082.2260000000001</v>
      </c>
      <c r="F18" s="290">
        <f>SUM(F19:F22)</f>
        <v>638.11199999999997</v>
      </c>
      <c r="G18" s="148">
        <f>SUM(H18:J18)</f>
        <v>2919.5549999999998</v>
      </c>
      <c r="H18" s="290">
        <f>SUM(H19:H22)</f>
        <v>910.66599999999994</v>
      </c>
      <c r="I18" s="290">
        <f>SUM(I19:I22)</f>
        <v>1096.9999999999998</v>
      </c>
      <c r="J18" s="149">
        <f>SUM(J19:J22)</f>
        <v>911.88900000000001</v>
      </c>
      <c r="K18" s="336">
        <f t="shared" ref="K18:N22" si="2">IF(AND(C18=0,G18=0),"-",IF(G18=0,-100,(C18-G18)/G18*100))</f>
        <v>-11.104123744885772</v>
      </c>
      <c r="L18" s="336">
        <f t="shared" si="2"/>
        <v>-3.9136192632644664</v>
      </c>
      <c r="M18" s="336">
        <f t="shared" si="2"/>
        <v>-1.3467639015496502</v>
      </c>
      <c r="N18" s="336">
        <f t="shared" si="2"/>
        <v>-30.023062017416596</v>
      </c>
    </row>
    <row r="19" spans="1:14" x14ac:dyDescent="0.25">
      <c r="A19" s="180"/>
      <c r="B19" s="352" t="s">
        <v>93</v>
      </c>
      <c r="C19" s="365">
        <f>SUM(D19:F19)</f>
        <v>396.58800000000002</v>
      </c>
      <c r="D19" s="24">
        <v>159.20400000000001</v>
      </c>
      <c r="E19" s="24">
        <v>120.66500000000001</v>
      </c>
      <c r="F19" s="24">
        <v>116.71899999999999</v>
      </c>
      <c r="G19" s="413">
        <f>SUM(H19:J19)</f>
        <v>524.10599999999999</v>
      </c>
      <c r="H19" s="24">
        <v>141.96799999999999</v>
      </c>
      <c r="I19" s="24">
        <v>255.62100000000001</v>
      </c>
      <c r="J19" s="414">
        <v>126.517</v>
      </c>
      <c r="K19" s="335">
        <f t="shared" si="2"/>
        <v>-24.330574349463653</v>
      </c>
      <c r="L19" s="335">
        <f t="shared" si="2"/>
        <v>12.140764115857108</v>
      </c>
      <c r="M19" s="335">
        <f t="shared" si="2"/>
        <v>-52.795349364880039</v>
      </c>
      <c r="N19" s="335">
        <f t="shared" si="2"/>
        <v>-7.7444137941936679</v>
      </c>
    </row>
    <row r="20" spans="1:14" x14ac:dyDescent="0.25">
      <c r="A20" s="180"/>
      <c r="B20" s="352" t="s">
        <v>92</v>
      </c>
      <c r="C20" s="365">
        <f>SUM(D20:F20)</f>
        <v>1022.395</v>
      </c>
      <c r="D20" s="24">
        <v>418.3</v>
      </c>
      <c r="E20" s="24">
        <v>414.97300000000001</v>
      </c>
      <c r="F20" s="24">
        <v>189.12200000000001</v>
      </c>
      <c r="G20" s="413">
        <f>SUM(H20:J20)</f>
        <v>1618.8649999999998</v>
      </c>
      <c r="H20" s="24">
        <v>527.58299999999997</v>
      </c>
      <c r="I20" s="24">
        <v>587.92499999999995</v>
      </c>
      <c r="J20" s="414">
        <v>503.35700000000003</v>
      </c>
      <c r="K20" s="335">
        <f t="shared" si="2"/>
        <v>-36.844950011273326</v>
      </c>
      <c r="L20" s="335">
        <f t="shared" si="2"/>
        <v>-20.713897149832341</v>
      </c>
      <c r="M20" s="335">
        <f t="shared" si="2"/>
        <v>-29.417357656163617</v>
      </c>
      <c r="N20" s="335">
        <f t="shared" si="2"/>
        <v>-62.427859352308602</v>
      </c>
    </row>
    <row r="21" spans="1:14" x14ac:dyDescent="0.25">
      <c r="A21" s="180"/>
      <c r="B21" s="352" t="s">
        <v>91</v>
      </c>
      <c r="C21" s="365">
        <f>SUM(D21:F21)</f>
        <v>861.95799999999997</v>
      </c>
      <c r="D21" s="24">
        <v>288.87099999999998</v>
      </c>
      <c r="E21" s="24">
        <v>280.28399999999999</v>
      </c>
      <c r="F21" s="24">
        <v>292.803</v>
      </c>
      <c r="G21" s="413">
        <f>SUM(H21:J21)</f>
        <v>743.93100000000004</v>
      </c>
      <c r="H21" s="24">
        <v>237.209</v>
      </c>
      <c r="I21" s="24">
        <v>239.37299999999999</v>
      </c>
      <c r="J21" s="414">
        <v>267.34899999999999</v>
      </c>
      <c r="K21" s="335">
        <f t="shared" si="2"/>
        <v>15.865315466084882</v>
      </c>
      <c r="L21" s="335">
        <f t="shared" si="2"/>
        <v>21.7791061890569</v>
      </c>
      <c r="M21" s="335">
        <f t="shared" si="2"/>
        <v>17.090899976187792</v>
      </c>
      <c r="N21" s="335">
        <f t="shared" si="2"/>
        <v>9.5208884267380878</v>
      </c>
    </row>
    <row r="22" spans="1:14" x14ac:dyDescent="0.25">
      <c r="A22" s="180"/>
      <c r="B22" s="352" t="s">
        <v>90</v>
      </c>
      <c r="C22" s="365">
        <f>SUM(D22:F22)</f>
        <v>314.423</v>
      </c>
      <c r="D22" s="24">
        <v>8.6509999999999998</v>
      </c>
      <c r="E22" s="24">
        <v>266.30399999999997</v>
      </c>
      <c r="F22" s="24">
        <v>39.468000000000004</v>
      </c>
      <c r="G22" s="413">
        <f>SUM(H22:J22)</f>
        <v>32.652999999999999</v>
      </c>
      <c r="H22" s="24">
        <v>3.9060000000000001</v>
      </c>
      <c r="I22" s="24">
        <v>14.081</v>
      </c>
      <c r="J22" s="414">
        <v>14.666</v>
      </c>
      <c r="K22" s="335">
        <f t="shared" si="2"/>
        <v>862.92224297920552</v>
      </c>
      <c r="L22" s="335">
        <f t="shared" si="2"/>
        <v>121.47977470558114</v>
      </c>
      <c r="M22" s="381">
        <f t="shared" si="2"/>
        <v>1791.2293160997087</v>
      </c>
      <c r="N22" s="335">
        <f t="shared" si="2"/>
        <v>169.11223237419884</v>
      </c>
    </row>
    <row r="23" spans="1:14" ht="7.35" customHeight="1" x14ac:dyDescent="0.25">
      <c r="A23" s="180"/>
      <c r="B23" s="352"/>
      <c r="C23" s="323"/>
      <c r="D23" s="322"/>
      <c r="E23" s="322"/>
      <c r="F23" s="322"/>
      <c r="G23" s="323"/>
      <c r="H23" s="322"/>
      <c r="I23" s="322"/>
      <c r="J23" s="367"/>
      <c r="K23" s="415"/>
      <c r="L23" s="337"/>
      <c r="M23" s="337"/>
      <c r="N23" s="337"/>
    </row>
    <row r="24" spans="1:14" x14ac:dyDescent="0.25">
      <c r="A24" s="180"/>
      <c r="B24" s="369" t="s">
        <v>94</v>
      </c>
      <c r="C24" s="148">
        <f>SUM(D24:F24)</f>
        <v>10615.618</v>
      </c>
      <c r="D24" s="290">
        <f>SUM(D25:D28)</f>
        <v>3796.5660000000003</v>
      </c>
      <c r="E24" s="290">
        <f>SUM(E25:E28)</f>
        <v>3482.009</v>
      </c>
      <c r="F24" s="290">
        <f>SUM(F25:F28)</f>
        <v>3337.0429999999997</v>
      </c>
      <c r="G24" s="148">
        <f>SUM(H24:J24)</f>
        <v>9247.7870000000003</v>
      </c>
      <c r="H24" s="290">
        <f>SUM(H25:H28)</f>
        <v>3217.9279999999999</v>
      </c>
      <c r="I24" s="290">
        <f>SUM(I25:I28)</f>
        <v>2885.1869999999999</v>
      </c>
      <c r="J24" s="149">
        <f>SUM(J25:J28)</f>
        <v>3144.672</v>
      </c>
      <c r="K24" s="336">
        <f t="shared" ref="K24:K28" si="3">IF(AND(C24=0,G24=0),"-",IF(G24=0,-100,(C24-G24)/G24*100))</f>
        <v>14.790900785236513</v>
      </c>
      <c r="L24" s="336">
        <f t="shared" ref="L24:L28" si="4">IF(AND(D24=0,H24=0),"-",IF(H24=0,-100,(D24-H24)/H24*100))</f>
        <v>17.981695053462985</v>
      </c>
      <c r="M24" s="336">
        <f t="shared" ref="M24:M28" si="5">IF(AND(E24=0,I24=0),"-",IF(I24=0,-100,(E24-I24)/I24*100))</f>
        <v>20.685730249027191</v>
      </c>
      <c r="N24" s="336">
        <f t="shared" ref="N24:N28" si="6">IF(AND(F24=0,J24=0),"-",IF(J24=0,-100,(F24-J24)/J24*100))</f>
        <v>6.1173629555005942</v>
      </c>
    </row>
    <row r="25" spans="1:14" x14ac:dyDescent="0.25">
      <c r="A25" s="180"/>
      <c r="B25" s="352" t="s">
        <v>93</v>
      </c>
      <c r="C25" s="365">
        <f>SUM(D25:F25)</f>
        <v>5594.6379999999999</v>
      </c>
      <c r="D25" s="24">
        <v>2014.2840000000001</v>
      </c>
      <c r="E25" s="24">
        <v>1925.6210000000001</v>
      </c>
      <c r="F25" s="24">
        <v>1654.7329999999999</v>
      </c>
      <c r="G25" s="413">
        <f>SUM(H25:J25)</f>
        <v>5630.3359999999993</v>
      </c>
      <c r="H25" s="24">
        <v>2102.8879999999999</v>
      </c>
      <c r="I25" s="24">
        <v>1742.9849999999999</v>
      </c>
      <c r="J25" s="414">
        <v>1784.463</v>
      </c>
      <c r="K25" s="335">
        <f t="shared" si="3"/>
        <v>-0.6340296564894069</v>
      </c>
      <c r="L25" s="335">
        <f t="shared" si="4"/>
        <v>-4.2134436070774957</v>
      </c>
      <c r="M25" s="335">
        <f t="shared" si="5"/>
        <v>10.478346055760674</v>
      </c>
      <c r="N25" s="335">
        <f t="shared" si="6"/>
        <v>-7.2699742163328693</v>
      </c>
    </row>
    <row r="26" spans="1:14" x14ac:dyDescent="0.25">
      <c r="A26" s="180"/>
      <c r="B26" s="352" t="s">
        <v>92</v>
      </c>
      <c r="C26" s="365">
        <f>SUM(D26:F26)</f>
        <v>142.351</v>
      </c>
      <c r="D26" s="24">
        <v>39.930999999999997</v>
      </c>
      <c r="E26" s="24">
        <v>18.018999999999998</v>
      </c>
      <c r="F26" s="24">
        <v>84.400999999999996</v>
      </c>
      <c r="G26" s="413">
        <f>SUM(H26:J26)</f>
        <v>62.756</v>
      </c>
      <c r="H26" s="24">
        <v>38.506999999999998</v>
      </c>
      <c r="I26" s="24">
        <v>17.657</v>
      </c>
      <c r="J26" s="414">
        <v>6.5919999999999996</v>
      </c>
      <c r="K26" s="335">
        <f t="shared" si="3"/>
        <v>126.8324941041494</v>
      </c>
      <c r="L26" s="379">
        <f t="shared" si="4"/>
        <v>3.6980289298049698</v>
      </c>
      <c r="M26" s="335">
        <f t="shared" si="5"/>
        <v>2.0501783995016045</v>
      </c>
      <c r="N26" s="335">
        <f t="shared" si="6"/>
        <v>1180.3549757281553</v>
      </c>
    </row>
    <row r="27" spans="1:14" x14ac:dyDescent="0.25">
      <c r="A27" s="180"/>
      <c r="B27" s="352" t="s">
        <v>91</v>
      </c>
      <c r="C27" s="365">
        <f>SUM(D27:F27)</f>
        <v>4864.018</v>
      </c>
      <c r="D27" s="24">
        <v>1739.4960000000001</v>
      </c>
      <c r="E27" s="24">
        <v>1533.461</v>
      </c>
      <c r="F27" s="24">
        <v>1591.0609999999999</v>
      </c>
      <c r="G27" s="413">
        <f>SUM(H27:J27)</f>
        <v>3536.9549999999999</v>
      </c>
      <c r="H27" s="24">
        <v>1068.953</v>
      </c>
      <c r="I27" s="24">
        <v>1120.4469999999999</v>
      </c>
      <c r="J27" s="414">
        <v>1347.5550000000001</v>
      </c>
      <c r="K27" s="335">
        <f t="shared" si="3"/>
        <v>37.519928865365834</v>
      </c>
      <c r="L27" s="335">
        <f t="shared" si="4"/>
        <v>62.72895066480941</v>
      </c>
      <c r="M27" s="335">
        <f t="shared" si="5"/>
        <v>36.861538296769069</v>
      </c>
      <c r="N27" s="335">
        <f t="shared" si="6"/>
        <v>18.070208637124264</v>
      </c>
    </row>
    <row r="28" spans="1:14" x14ac:dyDescent="0.25">
      <c r="A28" s="180"/>
      <c r="B28" s="352" t="s">
        <v>90</v>
      </c>
      <c r="C28" s="365">
        <f>SUM(D28:F28)</f>
        <v>14.611000000000001</v>
      </c>
      <c r="D28" s="24">
        <v>2.855</v>
      </c>
      <c r="E28" s="24">
        <v>4.9080000000000004</v>
      </c>
      <c r="F28" s="24">
        <v>6.8479999999999999</v>
      </c>
      <c r="G28" s="413">
        <f>SUM(H28:J28)</f>
        <v>17.740000000000002</v>
      </c>
      <c r="H28" s="24">
        <v>7.58</v>
      </c>
      <c r="I28" s="416">
        <v>4.0979999999999999</v>
      </c>
      <c r="J28" s="414">
        <v>6.0620000000000003</v>
      </c>
      <c r="K28" s="335">
        <f t="shared" si="3"/>
        <v>-17.638105975197298</v>
      </c>
      <c r="L28" s="335">
        <f t="shared" si="4"/>
        <v>-62.335092348284959</v>
      </c>
      <c r="M28" s="335">
        <f t="shared" si="5"/>
        <v>19.765739385065899</v>
      </c>
      <c r="N28" s="335">
        <f t="shared" si="6"/>
        <v>12.966017815902333</v>
      </c>
    </row>
    <row r="29" spans="1:14" ht="7.35" customHeight="1" thickBot="1" x14ac:dyDescent="0.3">
      <c r="A29" s="180"/>
      <c r="B29" s="342"/>
      <c r="C29" s="342"/>
      <c r="D29" s="192"/>
      <c r="E29" s="192"/>
      <c r="F29" s="192"/>
      <c r="G29" s="192"/>
      <c r="H29" s="192"/>
      <c r="I29" s="192"/>
      <c r="J29" s="192"/>
      <c r="K29" s="192"/>
      <c r="L29" s="192"/>
      <c r="M29" s="192"/>
      <c r="N29" s="192"/>
    </row>
    <row r="30" spans="1:14" ht="15.75" thickTop="1" x14ac:dyDescent="0.25">
      <c r="A30" s="180"/>
      <c r="B30" s="293" t="s">
        <v>174</v>
      </c>
      <c r="C30" s="180"/>
      <c r="D30" s="181"/>
      <c r="E30" s="181"/>
      <c r="F30" s="181"/>
      <c r="G30" s="181"/>
      <c r="H30" s="181"/>
      <c r="I30" s="181"/>
      <c r="J30" s="181"/>
      <c r="K30" s="193"/>
      <c r="L30" s="181"/>
      <c r="M30" s="181"/>
      <c r="N30" s="294" t="s">
        <v>119</v>
      </c>
    </row>
    <row r="31" spans="1:14" x14ac:dyDescent="0.25">
      <c r="A31" s="37"/>
      <c r="B31" s="22"/>
      <c r="C31" s="2"/>
      <c r="D31" s="2"/>
      <c r="E31" s="2"/>
      <c r="F31" s="6"/>
      <c r="G31" s="1"/>
      <c r="H31" s="1"/>
      <c r="I31" s="1"/>
      <c r="J31" s="1"/>
      <c r="K31" s="1"/>
      <c r="L31" s="1"/>
      <c r="M31" s="1"/>
      <c r="N31" s="1"/>
    </row>
    <row r="32" spans="1:14" x14ac:dyDescent="0.25">
      <c r="A32" s="37"/>
      <c r="B32" s="22"/>
      <c r="C32" s="2"/>
      <c r="D32" s="2"/>
      <c r="E32" s="2"/>
      <c r="F32" s="6"/>
      <c r="G32" s="38"/>
      <c r="H32" s="1"/>
      <c r="I32" s="1"/>
      <c r="J32" s="1"/>
      <c r="K32" s="1"/>
      <c r="L32" s="1"/>
      <c r="M32" s="1"/>
      <c r="N32" s="1"/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58" orientation="portrait" verticalDpi="90" r:id="rId1"/>
  <headerFooter>
    <oddFooter>&amp;L_x000D_&amp;1#&amp;"Calibri"&amp;10&amp;K008000 PUBLICA - PUBLIC</oddFooter>
  </headerFooter>
  <ignoredErrors>
    <ignoredError sqref="G12 G18 G24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N23"/>
  <sheetViews>
    <sheetView showGridLines="0" zoomScale="85" zoomScaleNormal="85" workbookViewId="0">
      <selection activeCell="B2" sqref="B2"/>
    </sheetView>
  </sheetViews>
  <sheetFormatPr defaultRowHeight="15" x14ac:dyDescent="0.25"/>
  <cols>
    <col min="1" max="1" width="2.28515625" style="1" customWidth="1"/>
    <col min="2" max="2" width="26.5703125" style="1" customWidth="1"/>
    <col min="3" max="3" width="11.5703125" style="2" bestFit="1" customWidth="1"/>
    <col min="4" max="4" width="11.42578125" style="2" bestFit="1" customWidth="1"/>
    <col min="5" max="5" width="12.42578125" style="2" customWidth="1"/>
    <col min="6" max="6" width="11.42578125" style="2" bestFit="1" customWidth="1"/>
    <col min="7" max="7" width="12" style="2" customWidth="1"/>
    <col min="8" max="8" width="12" style="2" bestFit="1" customWidth="1"/>
    <col min="9" max="9" width="11.5703125" style="2" bestFit="1" customWidth="1"/>
    <col min="10" max="10" width="12.28515625" style="2" customWidth="1"/>
    <col min="11" max="11" width="8" style="2" customWidth="1"/>
    <col min="12" max="12" width="9.7109375" style="2" customWidth="1"/>
    <col min="13" max="14" width="8" style="2" customWidth="1"/>
  </cols>
  <sheetData>
    <row r="1" spans="1:14" ht="7.35" customHeight="1" x14ac:dyDescent="0.25"/>
    <row r="2" spans="1:14" x14ac:dyDescent="0.25">
      <c r="B2" s="63" t="s">
        <v>97</v>
      </c>
      <c r="C2" s="143"/>
      <c r="D2" s="143"/>
      <c r="E2" s="143"/>
      <c r="F2" s="143"/>
      <c r="G2" s="143"/>
      <c r="H2" s="143"/>
      <c r="I2" s="143"/>
      <c r="J2" s="143"/>
      <c r="K2" s="51"/>
      <c r="L2" s="51"/>
      <c r="M2" s="143"/>
      <c r="N2" s="143"/>
    </row>
    <row r="3" spans="1:14" ht="7.35" customHeight="1" x14ac:dyDescent="0.25">
      <c r="B3" s="51"/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</row>
    <row r="4" spans="1:14" ht="15.75" thickBot="1" x14ac:dyDescent="0.3">
      <c r="B4" s="51"/>
      <c r="C4" s="143"/>
      <c r="D4" s="143"/>
      <c r="E4" s="143"/>
      <c r="F4" s="143"/>
      <c r="G4" s="143"/>
      <c r="H4" s="143"/>
      <c r="I4" s="143"/>
      <c r="J4" s="143"/>
      <c r="K4" s="143"/>
      <c r="L4" s="143"/>
      <c r="M4" s="143"/>
      <c r="N4" s="74" t="s">
        <v>53</v>
      </c>
    </row>
    <row r="5" spans="1:14" ht="22.5" customHeight="1" thickBot="1" x14ac:dyDescent="0.3">
      <c r="B5" s="435"/>
      <c r="C5" s="434" t="s">
        <v>190</v>
      </c>
      <c r="D5" s="434"/>
      <c r="E5" s="434"/>
      <c r="F5" s="434"/>
      <c r="G5" s="434" t="s">
        <v>182</v>
      </c>
      <c r="H5" s="434"/>
      <c r="I5" s="434"/>
      <c r="J5" s="434"/>
      <c r="K5" s="434" t="s">
        <v>49</v>
      </c>
      <c r="L5" s="434"/>
      <c r="M5" s="434"/>
      <c r="N5" s="434"/>
    </row>
    <row r="6" spans="1:14" ht="22.5" customHeight="1" x14ac:dyDescent="0.25">
      <c r="B6" s="436"/>
      <c r="C6" s="123" t="s">
        <v>0</v>
      </c>
      <c r="D6" s="144" t="s">
        <v>183</v>
      </c>
      <c r="E6" s="144" t="s">
        <v>184</v>
      </c>
      <c r="F6" s="144" t="s">
        <v>185</v>
      </c>
      <c r="G6" s="123" t="s">
        <v>0</v>
      </c>
      <c r="H6" s="144" t="s">
        <v>186</v>
      </c>
      <c r="I6" s="144" t="s">
        <v>187</v>
      </c>
      <c r="J6" s="144" t="s">
        <v>188</v>
      </c>
      <c r="K6" s="123" t="str">
        <f>C6</f>
        <v>Total</v>
      </c>
      <c r="L6" s="144" t="str">
        <f>D6</f>
        <v>Jan.24</v>
      </c>
      <c r="M6" s="144" t="str">
        <f>E6</f>
        <v>Fev.24</v>
      </c>
      <c r="N6" s="144" t="str">
        <f>F6</f>
        <v>Mar.24</v>
      </c>
    </row>
    <row r="7" spans="1:14" ht="7.35" customHeight="1" x14ac:dyDescent="0.25">
      <c r="B7" s="65"/>
      <c r="C7" s="143"/>
      <c r="D7" s="143"/>
      <c r="E7" s="370"/>
      <c r="F7" s="370"/>
      <c r="G7" s="143"/>
      <c r="H7" s="143"/>
      <c r="I7" s="370"/>
      <c r="J7" s="370"/>
      <c r="K7" s="143"/>
      <c r="L7" s="370"/>
      <c r="M7" s="370"/>
      <c r="N7" s="370"/>
    </row>
    <row r="8" spans="1:14" x14ac:dyDescent="0.25">
      <c r="A8" s="3"/>
      <c r="B8" s="147" t="s">
        <v>54</v>
      </c>
      <c r="C8" s="148">
        <f t="shared" ref="C8:J8" si="0">SUM(C10)+SUM(C18)</f>
        <v>5194046</v>
      </c>
      <c r="D8" s="290">
        <f t="shared" si="0"/>
        <v>1712430</v>
      </c>
      <c r="E8" s="290">
        <f t="shared" si="0"/>
        <v>1699752</v>
      </c>
      <c r="F8" s="149">
        <f t="shared" si="0"/>
        <v>1781864</v>
      </c>
      <c r="G8" s="148">
        <f t="shared" si="0"/>
        <v>4811443</v>
      </c>
      <c r="H8" s="290">
        <f t="shared" si="0"/>
        <v>1488046</v>
      </c>
      <c r="I8" s="290">
        <f t="shared" si="0"/>
        <v>1490431</v>
      </c>
      <c r="J8" s="149">
        <f t="shared" si="0"/>
        <v>1832966</v>
      </c>
      <c r="K8" s="150">
        <f>(C8-G8)/G8*100</f>
        <v>7.9519387427015147</v>
      </c>
      <c r="L8" s="186">
        <f>(D8-H8)/H8*100</f>
        <v>15.079103737384465</v>
      </c>
      <c r="M8" s="186">
        <f>(E8-I8)/I8*100</f>
        <v>14.044326775275071</v>
      </c>
      <c r="N8" s="186">
        <f>(F8-J8)/J8*100</f>
        <v>-2.787940420062347</v>
      </c>
    </row>
    <row r="9" spans="1:14" ht="7.35" customHeight="1" x14ac:dyDescent="0.25">
      <c r="B9" s="145"/>
      <c r="C9" s="151"/>
      <c r="D9" s="152"/>
      <c r="E9" s="152"/>
      <c r="F9" s="153"/>
      <c r="G9" s="151"/>
      <c r="H9" s="152"/>
      <c r="I9" s="152"/>
      <c r="J9" s="153"/>
      <c r="K9" s="150"/>
      <c r="L9" s="186"/>
      <c r="M9" s="186"/>
      <c r="N9" s="186"/>
    </row>
    <row r="10" spans="1:14" x14ac:dyDescent="0.25">
      <c r="A10" s="3"/>
      <c r="B10" s="154" t="s">
        <v>112</v>
      </c>
      <c r="C10" s="148">
        <f>SUM(C12:C16)</f>
        <v>5174705</v>
      </c>
      <c r="D10" s="290">
        <f t="shared" ref="D10:J10" si="1">SUM(D12:D16)</f>
        <v>1708058</v>
      </c>
      <c r="E10" s="290">
        <f t="shared" si="1"/>
        <v>1693056</v>
      </c>
      <c r="F10" s="149">
        <f t="shared" si="1"/>
        <v>1773591</v>
      </c>
      <c r="G10" s="148">
        <f>SUM(G12:G16)</f>
        <v>4795379</v>
      </c>
      <c r="H10" s="290">
        <f t="shared" si="1"/>
        <v>1483944</v>
      </c>
      <c r="I10" s="290">
        <f t="shared" si="1"/>
        <v>1484975</v>
      </c>
      <c r="J10" s="149">
        <f t="shared" si="1"/>
        <v>1826460</v>
      </c>
      <c r="K10" s="150">
        <f>(C10-G10)/G10*100</f>
        <v>7.9102402542113985</v>
      </c>
      <c r="L10" s="186">
        <f>(D10-H10)/H10*100</f>
        <v>15.102591472454485</v>
      </c>
      <c r="M10" s="186">
        <f>(E10-I10)/I10*100</f>
        <v>14.012424451590094</v>
      </c>
      <c r="N10" s="186">
        <f>(F10-J10)/J10*100</f>
        <v>-2.8946158141979565</v>
      </c>
    </row>
    <row r="11" spans="1:14" ht="7.35" customHeight="1" x14ac:dyDescent="0.25">
      <c r="B11" s="145"/>
      <c r="C11" s="151"/>
      <c r="D11" s="155"/>
      <c r="E11" s="155"/>
      <c r="F11" s="156"/>
      <c r="G11" s="151"/>
      <c r="H11" s="155"/>
      <c r="I11" s="155"/>
      <c r="J11" s="156"/>
      <c r="K11" s="150"/>
      <c r="L11" s="186"/>
      <c r="M11" s="186"/>
      <c r="N11" s="186"/>
    </row>
    <row r="12" spans="1:14" x14ac:dyDescent="0.25">
      <c r="B12" s="157" t="s">
        <v>118</v>
      </c>
      <c r="C12" s="151">
        <f>SUM(D12:F12)</f>
        <v>2978</v>
      </c>
      <c r="D12" s="158">
        <v>657</v>
      </c>
      <c r="E12" s="158">
        <v>525</v>
      </c>
      <c r="F12" s="159">
        <v>1796</v>
      </c>
      <c r="G12" s="151">
        <f>SUM(H12:J12)</f>
        <v>2068</v>
      </c>
      <c r="H12" s="158">
        <v>254</v>
      </c>
      <c r="I12" s="158">
        <v>566</v>
      </c>
      <c r="J12" s="159">
        <v>1248</v>
      </c>
      <c r="K12" s="297">
        <f>(C12-G12)/G12*100</f>
        <v>44.003868471953581</v>
      </c>
      <c r="L12" s="298">
        <f>(D12-H12)/H12*100</f>
        <v>158.66141732283467</v>
      </c>
      <c r="M12" s="298">
        <f>(E12-I12)/I12*100</f>
        <v>-7.2438162544169611</v>
      </c>
      <c r="N12" s="298">
        <f>(F12-J12)/J12*100</f>
        <v>43.910256410256409</v>
      </c>
    </row>
    <row r="13" spans="1:14" x14ac:dyDescent="0.25">
      <c r="B13" s="157" t="s">
        <v>85</v>
      </c>
      <c r="C13" s="151">
        <f>SUM(D13:F13)</f>
        <v>22296</v>
      </c>
      <c r="D13" s="158">
        <v>9078</v>
      </c>
      <c r="E13" s="158">
        <v>11480</v>
      </c>
      <c r="F13" s="159">
        <v>1738</v>
      </c>
      <c r="G13" s="151">
        <f>SUM(H13:J13)</f>
        <v>33591</v>
      </c>
      <c r="H13" s="158">
        <v>9878</v>
      </c>
      <c r="I13" s="158">
        <v>10831</v>
      </c>
      <c r="J13" s="159">
        <v>12882</v>
      </c>
      <c r="K13" s="299">
        <f>(C13-G13)/G13*100</f>
        <v>-33.625078145931944</v>
      </c>
      <c r="L13" s="160">
        <f t="shared" ref="L13:N16" si="2">(D13-H13)/H13*100</f>
        <v>-8.0988054261996361</v>
      </c>
      <c r="M13" s="160">
        <f t="shared" si="2"/>
        <v>5.9920598282707047</v>
      </c>
      <c r="N13" s="160">
        <f t="shared" si="2"/>
        <v>-86.508306163639176</v>
      </c>
    </row>
    <row r="14" spans="1:14" x14ac:dyDescent="0.25">
      <c r="B14" s="157" t="s">
        <v>82</v>
      </c>
      <c r="C14" s="151">
        <f>SUM(D14:F14)</f>
        <v>4943102</v>
      </c>
      <c r="D14" s="291">
        <v>1644366</v>
      </c>
      <c r="E14" s="291">
        <v>1613131</v>
      </c>
      <c r="F14" s="161">
        <v>1685605</v>
      </c>
      <c r="G14" s="151">
        <f>SUM(H14:J14)</f>
        <v>4556895</v>
      </c>
      <c r="H14" s="291">
        <v>1421097</v>
      </c>
      <c r="I14" s="291">
        <v>1414076</v>
      </c>
      <c r="J14" s="161">
        <v>1721722</v>
      </c>
      <c r="K14" s="299">
        <f>(C14-G14)/G14*100</f>
        <v>8.4752227119562775</v>
      </c>
      <c r="L14" s="160">
        <f t="shared" si="2"/>
        <v>15.711031688899491</v>
      </c>
      <c r="M14" s="160">
        <f t="shared" si="2"/>
        <v>14.076683290007045</v>
      </c>
      <c r="N14" s="160">
        <f t="shared" si="2"/>
        <v>-2.0977254167629846</v>
      </c>
    </row>
    <row r="15" spans="1:14" x14ac:dyDescent="0.25">
      <c r="B15" s="157" t="s">
        <v>131</v>
      </c>
      <c r="C15" s="151">
        <f>SUM(D15:F15)</f>
        <v>78816</v>
      </c>
      <c r="D15" s="158">
        <v>23216</v>
      </c>
      <c r="E15" s="158">
        <v>24662</v>
      </c>
      <c r="F15" s="159">
        <v>30938</v>
      </c>
      <c r="G15" s="151">
        <f>SUM(H15:J15)</f>
        <v>79550</v>
      </c>
      <c r="H15" s="158">
        <v>22570</v>
      </c>
      <c r="I15" s="158">
        <v>25803</v>
      </c>
      <c r="J15" s="159">
        <v>31177</v>
      </c>
      <c r="K15" s="299">
        <f>(C15-G15)/G15*100</f>
        <v>-0.92269013199245753</v>
      </c>
      <c r="L15" s="160">
        <f t="shared" si="2"/>
        <v>2.862206468763846</v>
      </c>
      <c r="M15" s="160">
        <f t="shared" si="2"/>
        <v>-4.4219664380110837</v>
      </c>
      <c r="N15" s="160">
        <f t="shared" si="2"/>
        <v>-0.76659075600603011</v>
      </c>
    </row>
    <row r="16" spans="1:14" x14ac:dyDescent="0.25">
      <c r="B16" s="157" t="s">
        <v>76</v>
      </c>
      <c r="C16" s="151">
        <f>SUM(D16:F16)</f>
        <v>127513</v>
      </c>
      <c r="D16" s="158">
        <v>30741</v>
      </c>
      <c r="E16" s="158">
        <v>43258</v>
      </c>
      <c r="F16" s="159">
        <v>53514</v>
      </c>
      <c r="G16" s="151">
        <f>SUM(H16:J16)</f>
        <v>123275</v>
      </c>
      <c r="H16" s="158">
        <v>30145</v>
      </c>
      <c r="I16" s="158">
        <v>33699</v>
      </c>
      <c r="J16" s="159">
        <v>59431</v>
      </c>
      <c r="K16" s="299">
        <f>(C16-G16)/G16*100</f>
        <v>3.4378422226728858</v>
      </c>
      <c r="L16" s="160">
        <f t="shared" si="2"/>
        <v>1.9771106319455962</v>
      </c>
      <c r="M16" s="160">
        <f t="shared" si="2"/>
        <v>28.365826879135881</v>
      </c>
      <c r="N16" s="160">
        <f t="shared" si="2"/>
        <v>-9.9560835254328541</v>
      </c>
    </row>
    <row r="17" spans="1:14" ht="7.35" customHeight="1" x14ac:dyDescent="0.25">
      <c r="B17" s="162"/>
      <c r="C17" s="151"/>
      <c r="D17" s="155"/>
      <c r="E17" s="155"/>
      <c r="F17" s="163"/>
      <c r="G17" s="151"/>
      <c r="H17" s="155"/>
      <c r="I17" s="155"/>
      <c r="J17" s="163"/>
      <c r="K17" s="299"/>
      <c r="L17" s="160"/>
      <c r="M17" s="160"/>
      <c r="N17" s="160"/>
    </row>
    <row r="18" spans="1:14" x14ac:dyDescent="0.25">
      <c r="A18" s="3"/>
      <c r="B18" s="154" t="s">
        <v>8</v>
      </c>
      <c r="C18" s="148">
        <f>SUM(C20:C21)</f>
        <v>19341</v>
      </c>
      <c r="D18" s="185">
        <f t="shared" ref="D18:J18" si="3">SUM(D20:D21)</f>
        <v>4372</v>
      </c>
      <c r="E18" s="185">
        <f t="shared" si="3"/>
        <v>6696</v>
      </c>
      <c r="F18" s="164">
        <f t="shared" si="3"/>
        <v>8273</v>
      </c>
      <c r="G18" s="148">
        <f>SUM(G20:G21)</f>
        <v>16064</v>
      </c>
      <c r="H18" s="185">
        <f t="shared" si="3"/>
        <v>4102</v>
      </c>
      <c r="I18" s="185">
        <f t="shared" si="3"/>
        <v>5456</v>
      </c>
      <c r="J18" s="164">
        <f t="shared" si="3"/>
        <v>6506</v>
      </c>
      <c r="K18" s="150">
        <f>(C18-G18)/G18*100</f>
        <v>20.39965139442231</v>
      </c>
      <c r="L18" s="186">
        <f>(D18-H18)/H18*100</f>
        <v>6.5821550463188689</v>
      </c>
      <c r="M18" s="186">
        <f>(E18-I18)/I18*100</f>
        <v>22.727272727272727</v>
      </c>
      <c r="N18" s="186">
        <f>(F18-J18)/J18*100</f>
        <v>27.159545035351982</v>
      </c>
    </row>
    <row r="19" spans="1:14" ht="7.35" customHeight="1" x14ac:dyDescent="0.25">
      <c r="B19" s="165"/>
      <c r="C19" s="151"/>
      <c r="D19" s="155"/>
      <c r="E19" s="155"/>
      <c r="F19" s="163"/>
      <c r="G19" s="151"/>
      <c r="H19" s="155"/>
      <c r="I19" s="155"/>
      <c r="J19" s="163"/>
      <c r="K19" s="150"/>
      <c r="L19" s="186"/>
      <c r="M19" s="186"/>
      <c r="N19" s="186"/>
    </row>
    <row r="20" spans="1:14" x14ac:dyDescent="0.25">
      <c r="B20" s="157" t="s">
        <v>117</v>
      </c>
      <c r="C20" s="151">
        <f>SUM(D20:F20)</f>
        <v>0</v>
      </c>
      <c r="D20" s="158">
        <v>0</v>
      </c>
      <c r="E20" s="158">
        <v>0</v>
      </c>
      <c r="F20" s="159">
        <v>0</v>
      </c>
      <c r="G20" s="151">
        <f>SUM(H20:J20)</f>
        <v>0</v>
      </c>
      <c r="H20" s="158">
        <v>0</v>
      </c>
      <c r="I20" s="158">
        <v>0</v>
      </c>
      <c r="J20" s="159">
        <v>0</v>
      </c>
      <c r="K20" s="323" t="str">
        <f>IFERROR(C20/G20,"-")</f>
        <v>-</v>
      </c>
      <c r="L20" s="324" t="str">
        <f t="shared" ref="L20:N20" si="4">IFERROR(D20/H20,"-")</f>
        <v>-</v>
      </c>
      <c r="M20" s="322" t="str">
        <f t="shared" si="4"/>
        <v>-</v>
      </c>
      <c r="N20" s="322" t="str">
        <f t="shared" si="4"/>
        <v>-</v>
      </c>
    </row>
    <row r="21" spans="1:14" ht="15.75" thickBot="1" x14ac:dyDescent="0.3">
      <c r="B21" s="166" t="s">
        <v>48</v>
      </c>
      <c r="C21" s="167">
        <f>SUM(D21:F21)</f>
        <v>19341</v>
      </c>
      <c r="D21" s="168">
        <v>4372</v>
      </c>
      <c r="E21" s="168">
        <v>6696</v>
      </c>
      <c r="F21" s="169">
        <v>8273</v>
      </c>
      <c r="G21" s="167">
        <f>SUM(H21:J21)</f>
        <v>16064</v>
      </c>
      <c r="H21" s="168">
        <v>4102</v>
      </c>
      <c r="I21" s="168">
        <v>5456</v>
      </c>
      <c r="J21" s="169">
        <v>6506</v>
      </c>
      <c r="K21" s="300">
        <f>(C21-G21)/G21*100</f>
        <v>20.39965139442231</v>
      </c>
      <c r="L21" s="301">
        <f>(D21-H21)/H21*100</f>
        <v>6.5821550463188689</v>
      </c>
      <c r="M21" s="301">
        <f t="shared" ref="M21:N21" si="5">(E21-I21)/I21*100</f>
        <v>22.727272727272727</v>
      </c>
      <c r="N21" s="301">
        <f t="shared" si="5"/>
        <v>27.159545035351982</v>
      </c>
    </row>
    <row r="22" spans="1:14" ht="15.75" thickTop="1" x14ac:dyDescent="0.25">
      <c r="B22" s="57" t="s">
        <v>175</v>
      </c>
      <c r="C22" s="152"/>
      <c r="D22" s="158"/>
      <c r="E22" s="158"/>
      <c r="F22" s="158"/>
      <c r="G22" s="155"/>
      <c r="H22" s="158"/>
      <c r="I22" s="158"/>
      <c r="J22" s="158"/>
      <c r="K22" s="160"/>
      <c r="L22" s="160"/>
      <c r="M22" s="160"/>
      <c r="N22" s="294" t="s">
        <v>119</v>
      </c>
    </row>
    <row r="23" spans="1:14" x14ac:dyDescent="0.25">
      <c r="C23" s="46"/>
      <c r="D23" s="47"/>
      <c r="E23" s="26"/>
      <c r="F23" s="26"/>
      <c r="G23" s="4"/>
      <c r="H23" s="46"/>
      <c r="I23" s="4"/>
      <c r="J23" s="4"/>
      <c r="K23" s="4"/>
      <c r="L23" s="4"/>
      <c r="M23" s="4"/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56" orientation="portrait" r:id="rId1"/>
  <headerFooter>
    <oddFooter>&amp;L_x000D_&amp;1#&amp;"Calibri"&amp;10&amp;K008000 PUBLICA - PUBLIC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71"/>
  <sheetViews>
    <sheetView showGridLines="0" zoomScale="85" zoomScaleNormal="85" workbookViewId="0">
      <selection activeCell="J19" sqref="J19"/>
    </sheetView>
  </sheetViews>
  <sheetFormatPr defaultRowHeight="15" x14ac:dyDescent="0.25"/>
  <cols>
    <col min="1" max="1" width="2.28515625" style="1" customWidth="1"/>
    <col min="2" max="2" width="27.7109375" style="1" customWidth="1"/>
    <col min="3" max="9" width="9" style="2" customWidth="1"/>
    <col min="10" max="10" width="10.42578125" style="2" customWidth="1"/>
    <col min="11" max="14" width="9" style="2" customWidth="1"/>
    <col min="15" max="15" width="2" style="1" customWidth="1"/>
    <col min="19" max="19" width="11.7109375" customWidth="1"/>
  </cols>
  <sheetData>
    <row r="1" spans="2:15" ht="7.35" customHeight="1" x14ac:dyDescent="0.25"/>
    <row r="2" spans="2:15" x14ac:dyDescent="0.25">
      <c r="B2" s="63" t="s">
        <v>98</v>
      </c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</row>
    <row r="3" spans="2:15" ht="7.35" customHeight="1" x14ac:dyDescent="0.25">
      <c r="B3" s="51"/>
      <c r="C3" s="143"/>
      <c r="D3" s="143"/>
      <c r="E3" s="143"/>
      <c r="F3" s="143"/>
      <c r="G3" s="143"/>
      <c r="H3" s="143"/>
      <c r="I3" s="143"/>
      <c r="J3" s="143"/>
      <c r="K3" s="143"/>
      <c r="L3" s="51"/>
      <c r="M3" s="51"/>
      <c r="N3" s="143"/>
      <c r="O3" s="2"/>
    </row>
    <row r="4" spans="2:15" ht="15.75" thickBot="1" x14ac:dyDescent="0.3">
      <c r="B4" s="51"/>
      <c r="C4" s="143"/>
      <c r="D4" s="143"/>
      <c r="E4" s="143"/>
      <c r="F4" s="143"/>
      <c r="G4" s="143"/>
      <c r="H4" s="143"/>
      <c r="I4" s="143"/>
      <c r="J4" s="143"/>
      <c r="K4" s="143"/>
      <c r="L4" s="143"/>
      <c r="M4" s="143"/>
      <c r="N4" s="74" t="s">
        <v>53</v>
      </c>
    </row>
    <row r="5" spans="2:15" ht="22.5" customHeight="1" thickBot="1" x14ac:dyDescent="0.3">
      <c r="B5" s="435"/>
      <c r="C5" s="434" t="s">
        <v>190</v>
      </c>
      <c r="D5" s="434"/>
      <c r="E5" s="434"/>
      <c r="F5" s="434"/>
      <c r="G5" s="434" t="s">
        <v>191</v>
      </c>
      <c r="H5" s="434"/>
      <c r="I5" s="434"/>
      <c r="J5" s="434"/>
      <c r="K5" s="434" t="s">
        <v>49</v>
      </c>
      <c r="L5" s="434"/>
      <c r="M5" s="434"/>
      <c r="N5" s="434"/>
    </row>
    <row r="6" spans="2:15" ht="22.5" customHeight="1" thickBot="1" x14ac:dyDescent="0.3">
      <c r="B6" s="437"/>
      <c r="C6" s="123" t="s">
        <v>0</v>
      </c>
      <c r="D6" s="144" t="s">
        <v>183</v>
      </c>
      <c r="E6" s="144" t="s">
        <v>184</v>
      </c>
      <c r="F6" s="144" t="s">
        <v>185</v>
      </c>
      <c r="G6" s="123" t="s">
        <v>0</v>
      </c>
      <c r="H6" s="144" t="s">
        <v>186</v>
      </c>
      <c r="I6" s="144" t="s">
        <v>187</v>
      </c>
      <c r="J6" s="144" t="s">
        <v>188</v>
      </c>
      <c r="K6" s="123" t="str">
        <f>C6</f>
        <v>Total</v>
      </c>
      <c r="L6" s="144" t="str">
        <f>D6</f>
        <v>Jan.24</v>
      </c>
      <c r="M6" s="144" t="str">
        <f>E6</f>
        <v>Fev.24</v>
      </c>
      <c r="N6" s="144" t="str">
        <f>F6</f>
        <v>Mar.24</v>
      </c>
    </row>
    <row r="7" spans="2:15" ht="7.35" customHeight="1" x14ac:dyDescent="0.25">
      <c r="B7" s="371"/>
      <c r="C7" s="171"/>
      <c r="D7" s="170"/>
      <c r="E7" s="170"/>
      <c r="F7" s="170"/>
      <c r="G7" s="171"/>
      <c r="H7" s="170"/>
      <c r="I7" s="170"/>
      <c r="J7" s="170"/>
      <c r="K7" s="171"/>
      <c r="L7" s="171"/>
      <c r="M7" s="170"/>
      <c r="N7" s="170"/>
    </row>
    <row r="8" spans="2:15" x14ac:dyDescent="0.25">
      <c r="B8" s="147" t="s">
        <v>81</v>
      </c>
      <c r="C8" s="172">
        <f>SUM(F8)+SUM(E8)+SUM(D8)</f>
        <v>47179</v>
      </c>
      <c r="D8" s="185">
        <f>+SUM(D21)+SUM(D35)</f>
        <v>14643</v>
      </c>
      <c r="E8" s="185">
        <f>+SUM(E21)+SUM(E35)</f>
        <v>15530</v>
      </c>
      <c r="F8" s="164">
        <f>+SUM(F21)+SUM(F35)</f>
        <v>17006</v>
      </c>
      <c r="G8" s="172">
        <f>SUM(J8)+SUM(I8)+SUM(H8)</f>
        <v>52106</v>
      </c>
      <c r="H8" s="185">
        <f>+SUM(H21)+SUM(H35)</f>
        <v>14545</v>
      </c>
      <c r="I8" s="185">
        <f>+SUM(I21)+SUM(I35)</f>
        <v>16856</v>
      </c>
      <c r="J8" s="164">
        <f>+SUM(J21)+SUM(J35)</f>
        <v>20705</v>
      </c>
      <c r="K8" s="150">
        <f>(C8-G8)/G8*100</f>
        <v>-9.4557248685372137</v>
      </c>
      <c r="L8" s="186">
        <f>(D8-H8)/H8*100</f>
        <v>0.67377105534547954</v>
      </c>
      <c r="M8" s="186">
        <f>(E8-I8)/I8*100</f>
        <v>-7.8666350261034648</v>
      </c>
      <c r="N8" s="186">
        <f>(F8-J8)/J8*100</f>
        <v>-17.865249939628107</v>
      </c>
    </row>
    <row r="9" spans="2:15" ht="7.35" customHeight="1" x14ac:dyDescent="0.25">
      <c r="B9" s="145"/>
      <c r="C9" s="173"/>
      <c r="D9" s="155"/>
      <c r="E9" s="155"/>
      <c r="F9" s="156"/>
      <c r="G9" s="173"/>
      <c r="H9" s="155"/>
      <c r="I9" s="155"/>
      <c r="J9" s="156"/>
      <c r="K9" s="299"/>
      <c r="L9" s="160"/>
      <c r="M9" s="160"/>
      <c r="N9" s="160"/>
    </row>
    <row r="10" spans="2:15" x14ac:dyDescent="0.25">
      <c r="B10" s="154" t="s">
        <v>7</v>
      </c>
      <c r="C10" s="172">
        <f>SUM(F10)+SUM(E10)+SUM(D10)</f>
        <v>45254</v>
      </c>
      <c r="D10" s="185">
        <f>+SUM(D23)+SUM(D37)</f>
        <v>14070</v>
      </c>
      <c r="E10" s="185">
        <f>+SUM(E23)+SUM(E37)</f>
        <v>14856</v>
      </c>
      <c r="F10" s="164">
        <f>+SUM(F23)+SUM(F37)</f>
        <v>16328</v>
      </c>
      <c r="G10" s="172">
        <f>SUM(J10)+SUM(I10)+SUM(H10)</f>
        <v>50182</v>
      </c>
      <c r="H10" s="185">
        <f>+SUM(H23)+SUM(H37)</f>
        <v>14077</v>
      </c>
      <c r="I10" s="185">
        <f>+SUM(I23)+SUM(I37)</f>
        <v>16162</v>
      </c>
      <c r="J10" s="164">
        <f>+SUM(J23)+SUM(J37)</f>
        <v>19943</v>
      </c>
      <c r="K10" s="150">
        <f>(C10-G10)/G10*100</f>
        <v>-9.8202542744410337</v>
      </c>
      <c r="L10" s="186">
        <f>(D10-H10)/H10*100</f>
        <v>-4.9726504226752857E-2</v>
      </c>
      <c r="M10" s="186">
        <f>(E10-I10)/I10*100</f>
        <v>-8.0806830837767603</v>
      </c>
      <c r="N10" s="186">
        <f>(F10-J10)/J10*100</f>
        <v>-18.126660983803841</v>
      </c>
    </row>
    <row r="11" spans="2:15" ht="7.35" customHeight="1" x14ac:dyDescent="0.25">
      <c r="B11" s="147"/>
      <c r="C11" s="173"/>
      <c r="D11" s="155"/>
      <c r="E11" s="155"/>
      <c r="F11" s="156"/>
      <c r="G11" s="173"/>
      <c r="H11" s="155"/>
      <c r="I11" s="155"/>
      <c r="J11" s="156"/>
      <c r="K11" s="299"/>
      <c r="L11" s="160"/>
      <c r="M11" s="160"/>
      <c r="N11" s="160"/>
    </row>
    <row r="12" spans="2:15" x14ac:dyDescent="0.25">
      <c r="B12" s="157" t="s">
        <v>85</v>
      </c>
      <c r="C12" s="173">
        <f>SUM(F12)+SUM(E12)+SUM(D12)</f>
        <v>4736</v>
      </c>
      <c r="D12" s="155">
        <f t="shared" ref="D12:F14" si="0">+SUM(D25)+SUM(D39)</f>
        <v>1862</v>
      </c>
      <c r="E12" s="155">
        <f t="shared" si="0"/>
        <v>2531</v>
      </c>
      <c r="F12" s="156">
        <f t="shared" si="0"/>
        <v>343</v>
      </c>
      <c r="G12" s="173">
        <f>SUM(J12)+SUM(I12)+SUM(H12)</f>
        <v>6419</v>
      </c>
      <c r="H12" s="155">
        <f t="shared" ref="H12:J14" si="1">+SUM(H25)+SUM(H39)</f>
        <v>1553</v>
      </c>
      <c r="I12" s="155">
        <f t="shared" si="1"/>
        <v>2283</v>
      </c>
      <c r="J12" s="156">
        <f t="shared" si="1"/>
        <v>2583</v>
      </c>
      <c r="K12" s="299">
        <f t="shared" ref="K12:N14" si="2">(C12-G12)/G12*100</f>
        <v>-26.2190372332139</v>
      </c>
      <c r="L12" s="160">
        <f t="shared" si="2"/>
        <v>19.89697359948487</v>
      </c>
      <c r="M12" s="160">
        <f t="shared" si="2"/>
        <v>10.862899693385895</v>
      </c>
      <c r="N12" s="160">
        <f t="shared" si="2"/>
        <v>-86.72086720867209</v>
      </c>
    </row>
    <row r="13" spans="2:15" x14ac:dyDescent="0.25">
      <c r="B13" s="157" t="s">
        <v>82</v>
      </c>
      <c r="C13" s="173">
        <f>SUM(F13)+SUM(E13)+SUM(D13)</f>
        <v>10571</v>
      </c>
      <c r="D13" s="155">
        <f t="shared" si="0"/>
        <v>3491</v>
      </c>
      <c r="E13" s="155">
        <f t="shared" si="0"/>
        <v>2885</v>
      </c>
      <c r="F13" s="156">
        <f t="shared" si="0"/>
        <v>4195</v>
      </c>
      <c r="G13" s="173">
        <f>SUM(J13)+SUM(I13)+SUM(H13)</f>
        <v>12125</v>
      </c>
      <c r="H13" s="155">
        <f t="shared" si="1"/>
        <v>3750</v>
      </c>
      <c r="I13" s="155">
        <f t="shared" si="1"/>
        <v>3763</v>
      </c>
      <c r="J13" s="156">
        <f t="shared" si="1"/>
        <v>4612</v>
      </c>
      <c r="K13" s="299">
        <f t="shared" si="2"/>
        <v>-12.816494845360824</v>
      </c>
      <c r="L13" s="160">
        <f t="shared" si="2"/>
        <v>-6.9066666666666663</v>
      </c>
      <c r="M13" s="160">
        <f t="shared" si="2"/>
        <v>-23.332447515280361</v>
      </c>
      <c r="N13" s="160">
        <f t="shared" si="2"/>
        <v>-9.0416305290546397</v>
      </c>
    </row>
    <row r="14" spans="2:15" x14ac:dyDescent="0.25">
      <c r="B14" s="157" t="s">
        <v>131</v>
      </c>
      <c r="C14" s="173">
        <f>SUM(F14)+SUM(E14)+SUM(D14)</f>
        <v>29947</v>
      </c>
      <c r="D14" s="155">
        <f t="shared" si="0"/>
        <v>8717</v>
      </c>
      <c r="E14" s="155">
        <f t="shared" si="0"/>
        <v>9440</v>
      </c>
      <c r="F14" s="156">
        <f t="shared" si="0"/>
        <v>11790</v>
      </c>
      <c r="G14" s="173">
        <f>SUM(J14)+SUM(I14)+SUM(H14)</f>
        <v>31638</v>
      </c>
      <c r="H14" s="155">
        <f t="shared" si="1"/>
        <v>8774</v>
      </c>
      <c r="I14" s="155">
        <f t="shared" si="1"/>
        <v>10116</v>
      </c>
      <c r="J14" s="156">
        <f t="shared" si="1"/>
        <v>12748</v>
      </c>
      <c r="K14" s="299">
        <f t="shared" si="2"/>
        <v>-5.3448384853656989</v>
      </c>
      <c r="L14" s="160">
        <f t="shared" si="2"/>
        <v>-0.64964668338272169</v>
      </c>
      <c r="M14" s="160">
        <f t="shared" si="2"/>
        <v>-6.6824831949387109</v>
      </c>
      <c r="N14" s="160">
        <f t="shared" si="2"/>
        <v>-7.5149042987135237</v>
      </c>
    </row>
    <row r="15" spans="2:15" ht="7.35" customHeight="1" x14ac:dyDescent="0.25">
      <c r="B15" s="145"/>
      <c r="C15" s="173"/>
      <c r="D15" s="155"/>
      <c r="E15" s="155"/>
      <c r="F15" s="156"/>
      <c r="G15" s="173"/>
      <c r="H15" s="155"/>
      <c r="I15" s="155"/>
      <c r="J15" s="156"/>
      <c r="K15" s="299"/>
      <c r="L15" s="160"/>
      <c r="M15" s="160"/>
      <c r="N15" s="160"/>
    </row>
    <row r="16" spans="2:15" x14ac:dyDescent="0.25">
      <c r="B16" s="154" t="s">
        <v>8</v>
      </c>
      <c r="C16" s="172">
        <f>SUM(F16)+SUM(E16)+SUM(D16)</f>
        <v>1925</v>
      </c>
      <c r="D16" s="185">
        <f>+SUM(D29)+SUM(D43)</f>
        <v>573</v>
      </c>
      <c r="E16" s="185">
        <f>+SUM(E29)+SUM(E43)</f>
        <v>674</v>
      </c>
      <c r="F16" s="164">
        <f>+SUM(F29)+SUM(F43)</f>
        <v>678</v>
      </c>
      <c r="G16" s="172">
        <f>SUM(J16)+SUM(I16)+SUM(H16)</f>
        <v>1924</v>
      </c>
      <c r="H16" s="185">
        <f>+SUM(H29)+SUM(H43)</f>
        <v>468</v>
      </c>
      <c r="I16" s="185">
        <f>+SUM(I29)+SUM(I43)</f>
        <v>694</v>
      </c>
      <c r="J16" s="164">
        <f>+SUM(J29)+SUM(J43)</f>
        <v>762</v>
      </c>
      <c r="K16" s="150">
        <f>(C16-G16)/G16*100</f>
        <v>5.1975051975051978E-2</v>
      </c>
      <c r="L16" s="186">
        <f>(D16-H16)/H16*100</f>
        <v>22.435897435897438</v>
      </c>
      <c r="M16" s="186">
        <f>(E16-I16)/I16*100</f>
        <v>-2.8818443804034581</v>
      </c>
      <c r="N16" s="186">
        <f>(F16-J16)/J16*100</f>
        <v>-11.023622047244094</v>
      </c>
    </row>
    <row r="17" spans="1:15" ht="7.35" customHeight="1" x14ac:dyDescent="0.25">
      <c r="B17" s="145"/>
      <c r="C17" s="173"/>
      <c r="D17" s="155"/>
      <c r="E17" s="155"/>
      <c r="F17" s="156"/>
      <c r="G17" s="173"/>
      <c r="H17" s="155"/>
      <c r="I17" s="155"/>
      <c r="J17" s="156"/>
      <c r="K17" s="150"/>
      <c r="L17" s="160"/>
      <c r="M17" s="160"/>
      <c r="N17" s="160"/>
    </row>
    <row r="18" spans="1:15" x14ac:dyDescent="0.25">
      <c r="B18" s="157" t="s">
        <v>117</v>
      </c>
      <c r="C18" s="173">
        <f>SUM(F18)+SUM(E18)+SUM(D18)</f>
        <v>0</v>
      </c>
      <c r="D18" s="155">
        <f t="shared" ref="D18:F19" si="3">+SUM(D31)+SUM(D45)</f>
        <v>0</v>
      </c>
      <c r="E18" s="155">
        <f t="shared" si="3"/>
        <v>0</v>
      </c>
      <c r="F18" s="156">
        <f t="shared" si="3"/>
        <v>0</v>
      </c>
      <c r="G18" s="173">
        <f>SUM(J18)+SUM(I18)+SUM(H18)</f>
        <v>0</v>
      </c>
      <c r="H18" s="155">
        <f t="shared" ref="H18:J18" si="4">+SUM(H31)+SUM(H45)</f>
        <v>0</v>
      </c>
      <c r="I18" s="155">
        <f t="shared" si="4"/>
        <v>0</v>
      </c>
      <c r="J18" s="156">
        <f t="shared" si="4"/>
        <v>0</v>
      </c>
      <c r="K18" s="323" t="str">
        <f>IFERROR(C18/G18,"-")</f>
        <v>-</v>
      </c>
      <c r="L18" s="322" t="str">
        <f t="shared" ref="L18:N18" si="5">IFERROR(D18/H18,"-")</f>
        <v>-</v>
      </c>
      <c r="M18" s="322" t="str">
        <f t="shared" si="5"/>
        <v>-</v>
      </c>
      <c r="N18" s="322" t="str">
        <f t="shared" si="5"/>
        <v>-</v>
      </c>
    </row>
    <row r="19" spans="1:15" x14ac:dyDescent="0.25">
      <c r="B19" s="157" t="s">
        <v>48</v>
      </c>
      <c r="C19" s="173">
        <f>SUM(F19)+SUM(E19)+SUM(D19)</f>
        <v>1925</v>
      </c>
      <c r="D19" s="302">
        <f t="shared" si="3"/>
        <v>573</v>
      </c>
      <c r="E19" s="155">
        <f t="shared" si="3"/>
        <v>674</v>
      </c>
      <c r="F19" s="174">
        <f t="shared" si="3"/>
        <v>678</v>
      </c>
      <c r="G19" s="173">
        <f>SUM(J19)+SUM(I19)+SUM(H19)</f>
        <v>1924</v>
      </c>
      <c r="H19" s="155">
        <f>+SUM(H32)+SUM(H46)</f>
        <v>468</v>
      </c>
      <c r="I19" s="155">
        <f t="shared" ref="I19:J19" si="6">+SUM(I32)+SUM(I46)</f>
        <v>694</v>
      </c>
      <c r="J19" s="155">
        <f t="shared" si="6"/>
        <v>762</v>
      </c>
      <c r="K19" s="299">
        <f t="shared" ref="K19:L19" si="7">(C19-G19)/G19*100</f>
        <v>5.1975051975051978E-2</v>
      </c>
      <c r="L19" s="160">
        <f t="shared" si="7"/>
        <v>22.435897435897438</v>
      </c>
      <c r="M19" s="160">
        <f t="shared" ref="M19" si="8">(E19-I19)/I19*100</f>
        <v>-2.8818443804034581</v>
      </c>
      <c r="N19" s="160">
        <f t="shared" ref="N19" si="9">(F19-J19)/J19*100</f>
        <v>-11.023622047244094</v>
      </c>
    </row>
    <row r="20" spans="1:15" ht="7.35" customHeight="1" x14ac:dyDescent="0.25">
      <c r="B20" s="145"/>
      <c r="C20" s="173"/>
      <c r="D20" s="155"/>
      <c r="E20" s="155"/>
      <c r="F20" s="156"/>
      <c r="G20" s="173"/>
      <c r="H20" s="155"/>
      <c r="I20" s="155"/>
      <c r="J20" s="156"/>
      <c r="K20" s="299"/>
      <c r="L20" s="160"/>
      <c r="M20" s="160"/>
      <c r="N20" s="160"/>
    </row>
    <row r="21" spans="1:15" x14ac:dyDescent="0.25">
      <c r="A21" s="3"/>
      <c r="B21" s="147" t="s">
        <v>83</v>
      </c>
      <c r="C21" s="172">
        <f t="shared" ref="C21:J21" si="10">C23+C29</f>
        <v>38450</v>
      </c>
      <c r="D21" s="185">
        <f t="shared" si="10"/>
        <v>12220</v>
      </c>
      <c r="E21" s="185">
        <f t="shared" si="10"/>
        <v>12440</v>
      </c>
      <c r="F21" s="164">
        <f t="shared" si="10"/>
        <v>13790</v>
      </c>
      <c r="G21" s="172">
        <f t="shared" si="10"/>
        <v>42693</v>
      </c>
      <c r="H21" s="185">
        <f t="shared" si="10"/>
        <v>12271</v>
      </c>
      <c r="I21" s="185">
        <f t="shared" si="10"/>
        <v>13768</v>
      </c>
      <c r="J21" s="164">
        <f t="shared" si="10"/>
        <v>16654</v>
      </c>
      <c r="K21" s="150">
        <f>(C21-G21)/G21*100</f>
        <v>-9.9383973953575531</v>
      </c>
      <c r="L21" s="186">
        <f>(D21-H21)/H21*100</f>
        <v>-0.41561404938472823</v>
      </c>
      <c r="M21" s="186">
        <f>(E21-I21)/I21*100</f>
        <v>-9.6455549099360844</v>
      </c>
      <c r="N21" s="186">
        <f>(F21-J21)/J21*100</f>
        <v>-17.197069773027501</v>
      </c>
      <c r="O21" s="3"/>
    </row>
    <row r="22" spans="1:15" ht="7.35" customHeight="1" x14ac:dyDescent="0.25">
      <c r="B22" s="145"/>
      <c r="C22" s="173"/>
      <c r="D22" s="155"/>
      <c r="E22" s="155"/>
      <c r="F22" s="156"/>
      <c r="G22" s="173"/>
      <c r="H22" s="155"/>
      <c r="I22" s="155"/>
      <c r="J22" s="156"/>
      <c r="K22" s="299"/>
      <c r="L22" s="160"/>
      <c r="M22" s="160"/>
      <c r="N22" s="160"/>
    </row>
    <row r="23" spans="1:15" x14ac:dyDescent="0.25">
      <c r="A23" s="3"/>
      <c r="B23" s="154" t="s">
        <v>7</v>
      </c>
      <c r="C23" s="172">
        <f t="shared" ref="C23:J23" si="11">SUM(C25:C27)</f>
        <v>38338</v>
      </c>
      <c r="D23" s="185">
        <f t="shared" si="11"/>
        <v>12184</v>
      </c>
      <c r="E23" s="185">
        <f t="shared" si="11"/>
        <v>12402</v>
      </c>
      <c r="F23" s="164">
        <f t="shared" si="11"/>
        <v>13752</v>
      </c>
      <c r="G23" s="172">
        <f t="shared" ref="G23" si="12">SUM(G25:G27)</f>
        <v>42567</v>
      </c>
      <c r="H23" s="185">
        <f t="shared" si="11"/>
        <v>12232</v>
      </c>
      <c r="I23" s="185">
        <f t="shared" si="11"/>
        <v>13733</v>
      </c>
      <c r="J23" s="164">
        <f t="shared" si="11"/>
        <v>16602</v>
      </c>
      <c r="K23" s="150">
        <f>(C23-G23)/G23*100</f>
        <v>-9.9349261164752036</v>
      </c>
      <c r="L23" s="186">
        <f>(D23-H23)/H23*100</f>
        <v>-0.39241334205362982</v>
      </c>
      <c r="M23" s="186">
        <f>(E23-I23)/I23*100</f>
        <v>-9.6919828151168712</v>
      </c>
      <c r="N23" s="186">
        <f>(F23-J23)/J23*100</f>
        <v>-17.166606432959885</v>
      </c>
      <c r="O23" s="3"/>
    </row>
    <row r="24" spans="1:15" ht="7.35" customHeight="1" x14ac:dyDescent="0.25">
      <c r="B24" s="145"/>
      <c r="C24" s="173"/>
      <c r="D24" s="155"/>
      <c r="E24" s="155"/>
      <c r="F24" s="156"/>
      <c r="G24" s="173"/>
      <c r="H24" s="155"/>
      <c r="I24" s="155"/>
      <c r="J24" s="156"/>
      <c r="K24" s="299"/>
      <c r="L24" s="160"/>
      <c r="M24" s="160"/>
      <c r="N24" s="160"/>
    </row>
    <row r="25" spans="1:15" x14ac:dyDescent="0.25">
      <c r="B25" s="157" t="s">
        <v>85</v>
      </c>
      <c r="C25" s="173">
        <f>SUM(D25:F25)</f>
        <v>4342</v>
      </c>
      <c r="D25" s="155">
        <v>1764</v>
      </c>
      <c r="E25" s="155">
        <v>2296</v>
      </c>
      <c r="F25" s="156">
        <v>282</v>
      </c>
      <c r="G25" s="173">
        <f>SUM(H25:J25)</f>
        <v>5950</v>
      </c>
      <c r="H25" s="155">
        <v>1400</v>
      </c>
      <c r="I25" s="155">
        <v>2122</v>
      </c>
      <c r="J25" s="156">
        <v>2428</v>
      </c>
      <c r="K25" s="299">
        <f>(C25-G25)/G25*100</f>
        <v>-27.025210084033613</v>
      </c>
      <c r="L25" s="160">
        <f t="shared" ref="K25:N27" si="13">(D25-H25)/H25*100</f>
        <v>26</v>
      </c>
      <c r="M25" s="160">
        <f t="shared" si="13"/>
        <v>8.1998114985862394</v>
      </c>
      <c r="N25" s="160">
        <f t="shared" si="13"/>
        <v>-88.385502471169687</v>
      </c>
    </row>
    <row r="26" spans="1:15" x14ac:dyDescent="0.25">
      <c r="B26" s="157" t="s">
        <v>82</v>
      </c>
      <c r="C26" s="173">
        <f>SUM(D26:F26)</f>
        <v>6174</v>
      </c>
      <c r="D26" s="155">
        <v>2155</v>
      </c>
      <c r="E26" s="155">
        <v>1318</v>
      </c>
      <c r="F26" s="156">
        <v>2701</v>
      </c>
      <c r="G26" s="173">
        <f>SUM(H26:J26)</f>
        <v>7291</v>
      </c>
      <c r="H26" s="155">
        <v>2455</v>
      </c>
      <c r="I26" s="155">
        <v>2159</v>
      </c>
      <c r="J26" s="156">
        <v>2677</v>
      </c>
      <c r="K26" s="299">
        <f>(C26-G26)/G26*100</f>
        <v>-15.320257852146483</v>
      </c>
      <c r="L26" s="160">
        <f t="shared" si="13"/>
        <v>-12.219959266802444</v>
      </c>
      <c r="M26" s="160">
        <f t="shared" si="13"/>
        <v>-38.953219082908753</v>
      </c>
      <c r="N26" s="160">
        <f t="shared" si="13"/>
        <v>0.89652596189764666</v>
      </c>
    </row>
    <row r="27" spans="1:15" x14ac:dyDescent="0.25">
      <c r="B27" s="157" t="s">
        <v>131</v>
      </c>
      <c r="C27" s="173">
        <f>SUM(D27:F27)</f>
        <v>27822</v>
      </c>
      <c r="D27" s="155">
        <v>8265</v>
      </c>
      <c r="E27" s="155">
        <v>8788</v>
      </c>
      <c r="F27" s="156">
        <v>10769</v>
      </c>
      <c r="G27" s="173">
        <f>SUM(H27:J27)</f>
        <v>29326</v>
      </c>
      <c r="H27" s="155">
        <v>8377</v>
      </c>
      <c r="I27" s="155">
        <v>9452</v>
      </c>
      <c r="J27" s="156">
        <v>11497</v>
      </c>
      <c r="K27" s="299">
        <f t="shared" si="13"/>
        <v>-5.1285548659892246</v>
      </c>
      <c r="L27" s="160">
        <f t="shared" si="13"/>
        <v>-1.3369941506505909</v>
      </c>
      <c r="M27" s="160">
        <f t="shared" si="13"/>
        <v>-7.0249682606855695</v>
      </c>
      <c r="N27" s="160">
        <f t="shared" si="13"/>
        <v>-6.3320866312951214</v>
      </c>
    </row>
    <row r="28" spans="1:15" ht="7.35" customHeight="1" x14ac:dyDescent="0.25">
      <c r="B28" s="145"/>
      <c r="C28" s="173"/>
      <c r="D28" s="155"/>
      <c r="E28" s="155"/>
      <c r="F28" s="156"/>
      <c r="G28" s="173"/>
      <c r="H28" s="155"/>
      <c r="I28" s="155"/>
      <c r="J28" s="156"/>
      <c r="K28" s="299"/>
      <c r="L28" s="160"/>
      <c r="M28" s="160"/>
      <c r="N28" s="160"/>
    </row>
    <row r="29" spans="1:15" x14ac:dyDescent="0.25">
      <c r="A29" s="3"/>
      <c r="B29" s="154" t="s">
        <v>8</v>
      </c>
      <c r="C29" s="172">
        <f>SUM(C31:C32)</f>
        <v>112</v>
      </c>
      <c r="D29" s="185">
        <f>SUM(D31:D32)</f>
        <v>36</v>
      </c>
      <c r="E29" s="185">
        <f>SUM(E31:E32)</f>
        <v>38</v>
      </c>
      <c r="F29" s="164">
        <f>SUM(F31:F32)</f>
        <v>38</v>
      </c>
      <c r="G29" s="172">
        <f>SUM(G31:G32)</f>
        <v>126</v>
      </c>
      <c r="H29" s="185">
        <f>SUM(H31)+SUM(H32)</f>
        <v>39</v>
      </c>
      <c r="I29" s="185">
        <f>SUM(I31)+SUM(I32)</f>
        <v>35</v>
      </c>
      <c r="J29" s="164">
        <f>SUM(J31)+SUM(J32)</f>
        <v>52</v>
      </c>
      <c r="K29" s="303">
        <f>(C29-G29)/G29*100</f>
        <v>-11.111111111111111</v>
      </c>
      <c r="L29" s="304">
        <f t="shared" ref="L29:M29" si="14">(D29-H29)/H29*100</f>
        <v>-7.6923076923076925</v>
      </c>
      <c r="M29" s="304">
        <f t="shared" si="14"/>
        <v>8.5714285714285712</v>
      </c>
      <c r="N29" s="304">
        <f>(F29-J29)/J29*100</f>
        <v>-26.923076923076923</v>
      </c>
      <c r="O29" s="3"/>
    </row>
    <row r="30" spans="1:15" ht="7.35" customHeight="1" x14ac:dyDescent="0.25">
      <c r="B30" s="145"/>
      <c r="C30" s="173"/>
      <c r="D30" s="155"/>
      <c r="E30" s="155"/>
      <c r="F30" s="156"/>
      <c r="G30" s="173"/>
      <c r="H30" s="155"/>
      <c r="I30" s="155"/>
      <c r="J30" s="156"/>
      <c r="K30" s="299"/>
      <c r="L30" s="160"/>
      <c r="M30" s="160"/>
      <c r="N30" s="160"/>
    </row>
    <row r="31" spans="1:15" x14ac:dyDescent="0.25">
      <c r="B31" s="157" t="s">
        <v>117</v>
      </c>
      <c r="C31" s="173">
        <f>SUM(D31:F31)</f>
        <v>0</v>
      </c>
      <c r="D31" s="292">
        <v>0</v>
      </c>
      <c r="E31" s="292">
        <v>0</v>
      </c>
      <c r="F31" s="175">
        <v>0</v>
      </c>
      <c r="G31" s="173">
        <f>SUM(H31:J31)</f>
        <v>0</v>
      </c>
      <c r="H31" s="292">
        <v>0</v>
      </c>
      <c r="I31" s="292">
        <v>0</v>
      </c>
      <c r="J31" s="175">
        <v>0</v>
      </c>
      <c r="K31" s="323" t="str">
        <f>IFERROR(C31/G31,"-")</f>
        <v>-</v>
      </c>
      <c r="L31" s="322" t="str">
        <f t="shared" ref="L31:N31" si="15">IFERROR(D31/H31,"-")</f>
        <v>-</v>
      </c>
      <c r="M31" s="322" t="str">
        <f t="shared" si="15"/>
        <v>-</v>
      </c>
      <c r="N31" s="322" t="str">
        <f t="shared" si="15"/>
        <v>-</v>
      </c>
    </row>
    <row r="32" spans="1:15" x14ac:dyDescent="0.25">
      <c r="B32" s="157" t="s">
        <v>48</v>
      </c>
      <c r="C32" s="173">
        <f>SUM(D32:F32)</f>
        <v>112</v>
      </c>
      <c r="D32" s="292">
        <v>36</v>
      </c>
      <c r="E32" s="292">
        <v>38</v>
      </c>
      <c r="F32" s="175">
        <v>38</v>
      </c>
      <c r="G32" s="173">
        <f>SUM(H32:J32)</f>
        <v>126</v>
      </c>
      <c r="H32" s="292">
        <v>39</v>
      </c>
      <c r="I32" s="292">
        <v>35</v>
      </c>
      <c r="J32" s="175">
        <v>52</v>
      </c>
      <c r="K32" s="299">
        <f t="shared" ref="K32" si="16">(C32-G32)/G32*100</f>
        <v>-11.111111111111111</v>
      </c>
      <c r="L32" s="160">
        <f t="shared" ref="L32:M32" si="17">(D32-H32)/H32*100</f>
        <v>-7.6923076923076925</v>
      </c>
      <c r="M32" s="160">
        <f t="shared" si="17"/>
        <v>8.5714285714285712</v>
      </c>
      <c r="N32" s="160">
        <f t="shared" ref="N32" si="18">(F32-J32)/J32*100</f>
        <v>-26.923076923076923</v>
      </c>
    </row>
    <row r="33" spans="1:15" ht="7.35" customHeight="1" x14ac:dyDescent="0.25">
      <c r="B33" s="176"/>
      <c r="C33" s="173"/>
      <c r="D33" s="155"/>
      <c r="E33" s="155"/>
      <c r="F33" s="156"/>
      <c r="G33" s="173"/>
      <c r="H33" s="155"/>
      <c r="I33" s="155"/>
      <c r="J33" s="156"/>
      <c r="K33" s="299"/>
      <c r="L33" s="160"/>
      <c r="M33" s="160"/>
      <c r="N33" s="160"/>
    </row>
    <row r="34" spans="1:15" ht="7.35" customHeight="1" x14ac:dyDescent="0.25">
      <c r="B34" s="176"/>
      <c r="C34" s="173"/>
      <c r="D34" s="155"/>
      <c r="E34" s="155"/>
      <c r="F34" s="156"/>
      <c r="G34" s="173"/>
      <c r="H34" s="155"/>
      <c r="I34" s="155"/>
      <c r="J34" s="156"/>
      <c r="K34" s="299"/>
      <c r="L34" s="160"/>
      <c r="M34" s="160"/>
      <c r="N34" s="160"/>
    </row>
    <row r="35" spans="1:15" x14ac:dyDescent="0.25">
      <c r="A35" s="3"/>
      <c r="B35" s="147" t="s">
        <v>84</v>
      </c>
      <c r="C35" s="172">
        <f t="shared" ref="C35:J35" si="19">C37+C43</f>
        <v>8729</v>
      </c>
      <c r="D35" s="185">
        <f t="shared" si="19"/>
        <v>2423</v>
      </c>
      <c r="E35" s="185">
        <f t="shared" si="19"/>
        <v>3090</v>
      </c>
      <c r="F35" s="164">
        <f t="shared" si="19"/>
        <v>3216</v>
      </c>
      <c r="G35" s="172">
        <f t="shared" si="19"/>
        <v>9413</v>
      </c>
      <c r="H35" s="185">
        <f t="shared" si="19"/>
        <v>2274</v>
      </c>
      <c r="I35" s="185">
        <f t="shared" si="19"/>
        <v>3088</v>
      </c>
      <c r="J35" s="164">
        <f t="shared" si="19"/>
        <v>4051</v>
      </c>
      <c r="K35" s="150">
        <f>(C35-G35)/G35*100</f>
        <v>-7.2665462658026136</v>
      </c>
      <c r="L35" s="186">
        <f>(D35-H35)/H35*100</f>
        <v>6.5523306948109052</v>
      </c>
      <c r="M35" s="186">
        <f>(E35-I35)/I35*100</f>
        <v>6.476683937823835E-2</v>
      </c>
      <c r="N35" s="186">
        <f>(F35-J35)/J35*100</f>
        <v>-20.612194519871636</v>
      </c>
      <c r="O35" s="3"/>
    </row>
    <row r="36" spans="1:15" ht="7.35" customHeight="1" x14ac:dyDescent="0.25">
      <c r="B36" s="145"/>
      <c r="C36" s="173"/>
      <c r="D36" s="155"/>
      <c r="E36" s="155"/>
      <c r="F36" s="156"/>
      <c r="G36" s="173"/>
      <c r="H36" s="155"/>
      <c r="I36" s="155"/>
      <c r="J36" s="156"/>
      <c r="K36" s="299"/>
      <c r="L36" s="160"/>
      <c r="M36" s="160"/>
      <c r="N36" s="160"/>
    </row>
    <row r="37" spans="1:15" x14ac:dyDescent="0.25">
      <c r="A37" s="3"/>
      <c r="B37" s="154" t="s">
        <v>7</v>
      </c>
      <c r="C37" s="172">
        <f t="shared" ref="C37:J37" si="20">SUM(C39:C41)</f>
        <v>6916</v>
      </c>
      <c r="D37" s="185">
        <f t="shared" si="20"/>
        <v>1886</v>
      </c>
      <c r="E37" s="185">
        <f t="shared" si="20"/>
        <v>2454</v>
      </c>
      <c r="F37" s="164">
        <f t="shared" si="20"/>
        <v>2576</v>
      </c>
      <c r="G37" s="172">
        <f t="shared" ref="G37" si="21">SUM(G39:G41)</f>
        <v>7615</v>
      </c>
      <c r="H37" s="185">
        <f t="shared" si="20"/>
        <v>1845</v>
      </c>
      <c r="I37" s="185">
        <f t="shared" si="20"/>
        <v>2429</v>
      </c>
      <c r="J37" s="164">
        <f t="shared" si="20"/>
        <v>3341</v>
      </c>
      <c r="K37" s="150">
        <f>(C37-G37)/G37*100</f>
        <v>-9.179251477347341</v>
      </c>
      <c r="L37" s="186">
        <f>(D37-H37)/H37*100</f>
        <v>2.2222222222222223</v>
      </c>
      <c r="M37" s="186">
        <f>(E37-I37)/I37*100</f>
        <v>1.029230135858378</v>
      </c>
      <c r="N37" s="186">
        <f>(F37-J37)/J37*100</f>
        <v>-22.897336126908112</v>
      </c>
      <c r="O37" s="3"/>
    </row>
    <row r="38" spans="1:15" ht="7.35" customHeight="1" x14ac:dyDescent="0.25">
      <c r="B38" s="145"/>
      <c r="C38" s="173"/>
      <c r="D38" s="155"/>
      <c r="E38" s="155"/>
      <c r="F38" s="156"/>
      <c r="G38" s="173"/>
      <c r="H38" s="155"/>
      <c r="I38" s="155"/>
      <c r="J38" s="156"/>
      <c r="K38" s="299"/>
      <c r="L38" s="160"/>
      <c r="M38" s="160"/>
      <c r="N38" s="160"/>
    </row>
    <row r="39" spans="1:15" x14ac:dyDescent="0.25">
      <c r="B39" s="157" t="s">
        <v>85</v>
      </c>
      <c r="C39" s="173">
        <f>SUM(D39:F39)</f>
        <v>394</v>
      </c>
      <c r="D39" s="155">
        <v>98</v>
      </c>
      <c r="E39" s="155">
        <v>235</v>
      </c>
      <c r="F39" s="156">
        <v>61</v>
      </c>
      <c r="G39" s="173">
        <f>SUM(H39:J39)</f>
        <v>469</v>
      </c>
      <c r="H39" s="155">
        <v>153</v>
      </c>
      <c r="I39" s="155">
        <v>161</v>
      </c>
      <c r="J39" s="174">
        <v>155</v>
      </c>
      <c r="K39" s="299">
        <f t="shared" ref="K39:N41" si="22">(C39-G39)/G39*100</f>
        <v>-15.991471215351813</v>
      </c>
      <c r="L39" s="160">
        <f t="shared" si="22"/>
        <v>-35.947712418300654</v>
      </c>
      <c r="M39" s="160">
        <f t="shared" si="22"/>
        <v>45.962732919254655</v>
      </c>
      <c r="N39" s="160">
        <f t="shared" si="22"/>
        <v>-60.645161290322577</v>
      </c>
    </row>
    <row r="40" spans="1:15" x14ac:dyDescent="0.25">
      <c r="B40" s="157" t="s">
        <v>82</v>
      </c>
      <c r="C40" s="173">
        <f>SUM(D40:F40)</f>
        <v>4397</v>
      </c>
      <c r="D40" s="158">
        <v>1336</v>
      </c>
      <c r="E40" s="158">
        <v>1567</v>
      </c>
      <c r="F40" s="159">
        <v>1494</v>
      </c>
      <c r="G40" s="173">
        <f t="shared" ref="G40:G41" si="23">SUM(H40:J40)</f>
        <v>4834</v>
      </c>
      <c r="H40" s="155">
        <v>1295</v>
      </c>
      <c r="I40" s="155">
        <v>1604</v>
      </c>
      <c r="J40" s="156">
        <v>1935</v>
      </c>
      <c r="K40" s="299">
        <f t="shared" si="22"/>
        <v>-9.0401323955316517</v>
      </c>
      <c r="L40" s="160">
        <f t="shared" si="22"/>
        <v>3.1660231660231659</v>
      </c>
      <c r="M40" s="160">
        <f t="shared" si="22"/>
        <v>-2.3067331670822941</v>
      </c>
      <c r="N40" s="160">
        <f t="shared" si="22"/>
        <v>-22.790697674418606</v>
      </c>
    </row>
    <row r="41" spans="1:15" x14ac:dyDescent="0.25">
      <c r="B41" s="157" t="s">
        <v>131</v>
      </c>
      <c r="C41" s="173">
        <f>SUM(D41:F41)</f>
        <v>2125</v>
      </c>
      <c r="D41" s="158">
        <v>452</v>
      </c>
      <c r="E41" s="158">
        <v>652</v>
      </c>
      <c r="F41" s="159">
        <v>1021</v>
      </c>
      <c r="G41" s="173">
        <f t="shared" si="23"/>
        <v>2312</v>
      </c>
      <c r="H41" s="155">
        <v>397</v>
      </c>
      <c r="I41" s="155">
        <v>664</v>
      </c>
      <c r="J41" s="156">
        <v>1251</v>
      </c>
      <c r="K41" s="299">
        <f t="shared" si="22"/>
        <v>-8.0882352941176467</v>
      </c>
      <c r="L41" s="160">
        <f t="shared" si="22"/>
        <v>13.85390428211587</v>
      </c>
      <c r="M41" s="160">
        <f>(E41-I41)/I41*100</f>
        <v>-1.8072289156626504</v>
      </c>
      <c r="N41" s="160">
        <f t="shared" si="22"/>
        <v>-18.385291766586732</v>
      </c>
    </row>
    <row r="42" spans="1:15" ht="7.35" customHeight="1" x14ac:dyDescent="0.25">
      <c r="B42" s="162"/>
      <c r="C42" s="173"/>
      <c r="D42" s="155"/>
      <c r="E42" s="155"/>
      <c r="F42" s="156"/>
      <c r="G42" s="173"/>
      <c r="H42" s="155"/>
      <c r="I42" s="155"/>
      <c r="J42" s="156"/>
      <c r="K42" s="299"/>
      <c r="L42" s="160"/>
      <c r="M42" s="160"/>
      <c r="N42" s="160"/>
    </row>
    <row r="43" spans="1:15" x14ac:dyDescent="0.25">
      <c r="A43" s="3"/>
      <c r="B43" s="154" t="s">
        <v>8</v>
      </c>
      <c r="C43" s="172">
        <f>SUM(C45:C46)</f>
        <v>1813</v>
      </c>
      <c r="D43" s="185">
        <f t="shared" ref="D43:J43" si="24">SUM(D45:D46)</f>
        <v>537</v>
      </c>
      <c r="E43" s="185">
        <f t="shared" si="24"/>
        <v>636</v>
      </c>
      <c r="F43" s="164">
        <f t="shared" si="24"/>
        <v>640</v>
      </c>
      <c r="G43" s="172">
        <f>SUM(G45:G46)</f>
        <v>1798</v>
      </c>
      <c r="H43" s="185">
        <f t="shared" si="24"/>
        <v>429</v>
      </c>
      <c r="I43" s="185">
        <f t="shared" si="24"/>
        <v>659</v>
      </c>
      <c r="J43" s="164">
        <f t="shared" si="24"/>
        <v>710</v>
      </c>
      <c r="K43" s="150">
        <f>(C43-G43)/G43*100</f>
        <v>0.83426028921023354</v>
      </c>
      <c r="L43" s="186">
        <f>(D43-H43)/H43*100</f>
        <v>25.174825174825177</v>
      </c>
      <c r="M43" s="186">
        <f>(E43-I43)/I43*100</f>
        <v>-3.4901365705614569</v>
      </c>
      <c r="N43" s="186">
        <f>(F43-J43)/J43*100</f>
        <v>-9.8591549295774641</v>
      </c>
      <c r="O43" s="3"/>
    </row>
    <row r="44" spans="1:15" ht="7.35" customHeight="1" x14ac:dyDescent="0.25">
      <c r="B44" s="165"/>
      <c r="C44" s="173"/>
      <c r="D44" s="155"/>
      <c r="E44" s="155"/>
      <c r="F44" s="156"/>
      <c r="G44" s="173"/>
      <c r="H44" s="155"/>
      <c r="I44" s="155"/>
      <c r="J44" s="156"/>
      <c r="K44" s="299"/>
      <c r="L44" s="160"/>
      <c r="M44" s="160"/>
      <c r="N44" s="160"/>
    </row>
    <row r="45" spans="1:15" x14ac:dyDescent="0.25">
      <c r="B45" s="157" t="s">
        <v>117</v>
      </c>
      <c r="C45" s="173">
        <f>SUM(D45:F45)</f>
        <v>0</v>
      </c>
      <c r="D45" s="158">
        <v>0</v>
      </c>
      <c r="E45" s="158">
        <v>0</v>
      </c>
      <c r="F45" s="159">
        <v>0</v>
      </c>
      <c r="G45" s="173">
        <f t="shared" ref="G45:G46" si="25">SUM(H45:J45)</f>
        <v>0</v>
      </c>
      <c r="H45" s="292">
        <v>0</v>
      </c>
      <c r="I45" s="292">
        <v>0</v>
      </c>
      <c r="J45" s="175">
        <v>0</v>
      </c>
      <c r="K45" s="323" t="str">
        <f>IFERROR(C45/G45,"-")</f>
        <v>-</v>
      </c>
      <c r="L45" s="322" t="str">
        <f t="shared" ref="L45:N45" si="26">IFERROR(D45/H45,"-")</f>
        <v>-</v>
      </c>
      <c r="M45" s="322" t="str">
        <f t="shared" si="26"/>
        <v>-</v>
      </c>
      <c r="N45" s="322" t="str">
        <f t="shared" si="26"/>
        <v>-</v>
      </c>
    </row>
    <row r="46" spans="1:15" ht="15.75" thickBot="1" x14ac:dyDescent="0.3">
      <c r="B46" s="166" t="s">
        <v>48</v>
      </c>
      <c r="C46" s="177">
        <f>SUM(D46:F46)</f>
        <v>1813</v>
      </c>
      <c r="D46" s="178">
        <v>537</v>
      </c>
      <c r="E46" s="168">
        <v>636</v>
      </c>
      <c r="F46" s="179">
        <v>640</v>
      </c>
      <c r="G46" s="168">
        <f t="shared" si="25"/>
        <v>1798</v>
      </c>
      <c r="H46" s="168">
        <v>429</v>
      </c>
      <c r="I46" s="168">
        <v>659</v>
      </c>
      <c r="J46" s="169">
        <v>710</v>
      </c>
      <c r="K46" s="301">
        <f t="shared" ref="K46" si="27">(C46-G46)/G46*100</f>
        <v>0.83426028921023354</v>
      </c>
      <c r="L46" s="301">
        <f t="shared" ref="L46:N46" si="28">(D46-H46)/H46*100</f>
        <v>25.174825174825177</v>
      </c>
      <c r="M46" s="301">
        <f t="shared" si="28"/>
        <v>-3.4901365705614569</v>
      </c>
      <c r="N46" s="301">
        <f t="shared" si="28"/>
        <v>-9.8591549295774641</v>
      </c>
    </row>
    <row r="47" spans="1:15" ht="15.75" thickTop="1" x14ac:dyDescent="0.25">
      <c r="B47" s="57" t="s">
        <v>175</v>
      </c>
      <c r="C47" s="152"/>
      <c r="D47" s="158"/>
      <c r="E47" s="158"/>
      <c r="F47" s="155"/>
      <c r="G47" s="158"/>
      <c r="H47" s="158"/>
      <c r="I47" s="158"/>
      <c r="J47" s="160"/>
      <c r="K47" s="160"/>
      <c r="L47" s="160"/>
      <c r="N47" s="294" t="s">
        <v>119</v>
      </c>
    </row>
    <row r="48" spans="1:15" x14ac:dyDescent="0.25">
      <c r="C48" s="28"/>
      <c r="D48" s="26"/>
      <c r="E48" s="26"/>
      <c r="F48" s="26"/>
      <c r="G48" s="4"/>
      <c r="H48" s="4"/>
      <c r="I48" s="4"/>
      <c r="J48" s="4"/>
      <c r="K48" s="4"/>
      <c r="L48" s="4"/>
      <c r="M48" s="4"/>
    </row>
    <row r="49" spans="1:15" x14ac:dyDescent="0.25">
      <c r="B49" s="33"/>
      <c r="C49" s="25"/>
      <c r="D49" s="26"/>
      <c r="E49" s="45"/>
      <c r="F49" s="23"/>
      <c r="G49" s="4"/>
      <c r="H49" s="4"/>
      <c r="I49" s="4"/>
      <c r="J49" s="4"/>
      <c r="K49" s="4"/>
      <c r="L49" s="4"/>
      <c r="M49" s="4"/>
      <c r="N49" s="4"/>
    </row>
    <row r="50" spans="1:15" x14ac:dyDescent="0.25"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</row>
    <row r="51" spans="1:15" x14ac:dyDescent="0.25"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</row>
    <row r="52" spans="1:15" x14ac:dyDescent="0.25"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</row>
    <row r="53" spans="1:15" x14ac:dyDescent="0.25">
      <c r="A53" s="43"/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</row>
    <row r="54" spans="1:15" x14ac:dyDescent="0.25">
      <c r="A54" s="43"/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</row>
    <row r="55" spans="1:15" x14ac:dyDescent="0.25">
      <c r="A55" s="43"/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</row>
    <row r="56" spans="1:15" x14ac:dyDescent="0.25">
      <c r="A56" s="43"/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</row>
    <row r="57" spans="1:15" x14ac:dyDescent="0.25">
      <c r="A57" s="43"/>
      <c r="B57" s="43"/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</row>
    <row r="58" spans="1:15" x14ac:dyDescent="0.25">
      <c r="A58" s="43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</row>
    <row r="59" spans="1:15" x14ac:dyDescent="0.25">
      <c r="A59" s="43"/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</row>
    <row r="60" spans="1:15" x14ac:dyDescent="0.25">
      <c r="A60" s="43"/>
      <c r="B60" s="43"/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</row>
    <row r="61" spans="1:15" x14ac:dyDescent="0.25">
      <c r="A61" s="43"/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</row>
    <row r="62" spans="1:15" x14ac:dyDescent="0.25">
      <c r="A62" s="43"/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</row>
    <row r="63" spans="1:15" x14ac:dyDescent="0.25">
      <c r="A63" s="34"/>
      <c r="B63" s="34"/>
      <c r="C63" s="34"/>
      <c r="D63" s="34"/>
      <c r="E63" s="34"/>
      <c r="F63" s="34"/>
      <c r="G63" s="34"/>
      <c r="H63" s="34"/>
      <c r="I63" s="34"/>
      <c r="J63" s="34"/>
    </row>
    <row r="64" spans="1:15" x14ac:dyDescent="0.25">
      <c r="A64" s="34"/>
      <c r="B64" s="34"/>
      <c r="C64" s="34"/>
      <c r="D64" s="34"/>
      <c r="E64" s="34"/>
      <c r="F64" s="34"/>
      <c r="G64" s="34"/>
      <c r="H64" s="34"/>
      <c r="I64" s="34"/>
      <c r="J64" s="34"/>
    </row>
    <row r="65" spans="1:10" x14ac:dyDescent="0.25">
      <c r="A65" s="34"/>
      <c r="B65" s="34"/>
      <c r="C65" s="34"/>
      <c r="D65" s="34"/>
      <c r="E65" s="34"/>
      <c r="F65" s="34"/>
      <c r="G65" s="34"/>
      <c r="H65" s="34"/>
      <c r="I65" s="34"/>
      <c r="J65" s="34"/>
    </row>
    <row r="66" spans="1:10" x14ac:dyDescent="0.25">
      <c r="A66" s="34"/>
      <c r="B66" s="34"/>
      <c r="C66" s="34"/>
      <c r="D66" s="34"/>
      <c r="E66" s="34"/>
      <c r="F66" s="34"/>
      <c r="G66" s="34"/>
      <c r="H66" s="34"/>
      <c r="I66" s="34"/>
      <c r="J66" s="34"/>
    </row>
    <row r="67" spans="1:10" x14ac:dyDescent="0.25">
      <c r="A67" s="2"/>
      <c r="B67" s="2"/>
    </row>
    <row r="68" spans="1:10" x14ac:dyDescent="0.25">
      <c r="A68" s="2"/>
      <c r="B68" s="2"/>
    </row>
    <row r="69" spans="1:10" x14ac:dyDescent="0.25">
      <c r="A69" s="2"/>
      <c r="B69" s="2"/>
    </row>
    <row r="70" spans="1:10" x14ac:dyDescent="0.25">
      <c r="A70" s="2"/>
      <c r="B70" s="2"/>
    </row>
    <row r="71" spans="1:10" x14ac:dyDescent="0.25">
      <c r="A71" s="2"/>
      <c r="B71" s="2"/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62" orientation="portrait" verticalDpi="0" r:id="rId1"/>
  <headerFooter>
    <oddFooter>&amp;L_x000D_&amp;1#&amp;"Calibri"&amp;10&amp;K008000 PUBLICA - PUBLIC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fitToPage="1"/>
  </sheetPr>
  <dimension ref="B1:AA18"/>
  <sheetViews>
    <sheetView showGridLines="0" zoomScale="85" zoomScaleNormal="85" workbookViewId="0">
      <selection activeCell="B2" sqref="B2"/>
    </sheetView>
  </sheetViews>
  <sheetFormatPr defaultColWidth="9.28515625" defaultRowHeight="12" x14ac:dyDescent="0.25"/>
  <cols>
    <col min="1" max="1" width="2.5703125" style="77" customWidth="1"/>
    <col min="2" max="2" width="15.28515625" style="77" customWidth="1"/>
    <col min="3" max="6" width="8.5703125" style="78" customWidth="1"/>
    <col min="7" max="10" width="8.28515625" style="78" customWidth="1"/>
    <col min="11" max="14" width="8.5703125" style="77" customWidth="1"/>
    <col min="15" max="15" width="2" style="77" customWidth="1"/>
    <col min="16" max="27" width="6" style="79" customWidth="1"/>
    <col min="28" max="16384" width="9.28515625" style="77"/>
  </cols>
  <sheetData>
    <row r="1" spans="2:27" ht="6.75" customHeight="1" x14ac:dyDescent="0.25"/>
    <row r="2" spans="2:27" ht="14.1" customHeight="1" x14ac:dyDescent="0.25">
      <c r="B2" s="83" t="s">
        <v>125</v>
      </c>
    </row>
    <row r="3" spans="2:27" ht="5.25" customHeight="1" x14ac:dyDescent="0.25"/>
    <row r="4" spans="2:27" ht="14.1" customHeight="1" x14ac:dyDescent="0.25">
      <c r="N4" s="84" t="s">
        <v>40</v>
      </c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</row>
    <row r="5" spans="2:27" ht="22.5" customHeight="1" thickBot="1" x14ac:dyDescent="0.3">
      <c r="B5" s="441" t="s">
        <v>162</v>
      </c>
      <c r="C5" s="438" t="s">
        <v>181</v>
      </c>
      <c r="D5" s="439"/>
      <c r="E5" s="439"/>
      <c r="F5" s="440"/>
      <c r="G5" s="438" t="s">
        <v>182</v>
      </c>
      <c r="H5" s="439"/>
      <c r="I5" s="439"/>
      <c r="J5" s="440"/>
      <c r="K5" s="438" t="s">
        <v>49</v>
      </c>
      <c r="L5" s="439"/>
      <c r="M5" s="439"/>
      <c r="N5" s="440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</row>
    <row r="6" spans="2:27" ht="22.5" customHeight="1" x14ac:dyDescent="0.25">
      <c r="B6" s="441"/>
      <c r="C6" s="75" t="s">
        <v>0</v>
      </c>
      <c r="D6" s="76" t="s">
        <v>183</v>
      </c>
      <c r="E6" s="75" t="s">
        <v>184</v>
      </c>
      <c r="F6" s="76" t="s">
        <v>185</v>
      </c>
      <c r="G6" s="75" t="s">
        <v>0</v>
      </c>
      <c r="H6" s="76" t="s">
        <v>186</v>
      </c>
      <c r="I6" s="75" t="s">
        <v>187</v>
      </c>
      <c r="J6" s="76" t="s">
        <v>188</v>
      </c>
      <c r="K6" s="75" t="s">
        <v>0</v>
      </c>
      <c r="L6" s="76" t="s">
        <v>183</v>
      </c>
      <c r="M6" s="75" t="s">
        <v>184</v>
      </c>
      <c r="N6" s="76" t="s">
        <v>185</v>
      </c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</row>
    <row r="7" spans="2:27" ht="7.35" customHeight="1" x14ac:dyDescent="0.25">
      <c r="B7" s="85"/>
      <c r="C7" s="86"/>
      <c r="D7" s="87"/>
      <c r="E7" s="87"/>
      <c r="F7" s="87"/>
      <c r="G7" s="86"/>
      <c r="H7" s="87"/>
      <c r="I7" s="87"/>
      <c r="J7" s="87"/>
      <c r="K7" s="52"/>
      <c r="L7" s="52"/>
      <c r="M7" s="52"/>
      <c r="N7" s="52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</row>
    <row r="8" spans="2:27" s="80" customFormat="1" ht="19.5" customHeight="1" x14ac:dyDescent="0.25">
      <c r="B8" s="83" t="s">
        <v>0</v>
      </c>
      <c r="C8" s="95">
        <v>49622</v>
      </c>
      <c r="D8" s="88">
        <v>15744</v>
      </c>
      <c r="E8" s="88">
        <v>15665</v>
      </c>
      <c r="F8" s="96">
        <v>18213</v>
      </c>
      <c r="G8" s="95">
        <v>49037</v>
      </c>
      <c r="H8" s="88">
        <v>16020</v>
      </c>
      <c r="I8" s="88">
        <v>15181</v>
      </c>
      <c r="J8" s="96">
        <v>17836</v>
      </c>
      <c r="K8" s="116">
        <v>1.2</v>
      </c>
      <c r="L8" s="116">
        <v>-1.7</v>
      </c>
      <c r="M8" s="116">
        <v>3.2</v>
      </c>
      <c r="N8" s="116">
        <v>2.1</v>
      </c>
      <c r="P8" s="81"/>
    </row>
    <row r="9" spans="2:27" ht="19.5" customHeight="1" x14ac:dyDescent="0.25">
      <c r="B9" s="89" t="s">
        <v>36</v>
      </c>
      <c r="C9" s="97">
        <v>40893</v>
      </c>
      <c r="D9" s="90">
        <v>12882</v>
      </c>
      <c r="E9" s="90">
        <v>12956</v>
      </c>
      <c r="F9" s="98">
        <v>15055</v>
      </c>
      <c r="G9" s="97">
        <v>40081</v>
      </c>
      <c r="H9" s="90">
        <v>12976</v>
      </c>
      <c r="I9" s="90">
        <v>12429</v>
      </c>
      <c r="J9" s="98">
        <v>14676</v>
      </c>
      <c r="K9" s="117">
        <v>2</v>
      </c>
      <c r="L9" s="117">
        <v>-0.7</v>
      </c>
      <c r="M9" s="117">
        <v>4.2</v>
      </c>
      <c r="N9" s="117">
        <v>2.6</v>
      </c>
      <c r="P9" s="81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</row>
    <row r="10" spans="2:27" ht="19.5" customHeight="1" x14ac:dyDescent="0.25">
      <c r="B10" s="89" t="s">
        <v>70</v>
      </c>
      <c r="C10" s="97">
        <v>5007</v>
      </c>
      <c r="D10" s="90">
        <v>1706</v>
      </c>
      <c r="E10" s="90">
        <v>1532</v>
      </c>
      <c r="F10" s="98">
        <v>1769</v>
      </c>
      <c r="G10" s="97">
        <v>5062</v>
      </c>
      <c r="H10" s="90">
        <v>1758</v>
      </c>
      <c r="I10" s="90">
        <v>1537</v>
      </c>
      <c r="J10" s="98">
        <v>1767</v>
      </c>
      <c r="K10" s="117">
        <v>-1.1000000000000001</v>
      </c>
      <c r="L10" s="117">
        <v>-3</v>
      </c>
      <c r="M10" s="117">
        <v>-0.3</v>
      </c>
      <c r="N10" s="117">
        <v>0.1</v>
      </c>
      <c r="P10" s="81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</row>
    <row r="11" spans="2:27" ht="19.5" customHeight="1" thickBot="1" x14ac:dyDescent="0.3">
      <c r="B11" s="91" t="s">
        <v>35</v>
      </c>
      <c r="C11" s="99">
        <v>3722</v>
      </c>
      <c r="D11" s="276">
        <v>1156</v>
      </c>
      <c r="E11" s="276">
        <v>1177</v>
      </c>
      <c r="F11" s="277">
        <v>1389</v>
      </c>
      <c r="G11" s="99">
        <v>3894</v>
      </c>
      <c r="H11" s="276">
        <v>1286</v>
      </c>
      <c r="I11" s="276">
        <v>1215</v>
      </c>
      <c r="J11" s="277">
        <v>1393</v>
      </c>
      <c r="K11" s="92">
        <v>-4.4000000000000004</v>
      </c>
      <c r="L11" s="92">
        <v>-10.1</v>
      </c>
      <c r="M11" s="92">
        <v>-3.1</v>
      </c>
      <c r="N11" s="92">
        <v>-0.3</v>
      </c>
      <c r="P11" s="81"/>
      <c r="Q11" s="77"/>
      <c r="R11" s="77"/>
      <c r="S11" s="77"/>
      <c r="T11" s="77"/>
      <c r="U11" s="77"/>
      <c r="V11" s="77"/>
      <c r="W11" s="77"/>
      <c r="X11" s="77"/>
      <c r="Y11" s="77"/>
      <c r="Z11" s="77"/>
      <c r="AA11" s="77"/>
    </row>
    <row r="12" spans="2:27" ht="14.1" customHeight="1" thickTop="1" x14ac:dyDescent="0.25">
      <c r="B12" s="79" t="s">
        <v>161</v>
      </c>
      <c r="N12" s="60" t="s">
        <v>119</v>
      </c>
      <c r="Q12" s="77"/>
      <c r="R12" s="77"/>
      <c r="S12" s="77"/>
      <c r="T12" s="77"/>
      <c r="U12" s="77"/>
      <c r="V12" s="77"/>
      <c r="W12" s="77"/>
      <c r="X12" s="77"/>
      <c r="Y12" s="77"/>
      <c r="Z12" s="77"/>
      <c r="AA12" s="77"/>
    </row>
    <row r="13" spans="2:27" ht="14.1" customHeight="1" x14ac:dyDescent="0.25">
      <c r="N13" s="60"/>
    </row>
    <row r="14" spans="2:27" x14ac:dyDescent="0.25">
      <c r="G14" s="77"/>
      <c r="H14" s="77"/>
      <c r="I14" s="77"/>
      <c r="J14" s="77"/>
    </row>
    <row r="15" spans="2:27" x14ac:dyDescent="0.25">
      <c r="G15" s="77"/>
      <c r="H15" s="77"/>
      <c r="I15" s="77"/>
      <c r="J15" s="77"/>
    </row>
    <row r="18" spans="11:13" x14ac:dyDescent="0.25">
      <c r="K18" s="82"/>
      <c r="L18" s="82"/>
      <c r="M18" s="82"/>
    </row>
  </sheetData>
  <mergeCells count="4">
    <mergeCell ref="C5:F5"/>
    <mergeCell ref="G5:J5"/>
    <mergeCell ref="K5:N5"/>
    <mergeCell ref="B5:B6"/>
  </mergeCells>
  <conditionalFormatting sqref="P8:AA11">
    <cfRule type="cellIs" dxfId="6" priority="1" operator="notEqual">
      <formula>0</formula>
    </cfRule>
  </conditionalFormatting>
  <pageMargins left="0.27559055118110237" right="0.35433070866141736" top="0.74803149606299213" bottom="0.74803149606299213" header="0.31496062992125984" footer="0.31496062992125984"/>
  <pageSetup paperSize="9" scale="84" orientation="portrait" r:id="rId1"/>
  <headerFooter>
    <oddFooter>&amp;L_x000D_&amp;1#&amp;"Calibri"&amp;10&amp;K008000 PUBLICA - PUBLIC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pageSetUpPr fitToPage="1"/>
  </sheetPr>
  <dimension ref="B1:AD76"/>
  <sheetViews>
    <sheetView showGridLines="0" zoomScale="85" zoomScaleNormal="85" workbookViewId="0">
      <selection activeCell="B2" sqref="B2"/>
    </sheetView>
  </sheetViews>
  <sheetFormatPr defaultColWidth="9.28515625" defaultRowHeight="12.75" x14ac:dyDescent="0.25"/>
  <cols>
    <col min="1" max="1" width="2.28515625" style="52" customWidth="1"/>
    <col min="2" max="2" width="23.5703125" style="52" customWidth="1"/>
    <col min="3" max="3" width="10.7109375" style="86" customWidth="1"/>
    <col min="4" max="7" width="10.42578125" style="86" customWidth="1"/>
    <col min="8" max="8" width="10.7109375" style="86" bestFit="1" customWidth="1"/>
    <col min="9" max="10" width="10.42578125" style="86" customWidth="1"/>
    <col min="11" max="14" width="7.5703125" style="52" customWidth="1"/>
    <col min="15" max="15" width="1.5703125" style="52" customWidth="1"/>
    <col min="16" max="35" width="5.7109375" style="52" customWidth="1"/>
    <col min="36" max="50" width="5" style="52" customWidth="1"/>
    <col min="51" max="16384" width="9.28515625" style="52"/>
  </cols>
  <sheetData>
    <row r="1" spans="2:30" ht="6.75" customHeight="1" x14ac:dyDescent="0.25">
      <c r="P1" s="100"/>
    </row>
    <row r="2" spans="2:30" ht="14.1" customHeight="1" x14ac:dyDescent="0.25">
      <c r="B2" s="83" t="s">
        <v>126</v>
      </c>
    </row>
    <row r="3" spans="2:30" ht="6" customHeight="1" x14ac:dyDescent="0.25"/>
    <row r="4" spans="2:30" ht="16.5" customHeight="1" x14ac:dyDescent="0.25">
      <c r="C4" s="101"/>
      <c r="D4" s="101"/>
      <c r="E4" s="101"/>
      <c r="F4" s="101"/>
      <c r="M4" s="442" t="s">
        <v>40</v>
      </c>
      <c r="N4" s="442"/>
    </row>
    <row r="5" spans="2:30" ht="20.100000000000001" customHeight="1" thickBot="1" x14ac:dyDescent="0.3">
      <c r="B5" s="443" t="s">
        <v>163</v>
      </c>
      <c r="C5" s="438" t="s">
        <v>204</v>
      </c>
      <c r="D5" s="439"/>
      <c r="E5" s="439"/>
      <c r="F5" s="440"/>
      <c r="G5" s="438" t="s">
        <v>182</v>
      </c>
      <c r="H5" s="439"/>
      <c r="I5" s="439"/>
      <c r="J5" s="440"/>
      <c r="K5" s="438" t="s">
        <v>49</v>
      </c>
      <c r="L5" s="439"/>
      <c r="M5" s="439"/>
      <c r="N5" s="440"/>
    </row>
    <row r="6" spans="2:30" ht="20.100000000000001" customHeight="1" x14ac:dyDescent="0.25">
      <c r="B6" s="443"/>
      <c r="C6" s="75" t="s">
        <v>0</v>
      </c>
      <c r="D6" s="76" t="s">
        <v>183</v>
      </c>
      <c r="E6" s="75" t="s">
        <v>184</v>
      </c>
      <c r="F6" s="76" t="s">
        <v>185</v>
      </c>
      <c r="G6" s="75" t="s">
        <v>0</v>
      </c>
      <c r="H6" s="76" t="s">
        <v>186</v>
      </c>
      <c r="I6" s="75" t="s">
        <v>187</v>
      </c>
      <c r="J6" s="76" t="s">
        <v>188</v>
      </c>
      <c r="K6" s="75" t="s">
        <v>0</v>
      </c>
      <c r="L6" s="76" t="s">
        <v>183</v>
      </c>
      <c r="M6" s="75" t="s">
        <v>184</v>
      </c>
      <c r="N6" s="76" t="s">
        <v>185</v>
      </c>
    </row>
    <row r="7" spans="2:30" ht="7.35" customHeight="1" x14ac:dyDescent="0.25">
      <c r="B7" s="85"/>
      <c r="D7" s="87"/>
      <c r="E7" s="87"/>
      <c r="F7" s="87"/>
      <c r="H7" s="87"/>
      <c r="I7" s="87"/>
      <c r="J7" s="87"/>
    </row>
    <row r="8" spans="2:30" s="83" customFormat="1" ht="15" customHeight="1" x14ac:dyDescent="0.25">
      <c r="B8" s="83" t="s">
        <v>115</v>
      </c>
      <c r="C8" s="95">
        <v>13625513</v>
      </c>
      <c r="D8" s="88">
        <v>4007591</v>
      </c>
      <c r="E8" s="88">
        <v>4338394</v>
      </c>
      <c r="F8" s="96">
        <v>5279528</v>
      </c>
      <c r="G8" s="88">
        <v>12869621</v>
      </c>
      <c r="H8" s="88">
        <v>3943995</v>
      </c>
      <c r="I8" s="88">
        <v>4042423</v>
      </c>
      <c r="J8" s="88">
        <v>4883203</v>
      </c>
      <c r="K8" s="107">
        <v>5.8734596768622787</v>
      </c>
      <c r="L8" s="139">
        <v>1.6124766892452957</v>
      </c>
      <c r="M8" s="139">
        <v>7.3216236895545075</v>
      </c>
      <c r="N8" s="139">
        <v>8.1160869208181587</v>
      </c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</row>
    <row r="9" spans="2:30" ht="7.35" customHeight="1" x14ac:dyDescent="0.25">
      <c r="B9" s="85"/>
      <c r="C9" s="97"/>
      <c r="D9" s="90"/>
      <c r="E9" s="90"/>
      <c r="F9" s="98"/>
      <c r="G9" s="90"/>
      <c r="H9" s="90"/>
      <c r="I9" s="90"/>
      <c r="J9" s="90"/>
      <c r="K9" s="108"/>
      <c r="L9" s="140"/>
      <c r="M9" s="140"/>
      <c r="N9" s="140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</row>
    <row r="10" spans="2:30" ht="15" customHeight="1" x14ac:dyDescent="0.25">
      <c r="B10" s="295" t="s">
        <v>38</v>
      </c>
      <c r="C10" s="97">
        <v>3134116</v>
      </c>
      <c r="D10" s="90">
        <v>930072</v>
      </c>
      <c r="E10" s="90">
        <v>993061</v>
      </c>
      <c r="F10" s="98">
        <v>1210983</v>
      </c>
      <c r="G10" s="90">
        <v>2921849</v>
      </c>
      <c r="H10" s="90">
        <v>895647</v>
      </c>
      <c r="I10" s="90">
        <v>927885</v>
      </c>
      <c r="J10" s="90">
        <v>1098317</v>
      </c>
      <c r="K10" s="108">
        <v>7.2648175863982019</v>
      </c>
      <c r="L10" s="140">
        <v>3.8435901644286194</v>
      </c>
      <c r="M10" s="140">
        <v>7.0241463112346896</v>
      </c>
      <c r="N10" s="140">
        <v>10.258058465816337</v>
      </c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</row>
    <row r="11" spans="2:30" ht="15" customHeight="1" x14ac:dyDescent="0.25">
      <c r="B11" s="295" t="s">
        <v>6</v>
      </c>
      <c r="C11" s="97">
        <v>7514229</v>
      </c>
      <c r="D11" s="90">
        <v>2259197</v>
      </c>
      <c r="E11" s="90">
        <v>2421261</v>
      </c>
      <c r="F11" s="98">
        <v>2833771</v>
      </c>
      <c r="G11" s="90">
        <v>7122671</v>
      </c>
      <c r="H11" s="90">
        <v>2242791</v>
      </c>
      <c r="I11" s="90">
        <v>2249605</v>
      </c>
      <c r="J11" s="90">
        <v>2630275</v>
      </c>
      <c r="K11" s="108">
        <v>5.4973478348220768</v>
      </c>
      <c r="L11" s="140">
        <v>0.73149927924626057</v>
      </c>
      <c r="M11" s="140">
        <v>7.6304951313675069</v>
      </c>
      <c r="N11" s="140">
        <v>7.7366815256959818</v>
      </c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</row>
    <row r="12" spans="2:30" ht="15" customHeight="1" x14ac:dyDescent="0.25">
      <c r="B12" s="295" t="s">
        <v>57</v>
      </c>
      <c r="C12" s="97">
        <v>55</v>
      </c>
      <c r="D12" s="90">
        <v>29</v>
      </c>
      <c r="E12" s="90">
        <v>7</v>
      </c>
      <c r="F12" s="98">
        <v>19</v>
      </c>
      <c r="G12" s="90">
        <v>107</v>
      </c>
      <c r="H12" s="90">
        <v>71</v>
      </c>
      <c r="I12" s="90">
        <v>15</v>
      </c>
      <c r="J12" s="90">
        <v>21</v>
      </c>
      <c r="K12" s="108">
        <v>-48.598130841121495</v>
      </c>
      <c r="L12" s="140">
        <v>-59.154929577464785</v>
      </c>
      <c r="M12" s="140">
        <v>-53.333333333333336</v>
      </c>
      <c r="N12" s="140">
        <v>-9.5238095238095237</v>
      </c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</row>
    <row r="13" spans="2:30" ht="15" customHeight="1" x14ac:dyDescent="0.25">
      <c r="B13" s="295" t="s">
        <v>37</v>
      </c>
      <c r="C13" s="97">
        <v>1193449</v>
      </c>
      <c r="D13" s="90">
        <v>292110</v>
      </c>
      <c r="E13" s="90">
        <v>359290</v>
      </c>
      <c r="F13" s="98">
        <v>542049</v>
      </c>
      <c r="G13" s="90">
        <v>1110456</v>
      </c>
      <c r="H13" s="90">
        <v>269179</v>
      </c>
      <c r="I13" s="90">
        <v>329568</v>
      </c>
      <c r="J13" s="90">
        <v>511709</v>
      </c>
      <c r="K13" s="108">
        <v>7.4737765386471864</v>
      </c>
      <c r="L13" s="140">
        <v>8.5188666277829999</v>
      </c>
      <c r="M13" s="140">
        <v>9.018472667249247</v>
      </c>
      <c r="N13" s="140">
        <v>5.9291511386354356</v>
      </c>
      <c r="P13" s="102"/>
      <c r="Q13" s="102"/>
      <c r="R13" s="102"/>
      <c r="S13" s="102"/>
      <c r="T13" s="102"/>
      <c r="U13" s="102"/>
      <c r="V13" s="102"/>
      <c r="W13" s="102"/>
      <c r="X13" s="102"/>
      <c r="Y13" s="102"/>
      <c r="Z13" s="102"/>
      <c r="AA13" s="102"/>
    </row>
    <row r="14" spans="2:30" ht="15" customHeight="1" x14ac:dyDescent="0.25">
      <c r="B14" s="295" t="s">
        <v>14</v>
      </c>
      <c r="C14" s="97">
        <v>432913</v>
      </c>
      <c r="D14" s="90">
        <v>129187</v>
      </c>
      <c r="E14" s="90">
        <v>133177</v>
      </c>
      <c r="F14" s="98">
        <v>170549</v>
      </c>
      <c r="G14" s="90">
        <v>403474</v>
      </c>
      <c r="H14" s="90">
        <v>124656</v>
      </c>
      <c r="I14" s="90">
        <v>121772</v>
      </c>
      <c r="J14" s="90">
        <v>157046</v>
      </c>
      <c r="K14" s="108">
        <v>7.2963809316089758</v>
      </c>
      <c r="L14" s="140">
        <v>3.6348029777948918</v>
      </c>
      <c r="M14" s="140">
        <v>9.3658640738429195</v>
      </c>
      <c r="N14" s="140">
        <v>8.5981177489398011</v>
      </c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</row>
    <row r="15" spans="2:30" ht="15" customHeight="1" x14ac:dyDescent="0.25">
      <c r="B15" s="295" t="s">
        <v>56</v>
      </c>
      <c r="C15" s="97">
        <v>135358</v>
      </c>
      <c r="D15" s="90">
        <v>39590</v>
      </c>
      <c r="E15" s="90">
        <v>43680</v>
      </c>
      <c r="F15" s="98">
        <v>52088</v>
      </c>
      <c r="G15" s="90">
        <v>127352</v>
      </c>
      <c r="H15" s="90">
        <v>43074</v>
      </c>
      <c r="I15" s="90">
        <v>39023</v>
      </c>
      <c r="J15" s="90">
        <v>45255</v>
      </c>
      <c r="K15" s="108">
        <v>6.286512971920347</v>
      </c>
      <c r="L15" s="140">
        <v>-8.0884059989785033</v>
      </c>
      <c r="M15" s="140">
        <v>11.933987648309971</v>
      </c>
      <c r="N15" s="140">
        <v>15.098884101204288</v>
      </c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102"/>
      <c r="AA15" s="102"/>
    </row>
    <row r="16" spans="2:30" ht="15" customHeight="1" x14ac:dyDescent="0.25">
      <c r="B16" s="295" t="s">
        <v>58</v>
      </c>
      <c r="C16" s="97">
        <v>46818</v>
      </c>
      <c r="D16" s="90">
        <v>13918</v>
      </c>
      <c r="E16" s="90">
        <v>13917</v>
      </c>
      <c r="F16" s="98">
        <v>18983</v>
      </c>
      <c r="G16" s="90">
        <v>45684</v>
      </c>
      <c r="H16" s="90">
        <v>14482</v>
      </c>
      <c r="I16" s="90">
        <v>12803</v>
      </c>
      <c r="J16" s="90">
        <v>18399</v>
      </c>
      <c r="K16" s="108">
        <v>2.4822695035460995</v>
      </c>
      <c r="L16" s="140">
        <v>-3.894489711365833</v>
      </c>
      <c r="M16" s="140">
        <v>8.7010856830430381</v>
      </c>
      <c r="N16" s="140">
        <v>3.1740855481276156</v>
      </c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</row>
    <row r="17" spans="2:30" ht="15" customHeight="1" x14ac:dyDescent="0.25">
      <c r="B17" s="295" t="s">
        <v>59</v>
      </c>
      <c r="C17" s="97">
        <v>24105</v>
      </c>
      <c r="D17" s="90">
        <v>7474</v>
      </c>
      <c r="E17" s="90">
        <v>7788</v>
      </c>
      <c r="F17" s="98">
        <v>8843</v>
      </c>
      <c r="G17" s="90">
        <v>21342</v>
      </c>
      <c r="H17" s="90">
        <v>7003</v>
      </c>
      <c r="I17" s="90">
        <v>6601</v>
      </c>
      <c r="J17" s="90">
        <v>7738</v>
      </c>
      <c r="K17" s="108">
        <v>12.946303064380096</v>
      </c>
      <c r="L17" s="140">
        <v>6.7256889904326709</v>
      </c>
      <c r="M17" s="140">
        <v>17.982123920618086</v>
      </c>
      <c r="N17" s="140">
        <v>14.280175756009307</v>
      </c>
      <c r="P17" s="102"/>
      <c r="Q17" s="102"/>
      <c r="R17" s="102"/>
      <c r="S17" s="102"/>
      <c r="T17" s="102"/>
      <c r="U17" s="102"/>
      <c r="V17" s="102"/>
      <c r="W17" s="102"/>
      <c r="X17" s="102"/>
      <c r="Y17" s="102"/>
      <c r="Z17" s="102"/>
      <c r="AA17" s="102"/>
    </row>
    <row r="18" spans="2:30" ht="15" customHeight="1" x14ac:dyDescent="0.25">
      <c r="B18" s="295" t="s">
        <v>60</v>
      </c>
      <c r="C18" s="97">
        <v>27053</v>
      </c>
      <c r="D18" s="90">
        <v>8129</v>
      </c>
      <c r="E18" s="90">
        <v>8351</v>
      </c>
      <c r="F18" s="98">
        <v>10573</v>
      </c>
      <c r="G18" s="90">
        <v>23115</v>
      </c>
      <c r="H18" s="90">
        <v>8411</v>
      </c>
      <c r="I18" s="90">
        <v>7520</v>
      </c>
      <c r="J18" s="90">
        <v>7184</v>
      </c>
      <c r="K18" s="108">
        <v>17.036556348691327</v>
      </c>
      <c r="L18" s="140">
        <v>-3.3527523481155632</v>
      </c>
      <c r="M18" s="140">
        <v>11.050531914893618</v>
      </c>
      <c r="N18" s="140">
        <v>47.174276169265035</v>
      </c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</row>
    <row r="19" spans="2:30" ht="15" customHeight="1" x14ac:dyDescent="0.25">
      <c r="B19" s="295" t="s">
        <v>61</v>
      </c>
      <c r="C19" s="97">
        <v>16598</v>
      </c>
      <c r="D19" s="90">
        <v>5366</v>
      </c>
      <c r="E19" s="90">
        <v>5210</v>
      </c>
      <c r="F19" s="98">
        <v>6022</v>
      </c>
      <c r="G19" s="90">
        <v>15695</v>
      </c>
      <c r="H19" s="90">
        <v>5491</v>
      </c>
      <c r="I19" s="90">
        <v>4900</v>
      </c>
      <c r="J19" s="90">
        <v>5304</v>
      </c>
      <c r="K19" s="108">
        <v>5.7534246575342465</v>
      </c>
      <c r="L19" s="140">
        <v>-2.2764523766162812</v>
      </c>
      <c r="M19" s="140">
        <v>6.3265306122448974</v>
      </c>
      <c r="N19" s="140">
        <v>13.536953242835596</v>
      </c>
      <c r="P19" s="102"/>
      <c r="Q19" s="102"/>
      <c r="R19" s="102"/>
      <c r="S19" s="102"/>
      <c r="T19" s="102"/>
      <c r="U19" s="102"/>
      <c r="V19" s="102"/>
      <c r="W19" s="102"/>
      <c r="X19" s="102"/>
      <c r="Y19" s="102"/>
      <c r="Z19" s="102"/>
      <c r="AA19" s="102"/>
    </row>
    <row r="20" spans="2:30" ht="15" customHeight="1" x14ac:dyDescent="0.25">
      <c r="B20" s="295" t="s">
        <v>62</v>
      </c>
      <c r="C20" s="97">
        <v>13431</v>
      </c>
      <c r="D20" s="90">
        <v>4126</v>
      </c>
      <c r="E20" s="90">
        <v>4232</v>
      </c>
      <c r="F20" s="98">
        <v>5073</v>
      </c>
      <c r="G20" s="90">
        <v>12536</v>
      </c>
      <c r="H20" s="90">
        <v>4284</v>
      </c>
      <c r="I20" s="90">
        <v>4075</v>
      </c>
      <c r="J20" s="90">
        <v>4177</v>
      </c>
      <c r="K20" s="108">
        <v>7.1394384173580088</v>
      </c>
      <c r="L20" s="140">
        <v>-3.6881419234360413</v>
      </c>
      <c r="M20" s="140">
        <v>3.8527607361963185</v>
      </c>
      <c r="N20" s="140">
        <v>21.450802011012687</v>
      </c>
      <c r="P20" s="102"/>
      <c r="Q20" s="102"/>
      <c r="R20" s="102"/>
      <c r="S20" s="102"/>
      <c r="T20" s="102"/>
      <c r="U20" s="102"/>
      <c r="V20" s="102"/>
      <c r="W20" s="102"/>
      <c r="X20" s="102"/>
      <c r="Y20" s="102"/>
      <c r="Z20" s="102"/>
      <c r="AA20" s="102"/>
    </row>
    <row r="21" spans="2:30" ht="15" customHeight="1" x14ac:dyDescent="0.25">
      <c r="B21" s="295" t="s">
        <v>63</v>
      </c>
      <c r="C21" s="97">
        <v>10967</v>
      </c>
      <c r="D21" s="90">
        <v>3288</v>
      </c>
      <c r="E21" s="90">
        <v>3195</v>
      </c>
      <c r="F21" s="98">
        <v>4484</v>
      </c>
      <c r="G21" s="90">
        <v>9560</v>
      </c>
      <c r="H21" s="90">
        <v>3477</v>
      </c>
      <c r="I21" s="90">
        <v>3077</v>
      </c>
      <c r="J21" s="90">
        <v>3006</v>
      </c>
      <c r="K21" s="108">
        <v>14.717573221757322</v>
      </c>
      <c r="L21" s="140">
        <v>-5.4357204486626403</v>
      </c>
      <c r="M21" s="140">
        <v>3.8349041273968156</v>
      </c>
      <c r="N21" s="140">
        <v>49.168330006653363</v>
      </c>
      <c r="P21" s="102"/>
      <c r="Q21" s="102"/>
      <c r="R21" s="102"/>
      <c r="S21" s="102"/>
      <c r="T21" s="102"/>
      <c r="U21" s="102"/>
      <c r="V21" s="102"/>
      <c r="W21" s="102"/>
      <c r="X21" s="102"/>
      <c r="Y21" s="102"/>
      <c r="Z21" s="102"/>
      <c r="AA21" s="102"/>
    </row>
    <row r="22" spans="2:30" ht="15" customHeight="1" x14ac:dyDescent="0.25">
      <c r="B22" s="295" t="s">
        <v>64</v>
      </c>
      <c r="C22" s="97">
        <v>1937</v>
      </c>
      <c r="D22" s="90">
        <v>589</v>
      </c>
      <c r="E22" s="90">
        <v>614</v>
      </c>
      <c r="F22" s="98">
        <v>734</v>
      </c>
      <c r="G22" s="90">
        <v>2022</v>
      </c>
      <c r="H22" s="90">
        <v>675</v>
      </c>
      <c r="I22" s="90">
        <v>669</v>
      </c>
      <c r="J22" s="90">
        <v>678</v>
      </c>
      <c r="K22" s="108">
        <v>-4.2037586547972303</v>
      </c>
      <c r="L22" s="140">
        <v>-12.74074074074074</v>
      </c>
      <c r="M22" s="140">
        <v>-8.2212257100149486</v>
      </c>
      <c r="N22" s="140">
        <v>8.2595870206489668</v>
      </c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  <c r="AA22" s="102"/>
    </row>
    <row r="23" spans="2:30" ht="15" customHeight="1" x14ac:dyDescent="0.25">
      <c r="B23" s="295" t="s">
        <v>39</v>
      </c>
      <c r="C23" s="97">
        <v>1036360</v>
      </c>
      <c r="D23" s="90">
        <v>302057</v>
      </c>
      <c r="E23" s="90">
        <v>333635</v>
      </c>
      <c r="F23" s="98">
        <v>400668</v>
      </c>
      <c r="G23" s="90">
        <v>1017502</v>
      </c>
      <c r="H23" s="90">
        <v>313660</v>
      </c>
      <c r="I23" s="90">
        <v>322350</v>
      </c>
      <c r="J23" s="90">
        <v>381492</v>
      </c>
      <c r="K23" s="108">
        <v>1.853362450393218</v>
      </c>
      <c r="L23" s="140">
        <v>-3.6992284639418478</v>
      </c>
      <c r="M23" s="140">
        <v>3.5008531099736313</v>
      </c>
      <c r="N23" s="140">
        <v>5.0265798496429808</v>
      </c>
      <c r="P23" s="102"/>
      <c r="Q23" s="102"/>
      <c r="R23" s="102"/>
      <c r="S23" s="102"/>
      <c r="T23" s="102"/>
      <c r="U23" s="102"/>
      <c r="V23" s="102"/>
      <c r="W23" s="102"/>
      <c r="X23" s="102"/>
      <c r="Y23" s="102"/>
      <c r="Z23" s="102"/>
      <c r="AA23" s="102"/>
    </row>
    <row r="24" spans="2:30" ht="15" customHeight="1" x14ac:dyDescent="0.25">
      <c r="B24" s="295" t="s">
        <v>55</v>
      </c>
      <c r="C24" s="97">
        <v>33788</v>
      </c>
      <c r="D24" s="90">
        <v>10892</v>
      </c>
      <c r="E24" s="90">
        <v>9230</v>
      </c>
      <c r="F24" s="98">
        <v>13666</v>
      </c>
      <c r="G24" s="90">
        <v>30945</v>
      </c>
      <c r="H24" s="90">
        <v>9665</v>
      </c>
      <c r="I24" s="90">
        <v>10796</v>
      </c>
      <c r="J24" s="90">
        <v>10484</v>
      </c>
      <c r="K24" s="108">
        <v>9.18726773307481</v>
      </c>
      <c r="L24" s="140">
        <v>12.695292291774443</v>
      </c>
      <c r="M24" s="140">
        <v>-14.505372360133384</v>
      </c>
      <c r="N24" s="140">
        <v>30.351011064479206</v>
      </c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102"/>
      <c r="AA24" s="102"/>
    </row>
    <row r="25" spans="2:30" ht="15" customHeight="1" x14ac:dyDescent="0.25">
      <c r="B25" s="295" t="s">
        <v>15</v>
      </c>
      <c r="C25" s="97">
        <v>4336</v>
      </c>
      <c r="D25" s="90">
        <v>1567</v>
      </c>
      <c r="E25" s="90">
        <v>1746</v>
      </c>
      <c r="F25" s="98">
        <v>1023</v>
      </c>
      <c r="G25" s="90">
        <v>5311</v>
      </c>
      <c r="H25" s="90">
        <v>1429</v>
      </c>
      <c r="I25" s="90">
        <v>1764</v>
      </c>
      <c r="J25" s="90">
        <v>2118</v>
      </c>
      <c r="K25" s="108">
        <v>-18.358124646959144</v>
      </c>
      <c r="L25" s="140">
        <v>9.6571028691392584</v>
      </c>
      <c r="M25" s="140">
        <v>-1.0204081632653061</v>
      </c>
      <c r="N25" s="140">
        <v>-51.699716713881017</v>
      </c>
      <c r="P25" s="102"/>
      <c r="Q25" s="102"/>
      <c r="R25" s="102"/>
      <c r="S25" s="102"/>
      <c r="T25" s="102"/>
      <c r="U25" s="102"/>
      <c r="V25" s="102"/>
      <c r="W25" s="102"/>
      <c r="X25" s="102"/>
      <c r="Y25" s="102"/>
      <c r="Z25" s="102"/>
      <c r="AA25" s="102"/>
    </row>
    <row r="26" spans="2:30" ht="15" customHeight="1" x14ac:dyDescent="0.25">
      <c r="B26" s="295"/>
      <c r="C26" s="105"/>
      <c r="D26" s="278"/>
      <c r="E26" s="278"/>
      <c r="F26" s="106"/>
      <c r="G26" s="278"/>
      <c r="H26" s="278"/>
      <c r="I26" s="278"/>
      <c r="J26" s="278"/>
      <c r="K26" s="109"/>
      <c r="L26" s="103"/>
      <c r="M26" s="103"/>
      <c r="N26" s="103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  <c r="AA26" s="102"/>
    </row>
    <row r="27" spans="2:30" s="83" customFormat="1" ht="15" customHeight="1" x14ac:dyDescent="0.25">
      <c r="B27" s="296" t="s">
        <v>116</v>
      </c>
      <c r="C27" s="95">
        <v>2497554</v>
      </c>
      <c r="D27" s="88">
        <v>745683</v>
      </c>
      <c r="E27" s="88">
        <v>789624</v>
      </c>
      <c r="F27" s="96">
        <v>962247</v>
      </c>
      <c r="G27" s="88">
        <v>2477894</v>
      </c>
      <c r="H27" s="88">
        <v>782159</v>
      </c>
      <c r="I27" s="88">
        <v>773688</v>
      </c>
      <c r="J27" s="88">
        <v>922047</v>
      </c>
      <c r="K27" s="107">
        <v>0.793415698976631</v>
      </c>
      <c r="L27" s="139">
        <v>-4.6635019222434311</v>
      </c>
      <c r="M27" s="139">
        <v>2.0597450134938118</v>
      </c>
      <c r="N27" s="139">
        <v>4.3598645188368925</v>
      </c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</row>
    <row r="28" spans="2:30" ht="7.35" customHeight="1" x14ac:dyDescent="0.25">
      <c r="B28" s="295"/>
      <c r="C28" s="97"/>
      <c r="D28" s="90"/>
      <c r="E28" s="90"/>
      <c r="F28" s="98"/>
      <c r="G28" s="90"/>
      <c r="H28" s="90"/>
      <c r="I28" s="90"/>
      <c r="J28" s="90"/>
      <c r="K28" s="108"/>
      <c r="L28" s="140"/>
      <c r="M28" s="140"/>
      <c r="N28" s="140"/>
      <c r="P28" s="102"/>
      <c r="Q28" s="102"/>
      <c r="R28" s="102"/>
      <c r="S28" s="102"/>
      <c r="T28" s="102"/>
      <c r="U28" s="102"/>
      <c r="V28" s="102"/>
      <c r="W28" s="102"/>
      <c r="X28" s="102"/>
      <c r="Y28" s="102"/>
      <c r="Z28" s="102"/>
      <c r="AA28" s="102"/>
    </row>
    <row r="29" spans="2:30" ht="15" customHeight="1" x14ac:dyDescent="0.25">
      <c r="B29" s="295" t="s">
        <v>38</v>
      </c>
      <c r="C29" s="97">
        <v>420800</v>
      </c>
      <c r="D29" s="90">
        <v>126342</v>
      </c>
      <c r="E29" s="90">
        <v>132140</v>
      </c>
      <c r="F29" s="98">
        <v>162318</v>
      </c>
      <c r="G29" s="90">
        <v>446757</v>
      </c>
      <c r="H29" s="90">
        <v>138858</v>
      </c>
      <c r="I29" s="90">
        <v>139529</v>
      </c>
      <c r="J29" s="90">
        <v>168370</v>
      </c>
      <c r="K29" s="108">
        <v>-5.8100936303180477</v>
      </c>
      <c r="L29" s="140">
        <v>-9.0135246078727924</v>
      </c>
      <c r="M29" s="140">
        <v>-5.2956733008908543</v>
      </c>
      <c r="N29" s="140">
        <v>-3.5944645720734094</v>
      </c>
      <c r="P29" s="102"/>
      <c r="Q29" s="102"/>
      <c r="R29" s="102"/>
      <c r="S29" s="102"/>
      <c r="T29" s="102"/>
      <c r="U29" s="102"/>
      <c r="V29" s="102"/>
      <c r="W29" s="102"/>
      <c r="X29" s="102"/>
      <c r="Y29" s="102"/>
      <c r="Z29" s="102"/>
      <c r="AA29" s="102"/>
    </row>
    <row r="30" spans="2:30" ht="15" customHeight="1" x14ac:dyDescent="0.25">
      <c r="B30" s="295" t="s">
        <v>6</v>
      </c>
      <c r="C30" s="97">
        <v>837463</v>
      </c>
      <c r="D30" s="90">
        <v>249852</v>
      </c>
      <c r="E30" s="90">
        <v>265261</v>
      </c>
      <c r="F30" s="98">
        <v>322350</v>
      </c>
      <c r="G30" s="90">
        <v>831188</v>
      </c>
      <c r="H30" s="90">
        <v>262447</v>
      </c>
      <c r="I30" s="90">
        <v>261980</v>
      </c>
      <c r="J30" s="90">
        <v>306761</v>
      </c>
      <c r="K30" s="108">
        <v>0.75494352661491737</v>
      </c>
      <c r="L30" s="140">
        <v>-4.7990641920082915</v>
      </c>
      <c r="M30" s="140">
        <v>1.2523856782960532</v>
      </c>
      <c r="N30" s="140">
        <v>5.081806357392237</v>
      </c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102"/>
      <c r="AA30" s="102"/>
    </row>
    <row r="31" spans="2:30" ht="15" customHeight="1" x14ac:dyDescent="0.25">
      <c r="B31" s="295" t="s">
        <v>57</v>
      </c>
      <c r="C31" s="97">
        <v>2</v>
      </c>
      <c r="D31" s="90">
        <v>0</v>
      </c>
      <c r="E31" s="90">
        <v>0</v>
      </c>
      <c r="F31" s="98">
        <v>2</v>
      </c>
      <c r="G31" s="90">
        <v>12</v>
      </c>
      <c r="H31" s="90">
        <v>2</v>
      </c>
      <c r="I31" s="90">
        <v>6</v>
      </c>
      <c r="J31" s="90">
        <v>4</v>
      </c>
      <c r="K31" s="279">
        <v>-83.333333333333343</v>
      </c>
      <c r="L31" s="140">
        <v>-100</v>
      </c>
      <c r="M31" s="140">
        <v>-100</v>
      </c>
      <c r="N31" s="140">
        <v>-50</v>
      </c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  <c r="AA31" s="102"/>
    </row>
    <row r="32" spans="2:30" ht="15" customHeight="1" x14ac:dyDescent="0.25">
      <c r="B32" s="295" t="s">
        <v>37</v>
      </c>
      <c r="C32" s="97">
        <v>87664</v>
      </c>
      <c r="D32" s="90">
        <v>27983</v>
      </c>
      <c r="E32" s="90">
        <v>26343</v>
      </c>
      <c r="F32" s="98">
        <v>33338</v>
      </c>
      <c r="G32" s="90">
        <v>96070</v>
      </c>
      <c r="H32" s="90">
        <v>30824</v>
      </c>
      <c r="I32" s="90">
        <v>29515</v>
      </c>
      <c r="J32" s="90">
        <v>35731</v>
      </c>
      <c r="K32" s="108">
        <v>-8.7498698865410631</v>
      </c>
      <c r="L32" s="140">
        <v>-9.2168440176485866</v>
      </c>
      <c r="M32" s="140">
        <v>-10.747077757072674</v>
      </c>
      <c r="N32" s="140">
        <v>-6.6972656796619177</v>
      </c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</row>
    <row r="33" spans="2:30" ht="15" customHeight="1" x14ac:dyDescent="0.25">
      <c r="B33" s="295" t="s">
        <v>14</v>
      </c>
      <c r="C33" s="97">
        <v>363697</v>
      </c>
      <c r="D33" s="90">
        <v>108654</v>
      </c>
      <c r="E33" s="90">
        <v>114186</v>
      </c>
      <c r="F33" s="98">
        <v>140857</v>
      </c>
      <c r="G33" s="90">
        <v>353628</v>
      </c>
      <c r="H33" s="90">
        <v>108933</v>
      </c>
      <c r="I33" s="90">
        <v>107916</v>
      </c>
      <c r="J33" s="90">
        <v>136779</v>
      </c>
      <c r="K33" s="108">
        <v>2.8473424050131779</v>
      </c>
      <c r="L33" s="140">
        <v>-0.25612073476357028</v>
      </c>
      <c r="M33" s="140">
        <v>5.8100745023907479</v>
      </c>
      <c r="N33" s="140">
        <v>2.9814518310559368</v>
      </c>
      <c r="P33" s="102"/>
      <c r="Q33" s="102"/>
      <c r="R33" s="102"/>
      <c r="S33" s="102"/>
      <c r="T33" s="102"/>
      <c r="U33" s="102"/>
      <c r="V33" s="102"/>
      <c r="W33" s="102"/>
      <c r="X33" s="102"/>
      <c r="Y33" s="102"/>
      <c r="Z33" s="102"/>
      <c r="AA33" s="102"/>
    </row>
    <row r="34" spans="2:30" ht="15" customHeight="1" x14ac:dyDescent="0.25">
      <c r="B34" s="295" t="s">
        <v>56</v>
      </c>
      <c r="C34" s="97">
        <v>131526</v>
      </c>
      <c r="D34" s="90">
        <v>38601</v>
      </c>
      <c r="E34" s="90">
        <v>42644</v>
      </c>
      <c r="F34" s="98">
        <v>50281</v>
      </c>
      <c r="G34" s="90">
        <v>124757</v>
      </c>
      <c r="H34" s="90">
        <v>42050</v>
      </c>
      <c r="I34" s="90">
        <v>38305</v>
      </c>
      <c r="J34" s="90">
        <v>44402</v>
      </c>
      <c r="K34" s="108">
        <v>5.4257476534382842</v>
      </c>
      <c r="L34" s="140">
        <v>-8.2021403091557676</v>
      </c>
      <c r="M34" s="140">
        <v>11.327502936953399</v>
      </c>
      <c r="N34" s="140">
        <v>13.240394576820863</v>
      </c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</row>
    <row r="35" spans="2:30" ht="15" customHeight="1" x14ac:dyDescent="0.25">
      <c r="B35" s="295" t="s">
        <v>58</v>
      </c>
      <c r="C35" s="97">
        <v>46817</v>
      </c>
      <c r="D35" s="90">
        <v>13918</v>
      </c>
      <c r="E35" s="90">
        <v>13917</v>
      </c>
      <c r="F35" s="98">
        <v>18982</v>
      </c>
      <c r="G35" s="90">
        <v>45680</v>
      </c>
      <c r="H35" s="90">
        <v>14478</v>
      </c>
      <c r="I35" s="90">
        <v>12803</v>
      </c>
      <c r="J35" s="90">
        <v>18399</v>
      </c>
      <c r="K35" s="108">
        <v>2.4890542907180384</v>
      </c>
      <c r="L35" s="140">
        <v>-3.8679375604365243</v>
      </c>
      <c r="M35" s="140">
        <v>8.7010856830430381</v>
      </c>
      <c r="N35" s="140">
        <v>3.1686504701342466</v>
      </c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  <c r="AA35" s="102"/>
    </row>
    <row r="36" spans="2:30" ht="15" customHeight="1" x14ac:dyDescent="0.25">
      <c r="B36" s="295" t="s">
        <v>59</v>
      </c>
      <c r="C36" s="97">
        <v>23812</v>
      </c>
      <c r="D36" s="90">
        <v>7351</v>
      </c>
      <c r="E36" s="90">
        <v>7669</v>
      </c>
      <c r="F36" s="98">
        <v>8792</v>
      </c>
      <c r="G36" s="90">
        <v>21023</v>
      </c>
      <c r="H36" s="90">
        <v>6844</v>
      </c>
      <c r="I36" s="90">
        <v>6532</v>
      </c>
      <c r="J36" s="90">
        <v>7647</v>
      </c>
      <c r="K36" s="108">
        <v>13.26642248965419</v>
      </c>
      <c r="L36" s="140">
        <v>7.4079485680888375</v>
      </c>
      <c r="M36" s="140">
        <v>17.406613594611144</v>
      </c>
      <c r="N36" s="140">
        <v>14.973192101477704</v>
      </c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102"/>
    </row>
    <row r="37" spans="2:30" ht="15" customHeight="1" x14ac:dyDescent="0.25">
      <c r="B37" s="295" t="s">
        <v>60</v>
      </c>
      <c r="C37" s="97">
        <v>27053</v>
      </c>
      <c r="D37" s="90">
        <v>8129</v>
      </c>
      <c r="E37" s="90">
        <v>8351</v>
      </c>
      <c r="F37" s="98">
        <v>10573</v>
      </c>
      <c r="G37" s="90">
        <v>23115</v>
      </c>
      <c r="H37" s="90">
        <v>8411</v>
      </c>
      <c r="I37" s="90">
        <v>7520</v>
      </c>
      <c r="J37" s="90">
        <v>7184</v>
      </c>
      <c r="K37" s="108">
        <v>17.036556348691327</v>
      </c>
      <c r="L37" s="140">
        <v>-3.3527523481155632</v>
      </c>
      <c r="M37" s="140">
        <v>11.050531914893618</v>
      </c>
      <c r="N37" s="140">
        <v>47.174276169265035</v>
      </c>
      <c r="P37" s="102"/>
      <c r="Q37" s="102"/>
      <c r="R37" s="102"/>
      <c r="S37" s="102"/>
      <c r="T37" s="102"/>
      <c r="U37" s="102"/>
      <c r="V37" s="102"/>
      <c r="W37" s="102"/>
      <c r="X37" s="102"/>
      <c r="Y37" s="102"/>
      <c r="Z37" s="102"/>
      <c r="AA37" s="102"/>
    </row>
    <row r="38" spans="2:30" ht="15" customHeight="1" x14ac:dyDescent="0.25">
      <c r="B38" s="295" t="s">
        <v>61</v>
      </c>
      <c r="C38" s="97">
        <v>16598</v>
      </c>
      <c r="D38" s="90">
        <v>5366</v>
      </c>
      <c r="E38" s="90">
        <v>5210</v>
      </c>
      <c r="F38" s="98">
        <v>6022</v>
      </c>
      <c r="G38" s="90">
        <v>15695</v>
      </c>
      <c r="H38" s="90">
        <v>5491</v>
      </c>
      <c r="I38" s="90">
        <v>4900</v>
      </c>
      <c r="J38" s="90">
        <v>5304</v>
      </c>
      <c r="K38" s="108">
        <v>5.7534246575342465</v>
      </c>
      <c r="L38" s="140">
        <v>-2.2764523766162812</v>
      </c>
      <c r="M38" s="140">
        <v>6.3265306122448974</v>
      </c>
      <c r="N38" s="140">
        <v>13.536953242835596</v>
      </c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</row>
    <row r="39" spans="2:30" ht="15" customHeight="1" x14ac:dyDescent="0.25">
      <c r="B39" s="295" t="s">
        <v>62</v>
      </c>
      <c r="C39" s="97">
        <v>13431</v>
      </c>
      <c r="D39" s="90">
        <v>4126</v>
      </c>
      <c r="E39" s="90">
        <v>4232</v>
      </c>
      <c r="F39" s="98">
        <v>5073</v>
      </c>
      <c r="G39" s="90">
        <v>12536</v>
      </c>
      <c r="H39" s="90">
        <v>4284</v>
      </c>
      <c r="I39" s="90">
        <v>4075</v>
      </c>
      <c r="J39" s="90">
        <v>4177</v>
      </c>
      <c r="K39" s="108">
        <v>7.1394384173580088</v>
      </c>
      <c r="L39" s="140">
        <v>-3.6881419234360413</v>
      </c>
      <c r="M39" s="140">
        <v>3.8527607361963185</v>
      </c>
      <c r="N39" s="140">
        <v>21.450802011012687</v>
      </c>
      <c r="P39" s="102"/>
      <c r="Q39" s="102"/>
      <c r="R39" s="102"/>
      <c r="S39" s="102"/>
      <c r="T39" s="102"/>
      <c r="U39" s="102"/>
      <c r="V39" s="102"/>
      <c r="W39" s="102"/>
      <c r="X39" s="102"/>
      <c r="Y39" s="102"/>
      <c r="Z39" s="102"/>
      <c r="AA39" s="102"/>
    </row>
    <row r="40" spans="2:30" ht="15" customHeight="1" x14ac:dyDescent="0.25">
      <c r="B40" s="295" t="s">
        <v>63</v>
      </c>
      <c r="C40" s="97">
        <v>10967</v>
      </c>
      <c r="D40" s="90">
        <v>3288</v>
      </c>
      <c r="E40" s="90">
        <v>3195</v>
      </c>
      <c r="F40" s="98">
        <v>4484</v>
      </c>
      <c r="G40" s="90">
        <v>9560</v>
      </c>
      <c r="H40" s="90">
        <v>3477</v>
      </c>
      <c r="I40" s="90">
        <v>3077</v>
      </c>
      <c r="J40" s="90">
        <v>3006</v>
      </c>
      <c r="K40" s="108">
        <v>14.717573221757322</v>
      </c>
      <c r="L40" s="140">
        <v>-5.4357204486626403</v>
      </c>
      <c r="M40" s="140">
        <v>3.8349041273968156</v>
      </c>
      <c r="N40" s="140">
        <v>49.168330006653363</v>
      </c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2"/>
      <c r="AA40" s="102"/>
    </row>
    <row r="41" spans="2:30" ht="15" customHeight="1" x14ac:dyDescent="0.25">
      <c r="B41" s="295" t="s">
        <v>64</v>
      </c>
      <c r="C41" s="97">
        <v>1937</v>
      </c>
      <c r="D41" s="90">
        <v>589</v>
      </c>
      <c r="E41" s="90">
        <v>614</v>
      </c>
      <c r="F41" s="98">
        <v>734</v>
      </c>
      <c r="G41" s="90">
        <v>2022</v>
      </c>
      <c r="H41" s="90">
        <v>675</v>
      </c>
      <c r="I41" s="90">
        <v>669</v>
      </c>
      <c r="J41" s="90">
        <v>678</v>
      </c>
      <c r="K41" s="108">
        <v>-4.2037586547972303</v>
      </c>
      <c r="L41" s="140">
        <v>-12.74074074074074</v>
      </c>
      <c r="M41" s="140">
        <v>-8.2212257100149486</v>
      </c>
      <c r="N41" s="140">
        <v>8.2595870206489668</v>
      </c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2"/>
    </row>
    <row r="42" spans="2:30" ht="15" customHeight="1" x14ac:dyDescent="0.25">
      <c r="B42" s="295" t="s">
        <v>39</v>
      </c>
      <c r="C42" s="97">
        <v>490220</v>
      </c>
      <c r="D42" s="90">
        <v>141885</v>
      </c>
      <c r="E42" s="90">
        <v>158647</v>
      </c>
      <c r="F42" s="98">
        <v>189688</v>
      </c>
      <c r="G42" s="90">
        <v>468062</v>
      </c>
      <c r="H42" s="90">
        <v>145695</v>
      </c>
      <c r="I42" s="90">
        <v>148298</v>
      </c>
      <c r="J42" s="90">
        <v>174069</v>
      </c>
      <c r="K42" s="108">
        <v>4.7339882323281959</v>
      </c>
      <c r="L42" s="140">
        <v>-2.6150519921754349</v>
      </c>
      <c r="M42" s="140">
        <v>6.978516230832513</v>
      </c>
      <c r="N42" s="140">
        <v>8.9728785711413295</v>
      </c>
      <c r="P42" s="102"/>
      <c r="Q42" s="102"/>
      <c r="R42" s="102"/>
      <c r="S42" s="102"/>
      <c r="T42" s="102"/>
      <c r="U42" s="102"/>
      <c r="V42" s="102"/>
      <c r="W42" s="102"/>
      <c r="X42" s="102"/>
      <c r="Y42" s="102"/>
      <c r="Z42" s="102"/>
      <c r="AA42" s="102"/>
    </row>
    <row r="43" spans="2:30" ht="15" customHeight="1" x14ac:dyDescent="0.25">
      <c r="B43" s="295" t="s">
        <v>55</v>
      </c>
      <c r="C43" s="97">
        <v>22192</v>
      </c>
      <c r="D43" s="90">
        <v>8316</v>
      </c>
      <c r="E43" s="90">
        <v>5867</v>
      </c>
      <c r="F43" s="98">
        <v>8009</v>
      </c>
      <c r="G43" s="90">
        <v>23296</v>
      </c>
      <c r="H43" s="90">
        <v>8484</v>
      </c>
      <c r="I43" s="90">
        <v>7119</v>
      </c>
      <c r="J43" s="90">
        <v>7693</v>
      </c>
      <c r="K43" s="108">
        <v>-4.7390109890109891</v>
      </c>
      <c r="L43" s="140">
        <v>-1.9801980198019802</v>
      </c>
      <c r="M43" s="140">
        <v>-17.586739710633516</v>
      </c>
      <c r="N43" s="140">
        <v>4.1076303132718053</v>
      </c>
      <c r="P43" s="102"/>
      <c r="Q43" s="102"/>
      <c r="R43" s="102"/>
      <c r="S43" s="102"/>
      <c r="T43" s="102"/>
      <c r="U43" s="102"/>
      <c r="V43" s="102"/>
      <c r="W43" s="102"/>
      <c r="X43" s="102"/>
      <c r="Y43" s="102"/>
      <c r="Z43" s="102"/>
      <c r="AA43" s="102"/>
    </row>
    <row r="44" spans="2:30" ht="15" customHeight="1" x14ac:dyDescent="0.25">
      <c r="B44" s="295" t="s">
        <v>15</v>
      </c>
      <c r="C44" s="97">
        <v>3375</v>
      </c>
      <c r="D44" s="90">
        <v>1283</v>
      </c>
      <c r="E44" s="90">
        <v>1348</v>
      </c>
      <c r="F44" s="98">
        <v>744</v>
      </c>
      <c r="G44" s="90">
        <v>4493</v>
      </c>
      <c r="H44" s="90">
        <v>1206</v>
      </c>
      <c r="I44" s="90">
        <v>1444</v>
      </c>
      <c r="J44" s="90">
        <v>1843</v>
      </c>
      <c r="K44" s="108">
        <v>-24.8831515691075</v>
      </c>
      <c r="L44" s="140">
        <v>6.384742951907131</v>
      </c>
      <c r="M44" s="140">
        <v>-6.64819944598338</v>
      </c>
      <c r="N44" s="140">
        <v>-59.63103635377103</v>
      </c>
      <c r="P44" s="102"/>
      <c r="Q44" s="102"/>
      <c r="R44" s="102"/>
      <c r="S44" s="102"/>
      <c r="T44" s="102"/>
      <c r="U44" s="102"/>
      <c r="V44" s="102"/>
      <c r="W44" s="102"/>
      <c r="X44" s="102"/>
      <c r="Y44" s="102"/>
      <c r="Z44" s="102"/>
      <c r="AA44" s="102"/>
    </row>
    <row r="45" spans="2:30" ht="15" customHeight="1" x14ac:dyDescent="0.25">
      <c r="B45" s="295"/>
      <c r="C45" s="105"/>
      <c r="D45" s="278"/>
      <c r="E45" s="278"/>
      <c r="F45" s="106"/>
      <c r="G45" s="278"/>
      <c r="H45" s="278"/>
      <c r="I45" s="278"/>
      <c r="J45" s="278"/>
      <c r="K45" s="110"/>
      <c r="L45" s="280"/>
      <c r="M45" s="280"/>
      <c r="N45" s="280"/>
      <c r="P45" s="102"/>
      <c r="Q45" s="102"/>
      <c r="R45" s="102"/>
      <c r="S45" s="102"/>
      <c r="T45" s="102"/>
      <c r="U45" s="102"/>
      <c r="V45" s="102"/>
      <c r="W45" s="102"/>
      <c r="X45" s="102"/>
      <c r="Y45" s="102"/>
      <c r="Z45" s="102"/>
      <c r="AA45" s="102"/>
    </row>
    <row r="46" spans="2:30" s="83" customFormat="1" ht="15" customHeight="1" x14ac:dyDescent="0.25">
      <c r="B46" s="296" t="s">
        <v>18</v>
      </c>
      <c r="C46" s="95">
        <v>11127959</v>
      </c>
      <c r="D46" s="88">
        <v>3261908</v>
      </c>
      <c r="E46" s="88">
        <v>3548770</v>
      </c>
      <c r="F46" s="96">
        <v>4317281</v>
      </c>
      <c r="G46" s="88">
        <v>10391727</v>
      </c>
      <c r="H46" s="88">
        <v>3161836</v>
      </c>
      <c r="I46" s="88">
        <v>3268735</v>
      </c>
      <c r="J46" s="88">
        <v>3961156</v>
      </c>
      <c r="K46" s="107">
        <v>7.0847896600824871</v>
      </c>
      <c r="L46" s="139">
        <v>3.1649965399849962</v>
      </c>
      <c r="M46" s="139">
        <v>8.5670756424121244</v>
      </c>
      <c r="N46" s="139">
        <v>8.9904310761807924</v>
      </c>
      <c r="P46" s="102"/>
      <c r="Q46" s="102"/>
      <c r="R46" s="102"/>
      <c r="S46" s="102"/>
      <c r="T46" s="102"/>
      <c r="U46" s="102"/>
      <c r="V46" s="102"/>
      <c r="W46" s="102"/>
      <c r="X46" s="102"/>
      <c r="Y46" s="102"/>
      <c r="Z46" s="102"/>
      <c r="AA46" s="102"/>
      <c r="AB46" s="102"/>
      <c r="AC46" s="102"/>
      <c r="AD46" s="102"/>
    </row>
    <row r="47" spans="2:30" ht="7.35" customHeight="1" x14ac:dyDescent="0.25">
      <c r="B47" s="295"/>
      <c r="C47" s="97"/>
      <c r="D47" s="90"/>
      <c r="E47" s="90"/>
      <c r="F47" s="98"/>
      <c r="G47" s="90"/>
      <c r="H47" s="90"/>
      <c r="I47" s="90"/>
      <c r="J47" s="90"/>
      <c r="K47" s="108"/>
      <c r="L47" s="140"/>
      <c r="M47" s="140"/>
      <c r="N47" s="140"/>
      <c r="P47" s="102"/>
      <c r="Q47" s="102"/>
      <c r="R47" s="102"/>
      <c r="S47" s="102"/>
      <c r="T47" s="102"/>
      <c r="U47" s="102"/>
      <c r="V47" s="102"/>
      <c r="W47" s="102"/>
      <c r="X47" s="102"/>
      <c r="Y47" s="102"/>
      <c r="Z47" s="102"/>
      <c r="AA47" s="102"/>
    </row>
    <row r="48" spans="2:30" ht="15" customHeight="1" x14ac:dyDescent="0.25">
      <c r="B48" s="295" t="s">
        <v>38</v>
      </c>
      <c r="C48" s="97">
        <v>2713316</v>
      </c>
      <c r="D48" s="90">
        <v>803730</v>
      </c>
      <c r="E48" s="90">
        <v>860921</v>
      </c>
      <c r="F48" s="98">
        <v>1048665</v>
      </c>
      <c r="G48" s="90">
        <v>2475092</v>
      </c>
      <c r="H48" s="90">
        <v>756789</v>
      </c>
      <c r="I48" s="90">
        <v>788356</v>
      </c>
      <c r="J48" s="90">
        <v>929947</v>
      </c>
      <c r="K48" s="281">
        <v>9.6248543488484462</v>
      </c>
      <c r="L48" s="282">
        <v>6.2026535797956894</v>
      </c>
      <c r="M48" s="282">
        <v>9.2045979227658581</v>
      </c>
      <c r="N48" s="282">
        <v>12.766103874736947</v>
      </c>
      <c r="P48" s="102"/>
      <c r="Q48" s="102"/>
      <c r="R48" s="102"/>
      <c r="S48" s="102"/>
      <c r="T48" s="102"/>
      <c r="U48" s="102"/>
      <c r="V48" s="102"/>
      <c r="W48" s="102"/>
      <c r="X48" s="102"/>
      <c r="Y48" s="102"/>
      <c r="Z48" s="102"/>
      <c r="AA48" s="102"/>
    </row>
    <row r="49" spans="2:27" ht="15" customHeight="1" x14ac:dyDescent="0.25">
      <c r="B49" s="295" t="s">
        <v>6</v>
      </c>
      <c r="C49" s="97">
        <v>6676766</v>
      </c>
      <c r="D49" s="90">
        <v>2009345</v>
      </c>
      <c r="E49" s="90">
        <v>2156000</v>
      </c>
      <c r="F49" s="98">
        <v>2511421</v>
      </c>
      <c r="G49" s="90">
        <v>6291483</v>
      </c>
      <c r="H49" s="90">
        <v>1980344</v>
      </c>
      <c r="I49" s="90">
        <v>1987625</v>
      </c>
      <c r="J49" s="90">
        <v>2323514</v>
      </c>
      <c r="K49" s="281">
        <v>6.1238820799483999</v>
      </c>
      <c r="L49" s="282">
        <v>1.4644425412958557</v>
      </c>
      <c r="M49" s="282">
        <v>8.4711653355134899</v>
      </c>
      <c r="N49" s="282">
        <v>8.0871903504777674</v>
      </c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</row>
    <row r="50" spans="2:27" ht="15" customHeight="1" x14ac:dyDescent="0.25">
      <c r="B50" s="295" t="s">
        <v>57</v>
      </c>
      <c r="C50" s="97">
        <v>53</v>
      </c>
      <c r="D50" s="90">
        <v>29</v>
      </c>
      <c r="E50" s="90">
        <v>7</v>
      </c>
      <c r="F50" s="98">
        <v>17</v>
      </c>
      <c r="G50" s="90">
        <v>95</v>
      </c>
      <c r="H50" s="90">
        <v>69</v>
      </c>
      <c r="I50" s="90">
        <v>9</v>
      </c>
      <c r="J50" s="90">
        <v>17</v>
      </c>
      <c r="K50" s="283">
        <v>-44.210526315789473</v>
      </c>
      <c r="L50" s="282">
        <v>-57.971014492753625</v>
      </c>
      <c r="M50" s="282">
        <v>-22.222222222222221</v>
      </c>
      <c r="N50" s="282">
        <v>0</v>
      </c>
      <c r="P50" s="102"/>
      <c r="Q50" s="102"/>
      <c r="R50" s="102"/>
      <c r="S50" s="102"/>
      <c r="T50" s="102"/>
      <c r="U50" s="102"/>
      <c r="V50" s="102"/>
      <c r="W50" s="102"/>
      <c r="X50" s="102"/>
      <c r="Y50" s="102"/>
      <c r="Z50" s="102"/>
      <c r="AA50" s="102"/>
    </row>
    <row r="51" spans="2:27" ht="15" customHeight="1" x14ac:dyDescent="0.25">
      <c r="B51" s="295" t="s">
        <v>37</v>
      </c>
      <c r="C51" s="97">
        <v>1105785</v>
      </c>
      <c r="D51" s="90">
        <v>264127</v>
      </c>
      <c r="E51" s="90">
        <v>332947</v>
      </c>
      <c r="F51" s="98">
        <v>508711</v>
      </c>
      <c r="G51" s="90">
        <v>1014386</v>
      </c>
      <c r="H51" s="90">
        <v>238355</v>
      </c>
      <c r="I51" s="90">
        <v>300053</v>
      </c>
      <c r="J51" s="90">
        <v>475978</v>
      </c>
      <c r="K51" s="281">
        <v>9.0102781386967088</v>
      </c>
      <c r="L51" s="282">
        <v>10.812443624006209</v>
      </c>
      <c r="M51" s="282">
        <v>10.962729917714537</v>
      </c>
      <c r="N51" s="282">
        <v>6.8769985167381682</v>
      </c>
      <c r="P51" s="102"/>
      <c r="Q51" s="102"/>
      <c r="R51" s="102"/>
      <c r="S51" s="102"/>
      <c r="T51" s="102"/>
      <c r="U51" s="102"/>
      <c r="V51" s="102"/>
      <c r="W51" s="102"/>
      <c r="X51" s="102"/>
      <c r="Y51" s="102"/>
      <c r="Z51" s="102"/>
      <c r="AA51" s="102"/>
    </row>
    <row r="52" spans="2:27" ht="15" customHeight="1" x14ac:dyDescent="0.25">
      <c r="B52" s="295" t="s">
        <v>14</v>
      </c>
      <c r="C52" s="97">
        <v>69216</v>
      </c>
      <c r="D52" s="90">
        <v>20533</v>
      </c>
      <c r="E52" s="90">
        <v>18991</v>
      </c>
      <c r="F52" s="98">
        <v>29692</v>
      </c>
      <c r="G52" s="90">
        <v>49846</v>
      </c>
      <c r="H52" s="90">
        <v>15723</v>
      </c>
      <c r="I52" s="90">
        <v>13856</v>
      </c>
      <c r="J52" s="90">
        <v>20267</v>
      </c>
      <c r="K52" s="281">
        <v>38.859687838542712</v>
      </c>
      <c r="L52" s="282">
        <v>30.592126184570372</v>
      </c>
      <c r="M52" s="282">
        <v>37.059757505773675</v>
      </c>
      <c r="N52" s="282">
        <v>46.504169339320079</v>
      </c>
      <c r="P52" s="102"/>
      <c r="Q52" s="102"/>
      <c r="R52" s="102"/>
      <c r="S52" s="102"/>
      <c r="T52" s="102"/>
      <c r="U52" s="102"/>
      <c r="V52" s="102"/>
      <c r="W52" s="102"/>
      <c r="X52" s="102"/>
      <c r="Y52" s="102"/>
      <c r="Z52" s="102"/>
      <c r="AA52" s="102"/>
    </row>
    <row r="53" spans="2:27" ht="15" customHeight="1" x14ac:dyDescent="0.25">
      <c r="B53" s="295" t="s">
        <v>56</v>
      </c>
      <c r="C53" s="97">
        <v>3832</v>
      </c>
      <c r="D53" s="90">
        <v>989</v>
      </c>
      <c r="E53" s="90">
        <v>1036</v>
      </c>
      <c r="F53" s="98">
        <v>1807</v>
      </c>
      <c r="G53" s="90">
        <v>2595</v>
      </c>
      <c r="H53" s="90">
        <v>1024</v>
      </c>
      <c r="I53" s="90">
        <v>718</v>
      </c>
      <c r="J53" s="90">
        <v>853</v>
      </c>
      <c r="K53" s="281">
        <v>47.668593448940271</v>
      </c>
      <c r="L53" s="282">
        <v>-3.41796875</v>
      </c>
      <c r="M53" s="282">
        <v>44.289693593314759</v>
      </c>
      <c r="N53" s="282">
        <v>111.84056271981243</v>
      </c>
      <c r="P53" s="102"/>
      <c r="Q53" s="102"/>
      <c r="R53" s="102"/>
      <c r="S53" s="102"/>
      <c r="T53" s="102"/>
      <c r="U53" s="102"/>
      <c r="V53" s="102"/>
      <c r="W53" s="102"/>
      <c r="X53" s="102"/>
      <c r="Y53" s="102"/>
      <c r="Z53" s="102"/>
      <c r="AA53" s="102"/>
    </row>
    <row r="54" spans="2:27" ht="15" customHeight="1" x14ac:dyDescent="0.25">
      <c r="B54" s="295" t="s">
        <v>58</v>
      </c>
      <c r="C54" s="97">
        <v>1</v>
      </c>
      <c r="D54" s="90">
        <v>0</v>
      </c>
      <c r="E54" s="90">
        <v>0</v>
      </c>
      <c r="F54" s="98">
        <v>1</v>
      </c>
      <c r="G54" s="90">
        <v>4</v>
      </c>
      <c r="H54" s="90">
        <v>4</v>
      </c>
      <c r="I54" s="90">
        <v>0</v>
      </c>
      <c r="J54" s="90">
        <v>0</v>
      </c>
      <c r="K54" s="281">
        <v>-75</v>
      </c>
      <c r="L54" s="282">
        <v>-100</v>
      </c>
      <c r="M54" s="282" t="s">
        <v>134</v>
      </c>
      <c r="N54" s="282" t="s">
        <v>134</v>
      </c>
      <c r="P54" s="102"/>
      <c r="Q54" s="102"/>
      <c r="R54" s="102"/>
      <c r="S54" s="102"/>
      <c r="T54" s="102"/>
      <c r="U54" s="102"/>
      <c r="V54" s="102"/>
      <c r="W54" s="102"/>
      <c r="X54" s="102"/>
      <c r="Y54" s="102"/>
      <c r="Z54" s="102"/>
      <c r="AA54" s="102"/>
    </row>
    <row r="55" spans="2:27" ht="15" customHeight="1" x14ac:dyDescent="0.25">
      <c r="B55" s="295" t="s">
        <v>59</v>
      </c>
      <c r="C55" s="97">
        <v>293</v>
      </c>
      <c r="D55" s="90">
        <v>123</v>
      </c>
      <c r="E55" s="90">
        <v>119</v>
      </c>
      <c r="F55" s="98">
        <v>51</v>
      </c>
      <c r="G55" s="90">
        <v>319</v>
      </c>
      <c r="H55" s="90">
        <v>159</v>
      </c>
      <c r="I55" s="90">
        <v>69</v>
      </c>
      <c r="J55" s="90">
        <v>91</v>
      </c>
      <c r="K55" s="281">
        <v>-8.1504702194357357</v>
      </c>
      <c r="L55" s="282">
        <v>-22.641509433962266</v>
      </c>
      <c r="M55" s="282">
        <v>72.463768115942031</v>
      </c>
      <c r="N55" s="282">
        <v>-43.956043956043956</v>
      </c>
      <c r="P55" s="102"/>
      <c r="Q55" s="102"/>
      <c r="R55" s="102"/>
      <c r="S55" s="102"/>
      <c r="T55" s="102"/>
      <c r="U55" s="102"/>
      <c r="V55" s="102"/>
      <c r="W55" s="102"/>
      <c r="X55" s="102"/>
      <c r="Y55" s="102"/>
      <c r="Z55" s="102"/>
      <c r="AA55" s="102"/>
    </row>
    <row r="56" spans="2:27" ht="15" customHeight="1" x14ac:dyDescent="0.25">
      <c r="B56" s="295" t="s">
        <v>60</v>
      </c>
      <c r="C56" s="97">
        <v>0</v>
      </c>
      <c r="D56" s="90">
        <v>0</v>
      </c>
      <c r="E56" s="90">
        <v>0</v>
      </c>
      <c r="F56" s="98">
        <v>0</v>
      </c>
      <c r="G56" s="90">
        <v>0</v>
      </c>
      <c r="H56" s="90">
        <v>0</v>
      </c>
      <c r="I56" s="90">
        <v>0</v>
      </c>
      <c r="J56" s="90">
        <v>0</v>
      </c>
      <c r="K56" s="281" t="s">
        <v>134</v>
      </c>
      <c r="L56" s="282" t="s">
        <v>134</v>
      </c>
      <c r="M56" s="282" t="s">
        <v>134</v>
      </c>
      <c r="N56" s="282" t="s">
        <v>134</v>
      </c>
      <c r="P56" s="102"/>
      <c r="Q56" s="102"/>
      <c r="R56" s="102"/>
      <c r="S56" s="102"/>
      <c r="T56" s="102"/>
      <c r="U56" s="102"/>
      <c r="V56" s="102"/>
      <c r="W56" s="102"/>
      <c r="X56" s="102"/>
      <c r="Y56" s="102"/>
      <c r="Z56" s="102"/>
      <c r="AA56" s="102"/>
    </row>
    <row r="57" spans="2:27" ht="15" customHeight="1" x14ac:dyDescent="0.25">
      <c r="B57" s="295" t="s">
        <v>61</v>
      </c>
      <c r="C57" s="97">
        <v>0</v>
      </c>
      <c r="D57" s="90">
        <v>0</v>
      </c>
      <c r="E57" s="90">
        <v>0</v>
      </c>
      <c r="F57" s="98">
        <v>0</v>
      </c>
      <c r="G57" s="90">
        <v>0</v>
      </c>
      <c r="H57" s="90">
        <v>0</v>
      </c>
      <c r="I57" s="90">
        <v>0</v>
      </c>
      <c r="J57" s="90">
        <v>0</v>
      </c>
      <c r="K57" s="281" t="s">
        <v>134</v>
      </c>
      <c r="L57" s="282" t="s">
        <v>134</v>
      </c>
      <c r="M57" s="282" t="s">
        <v>134</v>
      </c>
      <c r="N57" s="282" t="s">
        <v>134</v>
      </c>
      <c r="P57" s="102"/>
      <c r="Q57" s="102"/>
      <c r="R57" s="102"/>
      <c r="S57" s="102"/>
      <c r="T57" s="102"/>
      <c r="U57" s="102"/>
      <c r="V57" s="102"/>
      <c r="W57" s="102"/>
      <c r="X57" s="102"/>
      <c r="Y57" s="102"/>
      <c r="Z57" s="102"/>
      <c r="AA57" s="102"/>
    </row>
    <row r="58" spans="2:27" ht="15" customHeight="1" x14ac:dyDescent="0.25">
      <c r="B58" s="295" t="s">
        <v>62</v>
      </c>
      <c r="C58" s="97">
        <v>0</v>
      </c>
      <c r="D58" s="90">
        <v>0</v>
      </c>
      <c r="E58" s="90">
        <v>0</v>
      </c>
      <c r="F58" s="98">
        <v>0</v>
      </c>
      <c r="G58" s="90">
        <v>0</v>
      </c>
      <c r="H58" s="90">
        <v>0</v>
      </c>
      <c r="I58" s="90">
        <v>0</v>
      </c>
      <c r="J58" s="90">
        <v>0</v>
      </c>
      <c r="K58" s="281" t="s">
        <v>134</v>
      </c>
      <c r="L58" s="282" t="s">
        <v>134</v>
      </c>
      <c r="M58" s="282" t="s">
        <v>134</v>
      </c>
      <c r="N58" s="282" t="s">
        <v>134</v>
      </c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2"/>
    </row>
    <row r="59" spans="2:27" ht="15" customHeight="1" x14ac:dyDescent="0.25">
      <c r="B59" s="295" t="s">
        <v>63</v>
      </c>
      <c r="C59" s="97">
        <v>0</v>
      </c>
      <c r="D59" s="90">
        <v>0</v>
      </c>
      <c r="E59" s="90">
        <v>0</v>
      </c>
      <c r="F59" s="98">
        <v>0</v>
      </c>
      <c r="G59" s="90">
        <v>0</v>
      </c>
      <c r="H59" s="90">
        <v>0</v>
      </c>
      <c r="I59" s="90">
        <v>0</v>
      </c>
      <c r="J59" s="90">
        <v>0</v>
      </c>
      <c r="K59" s="281" t="s">
        <v>134</v>
      </c>
      <c r="L59" s="282" t="s">
        <v>134</v>
      </c>
      <c r="M59" s="282" t="s">
        <v>134</v>
      </c>
      <c r="N59" s="282" t="s">
        <v>134</v>
      </c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  <c r="AA59" s="102"/>
    </row>
    <row r="60" spans="2:27" ht="15" customHeight="1" x14ac:dyDescent="0.25">
      <c r="B60" s="295" t="s">
        <v>64</v>
      </c>
      <c r="C60" s="97">
        <v>0</v>
      </c>
      <c r="D60" s="90">
        <v>0</v>
      </c>
      <c r="E60" s="90">
        <v>0</v>
      </c>
      <c r="F60" s="98">
        <v>0</v>
      </c>
      <c r="G60" s="90">
        <v>0</v>
      </c>
      <c r="H60" s="90">
        <v>0</v>
      </c>
      <c r="I60" s="90">
        <v>0</v>
      </c>
      <c r="J60" s="90">
        <v>0</v>
      </c>
      <c r="K60" s="281" t="s">
        <v>134</v>
      </c>
      <c r="L60" s="282" t="s">
        <v>134</v>
      </c>
      <c r="M60" s="282" t="s">
        <v>134</v>
      </c>
      <c r="N60" s="282" t="s">
        <v>134</v>
      </c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  <c r="AA60" s="102"/>
    </row>
    <row r="61" spans="2:27" ht="15" customHeight="1" x14ac:dyDescent="0.25">
      <c r="B61" s="295" t="s">
        <v>39</v>
      </c>
      <c r="C61" s="97">
        <v>546140</v>
      </c>
      <c r="D61" s="90">
        <v>160172</v>
      </c>
      <c r="E61" s="90">
        <v>174988</v>
      </c>
      <c r="F61" s="98">
        <v>210980</v>
      </c>
      <c r="G61" s="90">
        <v>549440</v>
      </c>
      <c r="H61" s="90">
        <v>167965</v>
      </c>
      <c r="I61" s="90">
        <v>174052</v>
      </c>
      <c r="J61" s="90">
        <v>207423</v>
      </c>
      <c r="K61" s="281">
        <v>-0.60061153174140947</v>
      </c>
      <c r="L61" s="282">
        <v>-4.6396570714136871</v>
      </c>
      <c r="M61" s="282">
        <v>0.53777032151311099</v>
      </c>
      <c r="N61" s="282">
        <v>1.7148532226416551</v>
      </c>
      <c r="P61" s="102"/>
      <c r="Q61" s="102"/>
      <c r="R61" s="102"/>
      <c r="S61" s="102"/>
      <c r="T61" s="102"/>
      <c r="U61" s="102"/>
      <c r="V61" s="102"/>
      <c r="W61" s="102"/>
      <c r="X61" s="102"/>
      <c r="Y61" s="102"/>
      <c r="Z61" s="102"/>
      <c r="AA61" s="102"/>
    </row>
    <row r="62" spans="2:27" ht="15" customHeight="1" x14ac:dyDescent="0.25">
      <c r="B62" s="295" t="s">
        <v>55</v>
      </c>
      <c r="C62" s="97">
        <v>11596</v>
      </c>
      <c r="D62" s="90">
        <v>2576</v>
      </c>
      <c r="E62" s="90">
        <v>3363</v>
      </c>
      <c r="F62" s="98">
        <v>5657</v>
      </c>
      <c r="G62" s="90">
        <v>7649</v>
      </c>
      <c r="H62" s="90">
        <v>1181</v>
      </c>
      <c r="I62" s="90">
        <v>3677</v>
      </c>
      <c r="J62" s="90">
        <v>2791</v>
      </c>
      <c r="K62" s="281">
        <v>51.601516538109557</v>
      </c>
      <c r="L62" s="282">
        <v>118.12023708721422</v>
      </c>
      <c r="M62" s="282">
        <v>-8.5395703018765303</v>
      </c>
      <c r="N62" s="282">
        <v>102.68720888570404</v>
      </c>
      <c r="P62" s="102"/>
      <c r="Q62" s="102"/>
      <c r="R62" s="102"/>
      <c r="S62" s="102"/>
      <c r="T62" s="102"/>
      <c r="U62" s="102"/>
      <c r="V62" s="102"/>
      <c r="W62" s="102"/>
      <c r="X62" s="102"/>
      <c r="Y62" s="102"/>
      <c r="Z62" s="102"/>
      <c r="AA62" s="102"/>
    </row>
    <row r="63" spans="2:27" ht="15" customHeight="1" thickBot="1" x14ac:dyDescent="0.3">
      <c r="B63" s="121" t="s">
        <v>15</v>
      </c>
      <c r="C63" s="99">
        <v>961</v>
      </c>
      <c r="D63" s="276">
        <v>284</v>
      </c>
      <c r="E63" s="276">
        <v>398</v>
      </c>
      <c r="F63" s="277">
        <v>279</v>
      </c>
      <c r="G63" s="276">
        <v>818</v>
      </c>
      <c r="H63" s="276">
        <v>223</v>
      </c>
      <c r="I63" s="276">
        <v>320</v>
      </c>
      <c r="J63" s="276">
        <v>275</v>
      </c>
      <c r="K63" s="284">
        <v>17.481662591687041</v>
      </c>
      <c r="L63" s="285">
        <v>27.3542600896861</v>
      </c>
      <c r="M63" s="285">
        <v>24.375</v>
      </c>
      <c r="N63" s="285">
        <v>1.4545454545454546</v>
      </c>
      <c r="P63" s="102"/>
      <c r="Q63" s="102"/>
      <c r="R63" s="102"/>
      <c r="S63" s="102"/>
      <c r="T63" s="102"/>
      <c r="U63" s="102"/>
      <c r="V63" s="102"/>
      <c r="W63" s="102"/>
      <c r="X63" s="102"/>
      <c r="Y63" s="102"/>
      <c r="Z63" s="102"/>
      <c r="AA63" s="102"/>
    </row>
    <row r="64" spans="2:27" ht="14.1" customHeight="1" thickTop="1" x14ac:dyDescent="0.25">
      <c r="B64" s="79" t="s">
        <v>161</v>
      </c>
      <c r="N64" s="60" t="s">
        <v>119</v>
      </c>
    </row>
    <row r="65" spans="7:14" ht="14.1" customHeight="1" x14ac:dyDescent="0.25">
      <c r="N65" s="60"/>
    </row>
    <row r="67" spans="7:14" x14ac:dyDescent="0.25">
      <c r="G67" s="52"/>
      <c r="H67" s="52"/>
      <c r="I67" s="52"/>
      <c r="J67" s="52"/>
    </row>
    <row r="68" spans="7:14" x14ac:dyDescent="0.25">
      <c r="G68" s="52"/>
      <c r="H68" s="52"/>
      <c r="I68" s="52"/>
      <c r="J68" s="52"/>
    </row>
    <row r="69" spans="7:14" x14ac:dyDescent="0.25">
      <c r="G69" s="52"/>
      <c r="H69" s="52"/>
      <c r="I69" s="52"/>
      <c r="J69" s="52"/>
    </row>
    <row r="70" spans="7:14" x14ac:dyDescent="0.25">
      <c r="G70" s="52"/>
      <c r="H70" s="52"/>
      <c r="I70" s="52"/>
      <c r="J70" s="52"/>
    </row>
    <row r="71" spans="7:14" x14ac:dyDescent="0.25">
      <c r="G71" s="52"/>
      <c r="H71" s="52"/>
      <c r="I71" s="52"/>
      <c r="J71" s="104"/>
    </row>
    <row r="72" spans="7:14" x14ac:dyDescent="0.25">
      <c r="G72" s="52"/>
      <c r="H72" s="52"/>
      <c r="I72" s="52"/>
      <c r="J72" s="104"/>
    </row>
    <row r="73" spans="7:14" x14ac:dyDescent="0.25">
      <c r="G73" s="52"/>
      <c r="H73" s="52"/>
      <c r="I73" s="52"/>
      <c r="J73" s="104"/>
    </row>
    <row r="74" spans="7:14" x14ac:dyDescent="0.25">
      <c r="G74" s="52"/>
      <c r="H74" s="52"/>
      <c r="I74" s="52"/>
      <c r="J74" s="52"/>
    </row>
    <row r="76" spans="7:14" ht="6.75" customHeight="1" x14ac:dyDescent="0.25"/>
  </sheetData>
  <mergeCells count="5">
    <mergeCell ref="M4:N4"/>
    <mergeCell ref="C5:F5"/>
    <mergeCell ref="G5:J5"/>
    <mergeCell ref="K5:N5"/>
    <mergeCell ref="B5:B6"/>
  </mergeCells>
  <conditionalFormatting sqref="Q8:AD8 P8:P27 Q9:AA26 P9:AA63 Q27:AD27 P46:AD46">
    <cfRule type="cellIs" dxfId="5" priority="1" operator="notEqual">
      <formula>0</formula>
    </cfRule>
  </conditionalFormatting>
  <pageMargins left="0.33" right="0.3" top="0.74803149606299213" bottom="0.74803149606299213" header="0.31496062992125984" footer="0.31496062992125984"/>
  <pageSetup paperSize="9" scale="69" orientation="portrait" r:id="rId1"/>
  <headerFooter>
    <oddFooter>&amp;L_x000D_&amp;1#&amp;"Calibri"&amp;10&amp;K008000 PUBLICA - PUBLIC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</vt:i4>
      </vt:variant>
    </vt:vector>
  </HeadingPairs>
  <TitlesOfParts>
    <vt:vector size="19" baseType="lpstr">
      <vt:lpstr>Índice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Q12</vt:lpstr>
      <vt:lpstr>Q13</vt:lpstr>
      <vt:lpstr>Q14</vt:lpstr>
      <vt:lpstr>Q15</vt:lpstr>
      <vt:lpstr>Q16</vt:lpstr>
      <vt:lpstr>Q17</vt:lpstr>
      <vt:lpstr>'Q10'!Print_Area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Isabel Silva</cp:lastModifiedBy>
  <cp:lastPrinted>2020-03-12T13:00:34Z</cp:lastPrinted>
  <dcterms:created xsi:type="dcterms:W3CDTF">2012-11-13T14:40:27Z</dcterms:created>
  <dcterms:modified xsi:type="dcterms:W3CDTF">2024-06-05T10:25:50Z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6a09a6a-1f85-432a-b7c9-4dc86b5a8210_Enabled">
    <vt:lpwstr>true</vt:lpwstr>
  </property>
  <property fmtid="{D5CDD505-2E9C-101B-9397-08002B2CF9AE}" pid="3" name="MSIP_Label_86a09a6a-1f85-432a-b7c9-4dc86b5a8210_SetDate">
    <vt:lpwstr>2023-08-28T16:00:56Z</vt:lpwstr>
  </property>
  <property fmtid="{D5CDD505-2E9C-101B-9397-08002B2CF9AE}" pid="4" name="MSIP_Label_86a09a6a-1f85-432a-b7c9-4dc86b5a8210_Method">
    <vt:lpwstr>Standard</vt:lpwstr>
  </property>
  <property fmtid="{D5CDD505-2E9C-101B-9397-08002B2CF9AE}" pid="5" name="MSIP_Label_86a09a6a-1f85-432a-b7c9-4dc86b5a8210_Name">
    <vt:lpwstr>Public</vt:lpwstr>
  </property>
  <property fmtid="{D5CDD505-2E9C-101B-9397-08002B2CF9AE}" pid="6" name="MSIP_Label_86a09a6a-1f85-432a-b7c9-4dc86b5a8210_SiteId">
    <vt:lpwstr>71940a86-52bd-4ed3-89b7-e0a7cd704043</vt:lpwstr>
  </property>
  <property fmtid="{D5CDD505-2E9C-101B-9397-08002B2CF9AE}" pid="7" name="MSIP_Label_86a09a6a-1f85-432a-b7c9-4dc86b5a8210_ActionId">
    <vt:lpwstr>0ebc6338-4caa-4e48-95ba-6977f340847b</vt:lpwstr>
  </property>
  <property fmtid="{D5CDD505-2E9C-101B-9397-08002B2CF9AE}" pid="8" name="MSIP_Label_86a09a6a-1f85-432a-b7c9-4dc86b5a8210_ContentBits">
    <vt:lpwstr>2</vt:lpwstr>
  </property>
</Properties>
</file>