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K:\CI\lsb\_1DIFUSÃO\Quadros dos Destaques\DEE\Atividade Transportes\2023\Trim\4ºT\"/>
    </mc:Choice>
  </mc:AlternateContent>
  <xr:revisionPtr revIDLastSave="0" documentId="13_ncr:1_{183F0A88-3FED-43C9-83D6-A7C793D264AC}" xr6:coauthVersionLast="47" xr6:coauthVersionMax="47" xr10:uidLastSave="{00000000-0000-0000-0000-000000000000}"/>
  <bookViews>
    <workbookView xWindow="-120" yWindow="-120" windowWidth="29040" windowHeight="15840" tabRatio="742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5" i="39" l="1"/>
  <c r="M45" i="39"/>
  <c r="N45" i="39"/>
  <c r="K45" i="39"/>
  <c r="L31" i="39"/>
  <c r="M31" i="39"/>
  <c r="N31" i="39"/>
  <c r="K31" i="39"/>
  <c r="L18" i="39"/>
  <c r="M18" i="39"/>
  <c r="N18" i="39"/>
  <c r="K18" i="39"/>
  <c r="K20" i="38"/>
  <c r="L20" i="38"/>
  <c r="M20" i="38"/>
  <c r="N20" i="38"/>
  <c r="G48" i="36"/>
  <c r="C48" i="36"/>
  <c r="G47" i="36"/>
  <c r="C47" i="36"/>
  <c r="G46" i="36"/>
  <c r="C46" i="36"/>
  <c r="G45" i="36"/>
  <c r="C45" i="36"/>
  <c r="G44" i="36"/>
  <c r="C44" i="36"/>
  <c r="G43" i="36"/>
  <c r="C43" i="36"/>
  <c r="G42" i="36"/>
  <c r="C42" i="36"/>
  <c r="G41" i="36"/>
  <c r="C41" i="36"/>
  <c r="G40" i="36"/>
  <c r="C40" i="36"/>
  <c r="G39" i="36"/>
  <c r="C39" i="36"/>
  <c r="G38" i="36"/>
  <c r="G36" i="36" s="1"/>
  <c r="C38" i="36"/>
  <c r="C36" i="36" s="1"/>
  <c r="J36" i="36"/>
  <c r="I36" i="36"/>
  <c r="H36" i="36"/>
  <c r="F36" i="36"/>
  <c r="E36" i="36"/>
  <c r="D36" i="36"/>
  <c r="G34" i="36"/>
  <c r="C34" i="36"/>
  <c r="G33" i="36"/>
  <c r="C33" i="36"/>
  <c r="G32" i="36"/>
  <c r="C32" i="36"/>
  <c r="G31" i="36"/>
  <c r="C31" i="36"/>
  <c r="G30" i="36"/>
  <c r="C30" i="36"/>
  <c r="G29" i="36"/>
  <c r="C29" i="36"/>
  <c r="G28" i="36"/>
  <c r="C28" i="36"/>
  <c r="G27" i="36"/>
  <c r="C27" i="36"/>
  <c r="G26" i="36"/>
  <c r="C26" i="36"/>
  <c r="G25" i="36"/>
  <c r="C25" i="36"/>
  <c r="G24" i="36"/>
  <c r="G22" i="36" s="1"/>
  <c r="C24" i="36"/>
  <c r="J22" i="36"/>
  <c r="I22" i="36"/>
  <c r="H22" i="36"/>
  <c r="F22" i="36"/>
  <c r="E22" i="36"/>
  <c r="D22" i="36"/>
  <c r="J20" i="36"/>
  <c r="I20" i="36"/>
  <c r="H20" i="36"/>
  <c r="G20" i="36"/>
  <c r="F20" i="36"/>
  <c r="E20" i="36"/>
  <c r="D20" i="36"/>
  <c r="C20" i="36"/>
  <c r="J19" i="36"/>
  <c r="I19" i="36"/>
  <c r="G19" i="36" s="1"/>
  <c r="H19" i="36"/>
  <c r="F19" i="36"/>
  <c r="E19" i="36"/>
  <c r="D19" i="36"/>
  <c r="C19" i="36"/>
  <c r="J18" i="36"/>
  <c r="I18" i="36"/>
  <c r="H18" i="36"/>
  <c r="G18" i="36"/>
  <c r="F18" i="36"/>
  <c r="E18" i="36"/>
  <c r="C18" i="36" s="1"/>
  <c r="D18" i="36"/>
  <c r="J17" i="36"/>
  <c r="I17" i="36"/>
  <c r="H17" i="36"/>
  <c r="G17" i="36"/>
  <c r="F17" i="36"/>
  <c r="E17" i="36"/>
  <c r="D17" i="36"/>
  <c r="C17" i="36"/>
  <c r="J16" i="36"/>
  <c r="I16" i="36"/>
  <c r="G16" i="36" s="1"/>
  <c r="H16" i="36"/>
  <c r="F16" i="36"/>
  <c r="E16" i="36"/>
  <c r="D16" i="36"/>
  <c r="C16" i="36"/>
  <c r="J15" i="36"/>
  <c r="I15" i="36"/>
  <c r="H15" i="36"/>
  <c r="G15" i="36"/>
  <c r="F15" i="36"/>
  <c r="E15" i="36"/>
  <c r="C15" i="36" s="1"/>
  <c r="D15" i="36"/>
  <c r="J14" i="36"/>
  <c r="I14" i="36"/>
  <c r="H14" i="36"/>
  <c r="G14" i="36"/>
  <c r="F14" i="36"/>
  <c r="E14" i="36"/>
  <c r="D14" i="36"/>
  <c r="C14" i="36"/>
  <c r="J13" i="36"/>
  <c r="I13" i="36"/>
  <c r="G13" i="36" s="1"/>
  <c r="H13" i="36"/>
  <c r="F13" i="36"/>
  <c r="E13" i="36"/>
  <c r="D13" i="36"/>
  <c r="C13" i="36"/>
  <c r="J12" i="36"/>
  <c r="I12" i="36"/>
  <c r="H12" i="36"/>
  <c r="G12" i="36"/>
  <c r="F12" i="36"/>
  <c r="E12" i="36"/>
  <c r="C12" i="36" s="1"/>
  <c r="D12" i="36"/>
  <c r="J11" i="36"/>
  <c r="I11" i="36"/>
  <c r="H11" i="36"/>
  <c r="H8" i="36" s="1"/>
  <c r="G11" i="36"/>
  <c r="F11" i="36"/>
  <c r="F8" i="36" s="1"/>
  <c r="E11" i="36"/>
  <c r="D11" i="36"/>
  <c r="J10" i="36"/>
  <c r="J8" i="36" s="1"/>
  <c r="I10" i="36"/>
  <c r="G10" i="36" s="1"/>
  <c r="G8" i="36" s="1"/>
  <c r="H10" i="36"/>
  <c r="F10" i="36"/>
  <c r="E10" i="36"/>
  <c r="D10" i="36"/>
  <c r="D8" i="36" s="1"/>
  <c r="C10" i="36"/>
  <c r="G28" i="37"/>
  <c r="C28" i="37"/>
  <c r="G27" i="37"/>
  <c r="C27" i="37"/>
  <c r="G26" i="37"/>
  <c r="C26" i="37"/>
  <c r="G25" i="37"/>
  <c r="C25" i="37"/>
  <c r="J24" i="37"/>
  <c r="I24" i="37"/>
  <c r="H24" i="37"/>
  <c r="G24" i="37"/>
  <c r="F24" i="37"/>
  <c r="E24" i="37"/>
  <c r="D24" i="37"/>
  <c r="C24" i="37"/>
  <c r="G22" i="37"/>
  <c r="C22" i="37"/>
  <c r="G21" i="37"/>
  <c r="C21" i="37"/>
  <c r="G20" i="37"/>
  <c r="C20" i="37"/>
  <c r="G19" i="37"/>
  <c r="C19" i="37"/>
  <c r="J18" i="37"/>
  <c r="I18" i="37"/>
  <c r="H18" i="37"/>
  <c r="G18" i="37"/>
  <c r="F18" i="37"/>
  <c r="E18" i="37"/>
  <c r="D18" i="37"/>
  <c r="C18" i="37" s="1"/>
  <c r="G16" i="37"/>
  <c r="C16" i="37"/>
  <c r="G15" i="37"/>
  <c r="C15" i="37"/>
  <c r="G14" i="37"/>
  <c r="C14" i="37"/>
  <c r="G13" i="37"/>
  <c r="C13" i="37"/>
  <c r="J12" i="37"/>
  <c r="I12" i="37"/>
  <c r="G12" i="37" s="1"/>
  <c r="H12" i="37"/>
  <c r="F12" i="37"/>
  <c r="E12" i="37"/>
  <c r="D12" i="37"/>
  <c r="C12" i="37"/>
  <c r="G20" i="33"/>
  <c r="G19" i="33"/>
  <c r="G18" i="33"/>
  <c r="G17" i="33"/>
  <c r="G16" i="33"/>
  <c r="G15" i="33"/>
  <c r="G14" i="33"/>
  <c r="G13" i="33"/>
  <c r="G12" i="33"/>
  <c r="G11" i="33"/>
  <c r="G10" i="33"/>
  <c r="G8" i="33"/>
  <c r="G76" i="33"/>
  <c r="C76" i="33"/>
  <c r="G75" i="33"/>
  <c r="C75" i="33"/>
  <c r="G74" i="33"/>
  <c r="C74" i="33"/>
  <c r="G73" i="33"/>
  <c r="C73" i="33"/>
  <c r="G72" i="33"/>
  <c r="C72" i="33"/>
  <c r="G71" i="33"/>
  <c r="C71" i="33"/>
  <c r="C64" i="33" s="1"/>
  <c r="G70" i="33"/>
  <c r="C70" i="33"/>
  <c r="G69" i="33"/>
  <c r="C69" i="33"/>
  <c r="G68" i="33"/>
  <c r="G64" i="33" s="1"/>
  <c r="C68" i="33"/>
  <c r="G67" i="33"/>
  <c r="C67" i="33"/>
  <c r="G66" i="33"/>
  <c r="C66" i="33"/>
  <c r="J64" i="33"/>
  <c r="I64" i="33"/>
  <c r="H64" i="33"/>
  <c r="F64" i="33"/>
  <c r="E64" i="33"/>
  <c r="D64" i="33"/>
  <c r="G62" i="33"/>
  <c r="C62" i="33"/>
  <c r="G61" i="33"/>
  <c r="C61" i="33"/>
  <c r="G60" i="33"/>
  <c r="C60" i="33"/>
  <c r="G59" i="33"/>
  <c r="C59" i="33"/>
  <c r="G58" i="33"/>
  <c r="C58" i="33"/>
  <c r="G57" i="33"/>
  <c r="C57" i="33"/>
  <c r="G56" i="33"/>
  <c r="C56" i="33"/>
  <c r="G55" i="33"/>
  <c r="C55" i="33"/>
  <c r="G54" i="33"/>
  <c r="G50" i="33" s="1"/>
  <c r="C54" i="33"/>
  <c r="G53" i="33"/>
  <c r="C53" i="33"/>
  <c r="C50" i="33" s="1"/>
  <c r="G52" i="33"/>
  <c r="C52" i="33"/>
  <c r="J50" i="33"/>
  <c r="I50" i="33"/>
  <c r="H50" i="33"/>
  <c r="F50" i="33"/>
  <c r="E50" i="33"/>
  <c r="D50" i="33"/>
  <c r="J48" i="33"/>
  <c r="I48" i="33"/>
  <c r="H48" i="33"/>
  <c r="G48" i="33" s="1"/>
  <c r="F48" i="33"/>
  <c r="E48" i="33"/>
  <c r="C48" i="33" s="1"/>
  <c r="D48" i="33"/>
  <c r="J47" i="33"/>
  <c r="I47" i="33"/>
  <c r="H47" i="33"/>
  <c r="G47" i="33"/>
  <c r="F47" i="33"/>
  <c r="E47" i="33"/>
  <c r="D47" i="33"/>
  <c r="C47" i="33" s="1"/>
  <c r="J46" i="33"/>
  <c r="I46" i="33"/>
  <c r="G46" i="33" s="1"/>
  <c r="H46" i="33"/>
  <c r="F46" i="33"/>
  <c r="E46" i="33"/>
  <c r="D46" i="33"/>
  <c r="C46" i="33"/>
  <c r="J45" i="33"/>
  <c r="I45" i="33"/>
  <c r="H45" i="33"/>
  <c r="G45" i="33" s="1"/>
  <c r="F45" i="33"/>
  <c r="E45" i="33"/>
  <c r="C45" i="33" s="1"/>
  <c r="D45" i="33"/>
  <c r="J44" i="33"/>
  <c r="I44" i="33"/>
  <c r="H44" i="33"/>
  <c r="G44" i="33"/>
  <c r="F44" i="33"/>
  <c r="E44" i="33"/>
  <c r="D44" i="33"/>
  <c r="C44" i="33" s="1"/>
  <c r="J43" i="33"/>
  <c r="I43" i="33"/>
  <c r="G43" i="33" s="1"/>
  <c r="H43" i="33"/>
  <c r="F43" i="33"/>
  <c r="E43" i="33"/>
  <c r="D43" i="33"/>
  <c r="C43" i="33"/>
  <c r="J42" i="33"/>
  <c r="I42" i="33"/>
  <c r="H42" i="33"/>
  <c r="G42" i="33" s="1"/>
  <c r="F42" i="33"/>
  <c r="E42" i="33"/>
  <c r="C42" i="33" s="1"/>
  <c r="D42" i="33"/>
  <c r="J41" i="33"/>
  <c r="I41" i="33"/>
  <c r="H41" i="33"/>
  <c r="G41" i="33"/>
  <c r="F41" i="33"/>
  <c r="E41" i="33"/>
  <c r="D41" i="33"/>
  <c r="C41" i="33" s="1"/>
  <c r="J40" i="33"/>
  <c r="I40" i="33"/>
  <c r="G40" i="33" s="1"/>
  <c r="H40" i="33"/>
  <c r="F40" i="33"/>
  <c r="E40" i="33"/>
  <c r="D40" i="33"/>
  <c r="C40" i="33"/>
  <c r="J39" i="33"/>
  <c r="I39" i="33"/>
  <c r="H39" i="33"/>
  <c r="G39" i="33" s="1"/>
  <c r="F39" i="33"/>
  <c r="F36" i="33" s="1"/>
  <c r="E39" i="33"/>
  <c r="E11" i="33" s="1"/>
  <c r="D39" i="33"/>
  <c r="J38" i="33"/>
  <c r="I38" i="33"/>
  <c r="H38" i="33"/>
  <c r="H36" i="33" s="1"/>
  <c r="G38" i="33"/>
  <c r="F38" i="33"/>
  <c r="E38" i="33"/>
  <c r="D38" i="33"/>
  <c r="C38" i="33" s="1"/>
  <c r="J36" i="33"/>
  <c r="I36" i="33"/>
  <c r="D36" i="33"/>
  <c r="G34" i="33"/>
  <c r="C34" i="33"/>
  <c r="G33" i="33"/>
  <c r="C33" i="33"/>
  <c r="G32" i="33"/>
  <c r="C32" i="33"/>
  <c r="G31" i="33"/>
  <c r="C31" i="33"/>
  <c r="G30" i="33"/>
  <c r="C30" i="33"/>
  <c r="G29" i="33"/>
  <c r="C29" i="33"/>
  <c r="G28" i="33"/>
  <c r="C28" i="33"/>
  <c r="G27" i="33"/>
  <c r="C27" i="33"/>
  <c r="G26" i="33"/>
  <c r="G22" i="33" s="1"/>
  <c r="C26" i="33"/>
  <c r="G25" i="33"/>
  <c r="C25" i="33"/>
  <c r="G24" i="33"/>
  <c r="C24" i="33"/>
  <c r="J22" i="33"/>
  <c r="I22" i="33"/>
  <c r="H22" i="33"/>
  <c r="F22" i="33"/>
  <c r="E22" i="33"/>
  <c r="C22" i="33" s="1"/>
  <c r="D22" i="33"/>
  <c r="J20" i="33"/>
  <c r="I20" i="33"/>
  <c r="H20" i="33"/>
  <c r="F20" i="33"/>
  <c r="E20" i="33"/>
  <c r="C20" i="33" s="1"/>
  <c r="D20" i="33"/>
  <c r="J19" i="33"/>
  <c r="I19" i="33"/>
  <c r="H19" i="33"/>
  <c r="F19" i="33"/>
  <c r="E19" i="33"/>
  <c r="D19" i="33"/>
  <c r="C19" i="33" s="1"/>
  <c r="J18" i="33"/>
  <c r="I18" i="33"/>
  <c r="H18" i="33"/>
  <c r="F18" i="33"/>
  <c r="E18" i="33"/>
  <c r="D18" i="33"/>
  <c r="C18" i="33"/>
  <c r="J17" i="33"/>
  <c r="I17" i="33"/>
  <c r="H17" i="33"/>
  <c r="F17" i="33"/>
  <c r="E17" i="33"/>
  <c r="C17" i="33" s="1"/>
  <c r="D17" i="33"/>
  <c r="J16" i="33"/>
  <c r="I16" i="33"/>
  <c r="H16" i="33"/>
  <c r="F16" i="33"/>
  <c r="E16" i="33"/>
  <c r="D16" i="33"/>
  <c r="C16" i="33" s="1"/>
  <c r="J15" i="33"/>
  <c r="I15" i="33"/>
  <c r="H15" i="33"/>
  <c r="F15" i="33"/>
  <c r="E15" i="33"/>
  <c r="D15" i="33"/>
  <c r="C15" i="33"/>
  <c r="J14" i="33"/>
  <c r="I14" i="33"/>
  <c r="H14" i="33"/>
  <c r="F14" i="33"/>
  <c r="E14" i="33"/>
  <c r="C14" i="33" s="1"/>
  <c r="D14" i="33"/>
  <c r="J13" i="33"/>
  <c r="I13" i="33"/>
  <c r="H13" i="33"/>
  <c r="F13" i="33"/>
  <c r="E13" i="33"/>
  <c r="D13" i="33"/>
  <c r="C13" i="33" s="1"/>
  <c r="J12" i="33"/>
  <c r="I12" i="33"/>
  <c r="H12" i="33"/>
  <c r="F12" i="33"/>
  <c r="E12" i="33"/>
  <c r="D12" i="33"/>
  <c r="C12" i="33"/>
  <c r="J11" i="33"/>
  <c r="I11" i="33"/>
  <c r="H11" i="33"/>
  <c r="D11" i="33"/>
  <c r="J10" i="33"/>
  <c r="I10" i="33"/>
  <c r="H10" i="33"/>
  <c r="H8" i="33" s="1"/>
  <c r="F10" i="33"/>
  <c r="E10" i="33"/>
  <c r="D10" i="33"/>
  <c r="C10" i="33" s="1"/>
  <c r="J8" i="33"/>
  <c r="I8" i="33"/>
  <c r="D8" i="33"/>
  <c r="H34" i="35"/>
  <c r="D34" i="35"/>
  <c r="H33" i="35"/>
  <c r="D33" i="35"/>
  <c r="H32" i="35"/>
  <c r="D32" i="35"/>
  <c r="H31" i="35"/>
  <c r="D31" i="35"/>
  <c r="H30" i="35"/>
  <c r="D30" i="35"/>
  <c r="H29" i="35"/>
  <c r="D29" i="35"/>
  <c r="H28" i="35"/>
  <c r="D28" i="35"/>
  <c r="H27" i="35"/>
  <c r="D27" i="35"/>
  <c r="H26" i="35"/>
  <c r="H22" i="35" s="1"/>
  <c r="D26" i="35"/>
  <c r="H25" i="35"/>
  <c r="D25" i="35"/>
  <c r="H24" i="35"/>
  <c r="D24" i="35"/>
  <c r="D22" i="35" s="1"/>
  <c r="K22" i="35"/>
  <c r="J22" i="35"/>
  <c r="I22" i="35"/>
  <c r="G22" i="35"/>
  <c r="F22" i="35"/>
  <c r="E22" i="35"/>
  <c r="H20" i="35"/>
  <c r="D20" i="35"/>
  <c r="H19" i="35"/>
  <c r="D19" i="35"/>
  <c r="H18" i="35"/>
  <c r="D18" i="35"/>
  <c r="H17" i="35"/>
  <c r="D17" i="35"/>
  <c r="H16" i="35"/>
  <c r="D16" i="35"/>
  <c r="H15" i="35"/>
  <c r="D15" i="35"/>
  <c r="H14" i="35"/>
  <c r="D14" i="35"/>
  <c r="H13" i="35"/>
  <c r="D13" i="35"/>
  <c r="H12" i="35"/>
  <c r="H8" i="35" s="1"/>
  <c r="D12" i="35"/>
  <c r="H11" i="35"/>
  <c r="D11" i="35"/>
  <c r="H10" i="35"/>
  <c r="D10" i="35"/>
  <c r="K8" i="35"/>
  <c r="J8" i="35"/>
  <c r="I8" i="35"/>
  <c r="G8" i="35"/>
  <c r="F8" i="35"/>
  <c r="E8" i="35"/>
  <c r="E19" i="30"/>
  <c r="F19" i="30"/>
  <c r="E8" i="36" l="1"/>
  <c r="C11" i="36"/>
  <c r="C22" i="36"/>
  <c r="K22" i="36" s="1"/>
  <c r="I8" i="36"/>
  <c r="D8" i="35"/>
  <c r="E8" i="33"/>
  <c r="E36" i="33"/>
  <c r="F11" i="33"/>
  <c r="C36" i="33"/>
  <c r="C39" i="33"/>
  <c r="G36" i="33"/>
  <c r="N6" i="30"/>
  <c r="O6" i="30"/>
  <c r="M6" i="30"/>
  <c r="J8" i="37"/>
  <c r="I8" i="37"/>
  <c r="H8" i="37"/>
  <c r="F8" i="37"/>
  <c r="E8" i="37"/>
  <c r="D8" i="37"/>
  <c r="N28" i="37"/>
  <c r="M28" i="37"/>
  <c r="L28" i="37"/>
  <c r="K28" i="37"/>
  <c r="N27" i="37"/>
  <c r="M27" i="37"/>
  <c r="L27" i="37"/>
  <c r="K27" i="37"/>
  <c r="N26" i="37"/>
  <c r="M26" i="37"/>
  <c r="K26" i="37"/>
  <c r="N25" i="37"/>
  <c r="M25" i="37"/>
  <c r="L25" i="37"/>
  <c r="K25" i="37"/>
  <c r="N24" i="37"/>
  <c r="M24" i="37"/>
  <c r="L24" i="37"/>
  <c r="K24" i="37"/>
  <c r="N22" i="37"/>
  <c r="M22" i="37"/>
  <c r="L22" i="37"/>
  <c r="K22" i="37"/>
  <c r="N21" i="37"/>
  <c r="M21" i="37"/>
  <c r="L21" i="37"/>
  <c r="K21" i="37"/>
  <c r="N20" i="37"/>
  <c r="M20" i="37"/>
  <c r="L20" i="37"/>
  <c r="K20" i="37"/>
  <c r="N19" i="37"/>
  <c r="M19" i="37"/>
  <c r="L19" i="37"/>
  <c r="K19" i="37"/>
  <c r="N18" i="37"/>
  <c r="M18" i="37"/>
  <c r="L18" i="37"/>
  <c r="N16" i="37"/>
  <c r="M16" i="37"/>
  <c r="L16" i="37"/>
  <c r="K16" i="37"/>
  <c r="N15" i="37"/>
  <c r="M15" i="37"/>
  <c r="L15" i="37"/>
  <c r="K15" i="37"/>
  <c r="N14" i="37"/>
  <c r="M14" i="37"/>
  <c r="L14" i="37"/>
  <c r="K14" i="37"/>
  <c r="N13" i="37"/>
  <c r="M13" i="37"/>
  <c r="L13" i="37"/>
  <c r="K13" i="37"/>
  <c r="N12" i="37"/>
  <c r="M12" i="37"/>
  <c r="L12" i="37"/>
  <c r="N6" i="37"/>
  <c r="M6" i="37"/>
  <c r="L6" i="37"/>
  <c r="K6" i="37"/>
  <c r="N48" i="36"/>
  <c r="M48" i="36"/>
  <c r="L48" i="36"/>
  <c r="K48" i="36"/>
  <c r="N47" i="36"/>
  <c r="M47" i="36"/>
  <c r="L47" i="36"/>
  <c r="K47" i="36"/>
  <c r="N46" i="36"/>
  <c r="M46" i="36"/>
  <c r="L46" i="36"/>
  <c r="K46" i="36"/>
  <c r="N45" i="36"/>
  <c r="M45" i="36"/>
  <c r="L45" i="36"/>
  <c r="K45" i="36"/>
  <c r="N44" i="36"/>
  <c r="M44" i="36"/>
  <c r="L44" i="36"/>
  <c r="K44" i="36"/>
  <c r="N43" i="36"/>
  <c r="M43" i="36"/>
  <c r="L43" i="36"/>
  <c r="K43" i="36"/>
  <c r="N42" i="36"/>
  <c r="M42" i="36"/>
  <c r="L42" i="36"/>
  <c r="K42" i="36"/>
  <c r="N41" i="36"/>
  <c r="M41" i="36"/>
  <c r="L41" i="36"/>
  <c r="K41" i="36"/>
  <c r="N40" i="36"/>
  <c r="M40" i="36"/>
  <c r="L40" i="36"/>
  <c r="K40" i="36"/>
  <c r="N39" i="36"/>
  <c r="M39" i="36"/>
  <c r="L39" i="36"/>
  <c r="K39" i="36"/>
  <c r="N38" i="36"/>
  <c r="M38" i="36"/>
  <c r="L38" i="36"/>
  <c r="K38" i="36"/>
  <c r="M36" i="36"/>
  <c r="L36" i="36"/>
  <c r="K36" i="36"/>
  <c r="N36" i="36"/>
  <c r="N34" i="36"/>
  <c r="M34" i="36"/>
  <c r="L34" i="36"/>
  <c r="K34" i="36"/>
  <c r="N33" i="36"/>
  <c r="M33" i="36"/>
  <c r="L33" i="36"/>
  <c r="K33" i="36"/>
  <c r="N32" i="36"/>
  <c r="M32" i="36"/>
  <c r="L32" i="36"/>
  <c r="K32" i="36"/>
  <c r="N31" i="36"/>
  <c r="M31" i="36"/>
  <c r="L31" i="36"/>
  <c r="K31" i="36"/>
  <c r="N30" i="36"/>
  <c r="M30" i="36"/>
  <c r="L30" i="36"/>
  <c r="K30" i="36"/>
  <c r="N29" i="36"/>
  <c r="M29" i="36"/>
  <c r="L29" i="36"/>
  <c r="K29" i="36"/>
  <c r="N28" i="36"/>
  <c r="M28" i="36"/>
  <c r="L28" i="36"/>
  <c r="K28" i="36"/>
  <c r="N27" i="36"/>
  <c r="M27" i="36"/>
  <c r="L27" i="36"/>
  <c r="K27" i="36"/>
  <c r="N26" i="36"/>
  <c r="M26" i="36"/>
  <c r="L26" i="36"/>
  <c r="K26" i="36"/>
  <c r="N25" i="36"/>
  <c r="M25" i="36"/>
  <c r="L25" i="36"/>
  <c r="K25" i="36"/>
  <c r="N24" i="36"/>
  <c r="M24" i="36"/>
  <c r="L24" i="36"/>
  <c r="K24" i="36"/>
  <c r="M22" i="36"/>
  <c r="L22" i="36"/>
  <c r="N22" i="36"/>
  <c r="M20" i="36"/>
  <c r="L20" i="36"/>
  <c r="N20" i="36"/>
  <c r="K20" i="36"/>
  <c r="M19" i="36"/>
  <c r="L19" i="36"/>
  <c r="N19" i="36"/>
  <c r="K19" i="36"/>
  <c r="M18" i="36"/>
  <c r="L18" i="36"/>
  <c r="N18" i="36"/>
  <c r="K18" i="36"/>
  <c r="M17" i="36"/>
  <c r="L17" i="36"/>
  <c r="N17" i="36"/>
  <c r="K17" i="36"/>
  <c r="M16" i="36"/>
  <c r="L16" i="36"/>
  <c r="N16" i="36"/>
  <c r="K16" i="36"/>
  <c r="M15" i="36"/>
  <c r="L15" i="36"/>
  <c r="N15" i="36"/>
  <c r="K15" i="36"/>
  <c r="M14" i="36"/>
  <c r="L14" i="36"/>
  <c r="N14" i="36"/>
  <c r="K14" i="36"/>
  <c r="M13" i="36"/>
  <c r="L13" i="36"/>
  <c r="N13" i="36"/>
  <c r="K13" i="36"/>
  <c r="M12" i="36"/>
  <c r="L12" i="36"/>
  <c r="N12" i="36"/>
  <c r="K12" i="36"/>
  <c r="M11" i="36"/>
  <c r="L11" i="36"/>
  <c r="N11" i="36"/>
  <c r="M10" i="36"/>
  <c r="L10" i="36"/>
  <c r="N10" i="36"/>
  <c r="M8" i="36"/>
  <c r="L8" i="36"/>
  <c r="N8" i="36"/>
  <c r="N6" i="36"/>
  <c r="M6" i="36"/>
  <c r="L6" i="36"/>
  <c r="K6" i="36"/>
  <c r="N76" i="33"/>
  <c r="M76" i="33"/>
  <c r="L76" i="33"/>
  <c r="K76" i="33"/>
  <c r="M75" i="33"/>
  <c r="L75" i="33"/>
  <c r="K75" i="33"/>
  <c r="N74" i="33"/>
  <c r="M74" i="33"/>
  <c r="L74" i="33"/>
  <c r="K74" i="33"/>
  <c r="M73" i="33"/>
  <c r="K73" i="33"/>
  <c r="N72" i="33"/>
  <c r="M72" i="33"/>
  <c r="L72" i="33"/>
  <c r="K72" i="33"/>
  <c r="N71" i="33"/>
  <c r="M71" i="33"/>
  <c r="L71" i="33"/>
  <c r="K71" i="33"/>
  <c r="N70" i="33"/>
  <c r="M70" i="33"/>
  <c r="L70" i="33"/>
  <c r="K70" i="33"/>
  <c r="N69" i="33"/>
  <c r="M69" i="33"/>
  <c r="L69" i="33"/>
  <c r="K69" i="33"/>
  <c r="N68" i="33"/>
  <c r="M68" i="33"/>
  <c r="L68" i="33"/>
  <c r="K68" i="33"/>
  <c r="N67" i="33"/>
  <c r="M67" i="33"/>
  <c r="L67" i="33"/>
  <c r="K67" i="33"/>
  <c r="N66" i="33"/>
  <c r="M66" i="33"/>
  <c r="L66" i="33"/>
  <c r="K66" i="33"/>
  <c r="L64" i="33"/>
  <c r="K64" i="33"/>
  <c r="N64" i="33"/>
  <c r="M64" i="33"/>
  <c r="N62" i="33"/>
  <c r="M62" i="33"/>
  <c r="L62" i="33"/>
  <c r="K62" i="33"/>
  <c r="L59" i="33"/>
  <c r="K59" i="33"/>
  <c r="N57" i="33"/>
  <c r="M57" i="33"/>
  <c r="L57" i="33"/>
  <c r="K57" i="33"/>
  <c r="N56" i="33"/>
  <c r="M56" i="33"/>
  <c r="L56" i="33"/>
  <c r="K56" i="33"/>
  <c r="N55" i="33"/>
  <c r="M55" i="33"/>
  <c r="L55" i="33"/>
  <c r="K55" i="33"/>
  <c r="N54" i="33"/>
  <c r="M54" i="33"/>
  <c r="L54" i="33"/>
  <c r="K54" i="33"/>
  <c r="N53" i="33"/>
  <c r="M53" i="33"/>
  <c r="L53" i="33"/>
  <c r="K53" i="33"/>
  <c r="N52" i="33"/>
  <c r="M52" i="33"/>
  <c r="L52" i="33"/>
  <c r="K52" i="33"/>
  <c r="L50" i="33"/>
  <c r="K50" i="33"/>
  <c r="N50" i="33"/>
  <c r="M50" i="33"/>
  <c r="L48" i="33"/>
  <c r="N48" i="33"/>
  <c r="M48" i="33"/>
  <c r="L47" i="33"/>
  <c r="M47" i="33"/>
  <c r="L46" i="33"/>
  <c r="N46" i="33"/>
  <c r="M46" i="33"/>
  <c r="L45" i="33"/>
  <c r="M45" i="33"/>
  <c r="L44" i="33"/>
  <c r="N44" i="33"/>
  <c r="M44" i="33"/>
  <c r="L43" i="33"/>
  <c r="N43" i="33"/>
  <c r="M43" i="33"/>
  <c r="L42" i="33"/>
  <c r="N42" i="33"/>
  <c r="M42" i="33"/>
  <c r="L41" i="33"/>
  <c r="N41" i="33"/>
  <c r="M41" i="33"/>
  <c r="L40" i="33"/>
  <c r="N40" i="33"/>
  <c r="M40" i="33"/>
  <c r="L39" i="33"/>
  <c r="N39" i="33"/>
  <c r="M39" i="33"/>
  <c r="L38" i="33"/>
  <c r="N38" i="33"/>
  <c r="M38" i="33"/>
  <c r="N36" i="33"/>
  <c r="M36" i="33"/>
  <c r="N34" i="33"/>
  <c r="M34" i="33"/>
  <c r="L34" i="33"/>
  <c r="K34" i="33"/>
  <c r="N33" i="33"/>
  <c r="M33" i="33"/>
  <c r="L33" i="33"/>
  <c r="K33" i="33"/>
  <c r="N32" i="33"/>
  <c r="M32" i="33"/>
  <c r="L32" i="33"/>
  <c r="K32" i="33"/>
  <c r="N31" i="33"/>
  <c r="M31" i="33"/>
  <c r="L31" i="33"/>
  <c r="K31" i="33"/>
  <c r="N30" i="33"/>
  <c r="M30" i="33"/>
  <c r="L30" i="33"/>
  <c r="K30" i="33"/>
  <c r="N29" i="33"/>
  <c r="M29" i="33"/>
  <c r="L29" i="33"/>
  <c r="K29" i="33"/>
  <c r="N28" i="33"/>
  <c r="M28" i="33"/>
  <c r="L28" i="33"/>
  <c r="K28" i="33"/>
  <c r="N27" i="33"/>
  <c r="M27" i="33"/>
  <c r="L27" i="33"/>
  <c r="K27" i="33"/>
  <c r="N26" i="33"/>
  <c r="M26" i="33"/>
  <c r="L26" i="33"/>
  <c r="K26" i="33"/>
  <c r="N25" i="33"/>
  <c r="M25" i="33"/>
  <c r="L25" i="33"/>
  <c r="K25" i="33"/>
  <c r="N24" i="33"/>
  <c r="M24" i="33"/>
  <c r="L24" i="33"/>
  <c r="K24" i="33"/>
  <c r="L22" i="33"/>
  <c r="N22" i="33"/>
  <c r="M22" i="33"/>
  <c r="L20" i="33"/>
  <c r="N20" i="33"/>
  <c r="M20" i="33"/>
  <c r="L19" i="33"/>
  <c r="N19" i="33"/>
  <c r="M19" i="33"/>
  <c r="L18" i="33"/>
  <c r="N18" i="33"/>
  <c r="M18" i="33"/>
  <c r="L17" i="33"/>
  <c r="N17" i="33"/>
  <c r="M17" i="33"/>
  <c r="L16" i="33"/>
  <c r="N16" i="33"/>
  <c r="M16" i="33"/>
  <c r="L15" i="33"/>
  <c r="N15" i="33"/>
  <c r="M15" i="33"/>
  <c r="L14" i="33"/>
  <c r="N14" i="33"/>
  <c r="M14" i="33"/>
  <c r="L13" i="33"/>
  <c r="N13" i="33"/>
  <c r="M13" i="33"/>
  <c r="L12" i="33"/>
  <c r="N12" i="33"/>
  <c r="M12" i="33"/>
  <c r="L11" i="33"/>
  <c r="N11" i="33"/>
  <c r="M11" i="33"/>
  <c r="L10" i="33"/>
  <c r="M10" i="33"/>
  <c r="M8" i="33"/>
  <c r="N6" i="33"/>
  <c r="M6" i="33"/>
  <c r="L6" i="33"/>
  <c r="K6" i="33"/>
  <c r="O34" i="35"/>
  <c r="N34" i="35"/>
  <c r="M34" i="35"/>
  <c r="L34" i="35"/>
  <c r="O33" i="35"/>
  <c r="N33" i="35"/>
  <c r="M33" i="35"/>
  <c r="L33" i="35"/>
  <c r="O32" i="35"/>
  <c r="N32" i="35"/>
  <c r="M32" i="35"/>
  <c r="L32" i="35"/>
  <c r="O31" i="35"/>
  <c r="N31" i="35"/>
  <c r="M31" i="35"/>
  <c r="L31" i="35"/>
  <c r="O30" i="35"/>
  <c r="N30" i="35"/>
  <c r="M30" i="35"/>
  <c r="L30" i="35"/>
  <c r="O29" i="35"/>
  <c r="N29" i="35"/>
  <c r="M29" i="35"/>
  <c r="L29" i="35"/>
  <c r="O28" i="35"/>
  <c r="N28" i="35"/>
  <c r="M28" i="35"/>
  <c r="L28" i="35"/>
  <c r="O27" i="35"/>
  <c r="N27" i="35"/>
  <c r="M27" i="35"/>
  <c r="L27" i="35"/>
  <c r="O26" i="35"/>
  <c r="N26" i="35"/>
  <c r="M26" i="35"/>
  <c r="L26" i="35"/>
  <c r="O25" i="35"/>
  <c r="N25" i="35"/>
  <c r="M25" i="35"/>
  <c r="L25" i="35"/>
  <c r="O24" i="35"/>
  <c r="N24" i="35"/>
  <c r="M24" i="35"/>
  <c r="L22" i="35"/>
  <c r="N22" i="35"/>
  <c r="O22" i="35"/>
  <c r="M22" i="35"/>
  <c r="O20" i="35"/>
  <c r="N20" i="35"/>
  <c r="M20" i="35"/>
  <c r="L20" i="35"/>
  <c r="O19" i="35"/>
  <c r="N19" i="35"/>
  <c r="M19" i="35"/>
  <c r="L19" i="35"/>
  <c r="O18" i="35"/>
  <c r="N18" i="35"/>
  <c r="M18" i="35"/>
  <c r="L18" i="35"/>
  <c r="O17" i="35"/>
  <c r="N17" i="35"/>
  <c r="M17" i="35"/>
  <c r="L17" i="35"/>
  <c r="O16" i="35"/>
  <c r="N16" i="35"/>
  <c r="M16" i="35"/>
  <c r="L16" i="35"/>
  <c r="O15" i="35"/>
  <c r="N15" i="35"/>
  <c r="M15" i="35"/>
  <c r="L15" i="35"/>
  <c r="O14" i="35"/>
  <c r="N14" i="35"/>
  <c r="M14" i="35"/>
  <c r="L14" i="35"/>
  <c r="O13" i="35"/>
  <c r="N13" i="35"/>
  <c r="M13" i="35"/>
  <c r="L13" i="35"/>
  <c r="O12" i="35"/>
  <c r="N12" i="35"/>
  <c r="M12" i="35"/>
  <c r="L12" i="35"/>
  <c r="O11" i="35"/>
  <c r="N11" i="35"/>
  <c r="M11" i="35"/>
  <c r="L11" i="35"/>
  <c r="O10" i="35"/>
  <c r="N10" i="35"/>
  <c r="M10" i="35"/>
  <c r="L10" i="35"/>
  <c r="N8" i="35"/>
  <c r="O8" i="35"/>
  <c r="M8" i="35"/>
  <c r="L8" i="35"/>
  <c r="O6" i="35"/>
  <c r="N6" i="35"/>
  <c r="M6" i="35"/>
  <c r="L6" i="35"/>
  <c r="D12" i="39"/>
  <c r="E12" i="39"/>
  <c r="F12" i="39"/>
  <c r="D13" i="39"/>
  <c r="E13" i="39"/>
  <c r="F13" i="39"/>
  <c r="D14" i="39"/>
  <c r="E14" i="39"/>
  <c r="F14" i="39"/>
  <c r="H12" i="39"/>
  <c r="I12" i="39"/>
  <c r="J12" i="39"/>
  <c r="H13" i="39"/>
  <c r="I13" i="39"/>
  <c r="J13" i="39"/>
  <c r="H14" i="39"/>
  <c r="I14" i="39"/>
  <c r="J14" i="39"/>
  <c r="D19" i="39"/>
  <c r="E19" i="39"/>
  <c r="F19" i="39"/>
  <c r="H19" i="39"/>
  <c r="I19" i="39"/>
  <c r="J19" i="39"/>
  <c r="C12" i="38"/>
  <c r="C13" i="38"/>
  <c r="C14" i="38"/>
  <c r="C15" i="38"/>
  <c r="C16" i="38"/>
  <c r="G32" i="39"/>
  <c r="C8" i="36" l="1"/>
  <c r="K11" i="36"/>
  <c r="N8" i="37"/>
  <c r="C8" i="37"/>
  <c r="K8" i="37" s="1"/>
  <c r="F8" i="33"/>
  <c r="C11" i="33"/>
  <c r="K11" i="33" s="1"/>
  <c r="L36" i="33"/>
  <c r="L8" i="33"/>
  <c r="G8" i="37"/>
  <c r="L8" i="37"/>
  <c r="M8" i="37"/>
  <c r="K18" i="37"/>
  <c r="K12" i="37"/>
  <c r="K10" i="36"/>
  <c r="N10" i="33"/>
  <c r="K10" i="33"/>
  <c r="K12" i="33"/>
  <c r="K13" i="33"/>
  <c r="K14" i="33"/>
  <c r="K15" i="33"/>
  <c r="K16" i="33"/>
  <c r="K17" i="33"/>
  <c r="K18" i="33"/>
  <c r="K19" i="33"/>
  <c r="K20" i="33"/>
  <c r="K22" i="33"/>
  <c r="K36" i="33"/>
  <c r="K38" i="33"/>
  <c r="K39" i="33"/>
  <c r="K40" i="33"/>
  <c r="K41" i="33"/>
  <c r="K42" i="33"/>
  <c r="K43" i="33"/>
  <c r="K44" i="33"/>
  <c r="K45" i="33"/>
  <c r="K46" i="33"/>
  <c r="K47" i="33"/>
  <c r="K48" i="33"/>
  <c r="L24" i="35"/>
  <c r="K8" i="36" l="1"/>
  <c r="N8" i="33"/>
  <c r="C8" i="33"/>
  <c r="K8" i="33" s="1"/>
  <c r="L32" i="39"/>
  <c r="G20" i="38" l="1"/>
  <c r="G12" i="38" l="1"/>
  <c r="G13" i="38"/>
  <c r="G14" i="38"/>
  <c r="G15" i="38"/>
  <c r="G16" i="38"/>
  <c r="L46" i="39" l="1"/>
  <c r="M46" i="39"/>
  <c r="N46" i="39"/>
  <c r="M32" i="39"/>
  <c r="N32" i="39"/>
  <c r="L21" i="38" l="1"/>
  <c r="G46" i="39" l="1"/>
  <c r="G45" i="39"/>
  <c r="M21" i="38"/>
  <c r="N21" i="38"/>
  <c r="G25" i="39"/>
  <c r="G26" i="39"/>
  <c r="G27" i="39"/>
  <c r="N15" i="30"/>
  <c r="O15" i="30"/>
  <c r="N11" i="30"/>
  <c r="O11" i="30"/>
  <c r="C46" i="39" l="1"/>
  <c r="G43" i="39"/>
  <c r="C45" i="39"/>
  <c r="J43" i="39"/>
  <c r="I43" i="39"/>
  <c r="H43" i="39"/>
  <c r="F43" i="39"/>
  <c r="E43" i="39"/>
  <c r="D43" i="39"/>
  <c r="N41" i="39"/>
  <c r="M41" i="39"/>
  <c r="L41" i="39"/>
  <c r="G41" i="39"/>
  <c r="C41" i="39"/>
  <c r="N40" i="39"/>
  <c r="M40" i="39"/>
  <c r="L40" i="39"/>
  <c r="G40" i="39"/>
  <c r="C40" i="39"/>
  <c r="N39" i="39"/>
  <c r="M39" i="39"/>
  <c r="L39" i="39"/>
  <c r="G39" i="39"/>
  <c r="C39" i="39"/>
  <c r="J37" i="39"/>
  <c r="I37" i="39"/>
  <c r="H37" i="39"/>
  <c r="F37" i="39"/>
  <c r="E37" i="39"/>
  <c r="D37" i="39"/>
  <c r="C32" i="39"/>
  <c r="G31" i="39"/>
  <c r="C31" i="39"/>
  <c r="J29" i="39"/>
  <c r="I29" i="39"/>
  <c r="H29" i="39"/>
  <c r="F29" i="39"/>
  <c r="E29" i="39"/>
  <c r="D29" i="39"/>
  <c r="N27" i="39"/>
  <c r="M27" i="39"/>
  <c r="L27" i="39"/>
  <c r="C27" i="39"/>
  <c r="N26" i="39"/>
  <c r="M26" i="39"/>
  <c r="L26" i="39"/>
  <c r="C26" i="39"/>
  <c r="N25" i="39"/>
  <c r="M25" i="39"/>
  <c r="L25" i="39"/>
  <c r="C25" i="39"/>
  <c r="J23" i="39"/>
  <c r="I23" i="39"/>
  <c r="H23" i="39"/>
  <c r="F23" i="39"/>
  <c r="E23" i="39"/>
  <c r="D23" i="39"/>
  <c r="J18" i="39"/>
  <c r="I18" i="39"/>
  <c r="H18" i="39"/>
  <c r="F18" i="39"/>
  <c r="E18" i="39"/>
  <c r="D18" i="39"/>
  <c r="N6" i="39"/>
  <c r="M6" i="39"/>
  <c r="L6" i="39"/>
  <c r="K6" i="39"/>
  <c r="G21" i="38"/>
  <c r="C21" i="38"/>
  <c r="C20" i="38"/>
  <c r="J18" i="38"/>
  <c r="I18" i="38"/>
  <c r="H18" i="38"/>
  <c r="F18" i="38"/>
  <c r="E18" i="38"/>
  <c r="D18" i="38"/>
  <c r="N16" i="38"/>
  <c r="M16" i="38"/>
  <c r="L16" i="38"/>
  <c r="N15" i="38"/>
  <c r="M15" i="38"/>
  <c r="L15" i="38"/>
  <c r="N14" i="38"/>
  <c r="M14" i="38"/>
  <c r="L14" i="38"/>
  <c r="N13" i="38"/>
  <c r="M13" i="38"/>
  <c r="L13" i="38"/>
  <c r="N12" i="38"/>
  <c r="M12" i="38"/>
  <c r="L12" i="38"/>
  <c r="J10" i="38"/>
  <c r="I10" i="38"/>
  <c r="H10" i="38"/>
  <c r="F10" i="38"/>
  <c r="E10" i="38"/>
  <c r="D10" i="38"/>
  <c r="N6" i="38"/>
  <c r="M6" i="38"/>
  <c r="L6" i="38"/>
  <c r="K6" i="38"/>
  <c r="F21" i="39" l="1"/>
  <c r="M43" i="39"/>
  <c r="H35" i="39"/>
  <c r="L43" i="39"/>
  <c r="N19" i="39"/>
  <c r="N29" i="39"/>
  <c r="L19" i="39"/>
  <c r="M19" i="39"/>
  <c r="M29" i="39"/>
  <c r="L18" i="38"/>
  <c r="M18" i="38"/>
  <c r="L29" i="39"/>
  <c r="K32" i="39"/>
  <c r="K15" i="38"/>
  <c r="N18" i="38"/>
  <c r="N12" i="39"/>
  <c r="C18" i="39"/>
  <c r="C18" i="38"/>
  <c r="K21" i="38"/>
  <c r="F16" i="39"/>
  <c r="N43" i="39"/>
  <c r="C43" i="39"/>
  <c r="K43" i="39" s="1"/>
  <c r="K46" i="39"/>
  <c r="K39" i="39"/>
  <c r="H16" i="39"/>
  <c r="H21" i="39"/>
  <c r="M23" i="39"/>
  <c r="K26" i="39"/>
  <c r="G23" i="39"/>
  <c r="J16" i="39"/>
  <c r="J35" i="39"/>
  <c r="I35" i="39"/>
  <c r="J10" i="39"/>
  <c r="M13" i="39"/>
  <c r="G12" i="39"/>
  <c r="I10" i="39"/>
  <c r="G13" i="39"/>
  <c r="K41" i="39"/>
  <c r="H10" i="39"/>
  <c r="C19" i="39"/>
  <c r="E16" i="39"/>
  <c r="E35" i="39"/>
  <c r="D35" i="39"/>
  <c r="F35" i="39"/>
  <c r="C14" i="39"/>
  <c r="H8" i="38"/>
  <c r="N10" i="38"/>
  <c r="J8" i="38"/>
  <c r="K13" i="38"/>
  <c r="K14" i="38"/>
  <c r="E8" i="38"/>
  <c r="G18" i="39"/>
  <c r="I8" i="38"/>
  <c r="G18" i="38"/>
  <c r="I21" i="39"/>
  <c r="G29" i="39"/>
  <c r="I16" i="39"/>
  <c r="G10" i="38"/>
  <c r="K16" i="38"/>
  <c r="M12" i="39"/>
  <c r="L13" i="39"/>
  <c r="G14" i="39"/>
  <c r="L23" i="39"/>
  <c r="K25" i="39"/>
  <c r="C37" i="39"/>
  <c r="K40" i="39"/>
  <c r="G37" i="39"/>
  <c r="G35" i="39" s="1"/>
  <c r="G19" i="39"/>
  <c r="D8" i="38"/>
  <c r="D10" i="39"/>
  <c r="L14" i="39"/>
  <c r="N23" i="39"/>
  <c r="C10" i="38"/>
  <c r="E10" i="39"/>
  <c r="C12" i="39"/>
  <c r="M14" i="39"/>
  <c r="M37" i="39"/>
  <c r="N13" i="39"/>
  <c r="F8" i="38"/>
  <c r="L10" i="38"/>
  <c r="F10" i="39"/>
  <c r="L12" i="39"/>
  <c r="N14" i="39"/>
  <c r="D16" i="39"/>
  <c r="D21" i="39"/>
  <c r="J21" i="39"/>
  <c r="C29" i="39"/>
  <c r="N37" i="39"/>
  <c r="L37" i="39"/>
  <c r="M10" i="38"/>
  <c r="K12" i="38"/>
  <c r="C13" i="39"/>
  <c r="E21" i="39"/>
  <c r="C23" i="39"/>
  <c r="K27" i="39"/>
  <c r="G10" i="39" l="1"/>
  <c r="F8" i="39"/>
  <c r="K18" i="38"/>
  <c r="H8" i="39"/>
  <c r="L35" i="39"/>
  <c r="L16" i="39"/>
  <c r="M8" i="38"/>
  <c r="M16" i="39"/>
  <c r="N16" i="39"/>
  <c r="L10" i="39"/>
  <c r="K19" i="39"/>
  <c r="I8" i="39"/>
  <c r="J8" i="39"/>
  <c r="K29" i="39"/>
  <c r="G21" i="39"/>
  <c r="G16" i="39"/>
  <c r="M35" i="39"/>
  <c r="K12" i="39"/>
  <c r="K37" i="39"/>
  <c r="K13" i="39"/>
  <c r="M10" i="39"/>
  <c r="K14" i="39"/>
  <c r="N35" i="39"/>
  <c r="C35" i="39"/>
  <c r="K35" i="39" s="1"/>
  <c r="G8" i="38"/>
  <c r="N8" i="38"/>
  <c r="L8" i="38"/>
  <c r="K23" i="39"/>
  <c r="C21" i="39"/>
  <c r="M21" i="39"/>
  <c r="E8" i="39"/>
  <c r="N21" i="39"/>
  <c r="K10" i="38"/>
  <c r="C8" i="38"/>
  <c r="C16" i="39"/>
  <c r="L21" i="39"/>
  <c r="D8" i="39"/>
  <c r="N10" i="39"/>
  <c r="C10" i="39"/>
  <c r="M15" i="30"/>
  <c r="M11" i="30"/>
  <c r="N8" i="39" l="1"/>
  <c r="L8" i="39"/>
  <c r="K16" i="39"/>
  <c r="K21" i="39"/>
  <c r="G8" i="39"/>
  <c r="K10" i="39"/>
  <c r="K8" i="38"/>
  <c r="M8" i="39"/>
  <c r="C8" i="39"/>
  <c r="M15" i="31"/>
  <c r="N15" i="31"/>
  <c r="O15" i="31"/>
  <c r="M16" i="31"/>
  <c r="N16" i="31"/>
  <c r="O16" i="31"/>
  <c r="M10" i="31"/>
  <c r="N10" i="31"/>
  <c r="O10" i="31"/>
  <c r="M11" i="31"/>
  <c r="N11" i="31"/>
  <c r="O11" i="31"/>
  <c r="K8" i="39" l="1"/>
  <c r="O14" i="30"/>
  <c r="N14" i="30"/>
  <c r="M14" i="30"/>
  <c r="O13" i="30"/>
  <c r="N13" i="30"/>
  <c r="M13" i="30"/>
  <c r="D13" i="30"/>
  <c r="O21" i="30"/>
  <c r="N21" i="30"/>
  <c r="M21" i="30"/>
  <c r="H21" i="30"/>
  <c r="D21" i="30"/>
  <c r="O20" i="30"/>
  <c r="N20" i="30"/>
  <c r="M20" i="30"/>
  <c r="H20" i="30"/>
  <c r="D20" i="30"/>
  <c r="K19" i="30"/>
  <c r="J19" i="30"/>
  <c r="I19" i="30"/>
  <c r="G19" i="30"/>
  <c r="O18" i="30"/>
  <c r="N18" i="30"/>
  <c r="M18" i="30"/>
  <c r="H18" i="30"/>
  <c r="D18" i="30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K26" i="31"/>
  <c r="J26" i="31"/>
  <c r="I26" i="31"/>
  <c r="G26" i="31"/>
  <c r="F26" i="31"/>
  <c r="E26" i="31"/>
  <c r="K25" i="31"/>
  <c r="J25" i="31"/>
  <c r="I25" i="31"/>
  <c r="G25" i="31"/>
  <c r="F25" i="31"/>
  <c r="E25" i="31"/>
  <c r="K24" i="31"/>
  <c r="J24" i="31"/>
  <c r="I24" i="31"/>
  <c r="G24" i="31"/>
  <c r="F24" i="31"/>
  <c r="E24" i="31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H15" i="31"/>
  <c r="D15" i="31"/>
  <c r="O14" i="31"/>
  <c r="N14" i="31"/>
  <c r="M14" i="31"/>
  <c r="H14" i="31"/>
  <c r="D14" i="31"/>
  <c r="K13" i="31"/>
  <c r="J13" i="31"/>
  <c r="I13" i="3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O6" i="31"/>
  <c r="N6" i="31"/>
  <c r="M6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J23" i="31" l="1"/>
  <c r="L15" i="30"/>
  <c r="P15" i="30" s="1"/>
  <c r="L21" i="30"/>
  <c r="L11" i="30"/>
  <c r="D16" i="30"/>
  <c r="N12" i="30"/>
  <c r="H16" i="30"/>
  <c r="I23" i="31"/>
  <c r="H19" i="30"/>
  <c r="O19" i="30"/>
  <c r="L14" i="30"/>
  <c r="O12" i="30"/>
  <c r="L10" i="30"/>
  <c r="L20" i="31"/>
  <c r="D8" i="30"/>
  <c r="H8" i="30"/>
  <c r="O8" i="30"/>
  <c r="N19" i="30"/>
  <c r="M8" i="30"/>
  <c r="D26" i="31"/>
  <c r="H24" i="31"/>
  <c r="M18" i="31"/>
  <c r="L16" i="31"/>
  <c r="L15" i="31"/>
  <c r="O26" i="31"/>
  <c r="N13" i="31"/>
  <c r="N26" i="31"/>
  <c r="M8" i="31"/>
  <c r="L10" i="31"/>
  <c r="L11" i="31"/>
  <c r="L21" i="31"/>
  <c r="M26" i="31"/>
  <c r="D13" i="31"/>
  <c r="D25" i="31"/>
  <c r="E23" i="31"/>
  <c r="D24" i="31"/>
  <c r="F23" i="31"/>
  <c r="N23" i="31" s="1"/>
  <c r="N8" i="31"/>
  <c r="D8" i="31"/>
  <c r="L9" i="31"/>
  <c r="H18" i="31"/>
  <c r="O18" i="31"/>
  <c r="K23" i="31"/>
  <c r="M24" i="31"/>
  <c r="H26" i="31"/>
  <c r="D18" i="31"/>
  <c r="N18" i="31"/>
  <c r="G23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M12" i="30"/>
  <c r="H12" i="30"/>
  <c r="L9" i="30"/>
  <c r="N8" i="30"/>
  <c r="H25" i="31"/>
  <c r="H8" i="31"/>
  <c r="L13" i="30"/>
  <c r="O13" i="31"/>
  <c r="L19" i="31"/>
  <c r="D12" i="30"/>
  <c r="L16" i="30" l="1"/>
  <c r="M23" i="31"/>
  <c r="L8" i="30"/>
  <c r="L19" i="30"/>
  <c r="L25" i="31"/>
  <c r="L26" i="31"/>
  <c r="L13" i="31"/>
  <c r="L12" i="30"/>
  <c r="L24" i="31"/>
  <c r="D23" i="31"/>
  <c r="L18" i="31"/>
  <c r="L8" i="31"/>
  <c r="O23" i="31"/>
  <c r="H23" i="31"/>
  <c r="L23" i="31" l="1"/>
</calcChain>
</file>

<file path=xl/sharedStrings.xml><?xml version="1.0" encoding="utf-8"?>
<sst xmlns="http://schemas.openxmlformats.org/spreadsheetml/2006/main" count="697" uniqueCount="214">
  <si>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</si>
  <si>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</si>
  <si>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</si>
  <si>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</si>
  <si>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</si>
  <si>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</si>
  <si>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</si>
  <si>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</si>
  <si>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</si>
  <si>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</si>
  <si>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</si>
  <si>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</si>
  <si>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</si>
  <si>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</si>
  <si>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</si>
  <si>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</si>
  <si>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</si>
  <si>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</si>
  <si>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</si>
  <si>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</si>
  <si>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</si>
  <si>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</si>
  <si>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</si>
  <si>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</si>
  <si>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</si>
  <si>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</si>
  <si>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</si>
  <si>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</si>
  <si>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</si>
  <si>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</si>
  <si>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</si>
  <si>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</si>
  <si>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</si>
  <si>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</si>
  <si>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TKm</t>
  </si>
  <si>
    <t>R. A. Madeira</t>
  </si>
  <si>
    <t>Continente</t>
  </si>
  <si>
    <t>Faro</t>
  </si>
  <si>
    <t>Porto</t>
  </si>
  <si>
    <t>Madeira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</si>
  <si>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</si>
  <si>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</si>
  <si>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</si>
  <si>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</si>
  <si>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</si>
  <si>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</si>
  <si>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</si>
  <si>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</si>
  <si>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</si>
  <si>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</si>
  <si>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</si>
  <si>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</si>
  <si>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</si>
  <si>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</si>
  <si>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</si>
  <si>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</si>
  <si>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</si>
  <si>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</si>
  <si>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</si>
  <si>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</si>
  <si>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</si>
  <si>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</si>
  <si>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</si>
  <si>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</si>
  <si>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</si>
  <si>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</si>
  <si>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</si>
  <si>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</si>
  <si>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</si>
  <si>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</si>
  <si>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</si>
  <si>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</si>
  <si>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</si>
  <si>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</si>
  <si>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Taxa de variação homóloga (%)  
ou dif. p.p.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</si>
  <si>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</si>
  <si>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</si>
  <si>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</si>
  <si>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</si>
  <si>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</si>
  <si>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</si>
  <si>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</si>
  <si>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</si>
  <si>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</si>
  <si>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</si>
  <si>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</si>
  <si>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</si>
  <si>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</si>
  <si>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</si>
  <si>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</si>
  <si>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</si>
  <si>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</si>
  <si>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</si>
  <si>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</si>
  <si>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</si>
  <si>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</si>
  <si>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</si>
  <si>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</si>
  <si>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</si>
  <si>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</si>
  <si>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</si>
  <si>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</si>
  <si>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</si>
  <si>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</si>
  <si>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</si>
  <si>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</si>
  <si>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</si>
  <si>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</si>
  <si>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</si>
  <si>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</si>
  <si>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</si>
  <si>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</si>
  <si>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</si>
  <si>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</si>
  <si>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</si>
  <si>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</si>
  <si>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</si>
  <si>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</si>
  <si>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</si>
  <si>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</si>
  <si>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 xml:space="preserve">Po: resultados provisórios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</si>
  <si>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</si>
  <si>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</si>
  <si>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</si>
  <si>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(a) Não inclui tráfego terceiro e cabotagem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</si>
  <si>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</si>
  <si>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</si>
  <si>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</si>
  <si>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</si>
  <si>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</si>
  <si>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</si>
  <si>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</si>
  <si>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</si>
  <si>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</si>
  <si>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</si>
  <si>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</si>
  <si>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</si>
  <si>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</si>
  <si>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</si>
  <si>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</si>
  <si>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</si>
  <si>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</si>
  <si>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</si>
  <si>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</si>
  <si>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</si>
  <si>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</si>
  <si>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</si>
  <si>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</si>
  <si>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</si>
  <si>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</si>
  <si>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</si>
  <si>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</si>
  <si>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</si>
  <si>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</si>
  <si>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</si>
  <si>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</si>
  <si>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</si>
  <si>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</si>
  <si>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</si>
  <si>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</si>
  <si>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</si>
  <si>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</si>
  <si>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</si>
  <si>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NUTS I</t>
  </si>
  <si>
    <t>Tipo de tráfego / Aeroporto</t>
  </si>
  <si>
    <t>,</t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</si>
  <si>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</si>
  <si>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</si>
  <si>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8"/>
        <color indexed="8"/>
        <rFont val="Calibri"/>
        <family val="2"/>
      </rPr>
      <t>3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</si>
  <si>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</si>
  <si>
    <r>
      <t>10</t>
    </r>
    <r>
      <rPr>
        <vertAlign val="superscript"/>
        <sz val="8"/>
        <color indexed="8"/>
        <rFont val="Arial"/>
        <family val="2"/>
      </rPr>
      <t>3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</si>
  <si>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</si>
  <si>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</si>
  <si>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</si>
  <si>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</si>
  <si>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</si>
  <si>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</si>
  <si>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</si>
  <si>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t>Tipo de mercadorias (Grupos da NST)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</si>
  <si>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Marítimo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</si>
  <si>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Fluvial</t>
    </r>
  </si>
  <si>
    <t>3º T 2023</t>
  </si>
  <si>
    <t>Out.23</t>
  </si>
  <si>
    <t>Nov.23</t>
  </si>
  <si>
    <t>Dez.23</t>
  </si>
  <si>
    <r>
      <t>4ºT 2023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</si>
  <si>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t>4ºT 2022</t>
  </si>
  <si>
    <t>Out.22</t>
  </si>
  <si>
    <t>Nov.22</t>
  </si>
  <si>
    <t>Dez.22</t>
  </si>
  <si>
    <r>
      <t xml:space="preserve">4ºT 2023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</si>
  <si>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3º T 2023 </t>
    </r>
    <r>
      <rPr>
        <vertAlign val="subscript"/>
        <sz val="9"/>
        <color theme="0"/>
        <rFont val="Arial"/>
        <family val="2"/>
      </rPr>
      <t>(Po)</t>
    </r>
  </si>
  <si>
    <r>
      <t xml:space="preserve">4º T 2023 </t>
    </r>
    <r>
      <rPr>
        <vertAlign val="subscript"/>
        <sz val="9"/>
        <color theme="0"/>
        <rFont val="Arial"/>
        <family val="2"/>
      </rPr>
      <t>(Pe)</t>
    </r>
  </si>
  <si>
    <t>4º T 2023</t>
  </si>
  <si>
    <r>
      <t xml:space="preserve">4º T 2023 </t>
    </r>
    <r>
      <rPr>
        <vertAlign val="subscript"/>
        <sz val="9"/>
        <color theme="0"/>
        <rFont val="Calibri"/>
        <family val="2"/>
        <scheme val="minor"/>
      </rPr>
      <t>(Pe)</t>
    </r>
  </si>
  <si>
    <t>4º T 2022</t>
  </si>
  <si>
    <r>
      <t xml:space="preserve">4º T 2023 </t>
    </r>
    <r>
      <rPr>
        <vertAlign val="subscript"/>
        <sz val="10"/>
        <color theme="0"/>
        <rFont val="Arial"/>
        <family val="2"/>
      </rPr>
      <t>(Pe)</t>
    </r>
  </si>
  <si>
    <r>
      <t>4º T 2023</t>
    </r>
    <r>
      <rPr>
        <vertAlign val="subscript"/>
        <sz val="10"/>
        <color theme="0"/>
        <rFont val="Arial"/>
        <family val="2"/>
      </rPr>
      <t xml:space="preserve"> (Pe)</t>
    </r>
  </si>
  <si>
    <t>out.23</t>
  </si>
  <si>
    <t>nov.23</t>
  </si>
  <si>
    <t>dez.23</t>
  </si>
  <si>
    <t>out.22</t>
  </si>
  <si>
    <t>nov.22</t>
  </si>
  <si>
    <t>dez.22</t>
  </si>
  <si>
    <t>ATIVIDADE DOS TRANSPORTES, 4ºT 2023</t>
  </si>
  <si>
    <r>
      <t>4ºT 2023</t>
    </r>
    <r>
      <rPr>
        <b/>
        <vertAlign val="subscript"/>
        <sz val="10"/>
        <color theme="0"/>
        <rFont val="Calibri"/>
        <family val="2"/>
        <scheme val="minor"/>
      </rPr>
      <t xml:space="preserve">  (Pe)</t>
    </r>
  </si>
  <si>
    <r>
      <t xml:space="preserve">4ºT 2023 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</si>
  <si>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3</t>
    </r>
    <r>
      <rPr>
        <sz val="9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</si>
  <si>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6</t>
    </r>
    <r>
      <rPr>
        <sz val="9"/>
        <color theme="0"/>
        <rFont val="Calibri"/>
        <family val="2"/>
        <scheme val="minor"/>
      </rPr>
      <t>)</t>
    </r>
  </si>
  <si>
    <r>
      <t xml:space="preserve">Quadro 15 - Transporte rodoviário - Transporte internacional </t>
    </r>
    <r>
      <rPr>
        <b/>
        <vertAlign val="superscript"/>
        <sz val="10"/>
        <color theme="1"/>
        <rFont val="Calibri"/>
        <family val="2"/>
        <scheme val="minor"/>
      </rPr>
      <t>(a)</t>
    </r>
    <r>
      <rPr>
        <b/>
        <sz val="10"/>
        <color theme="1"/>
        <rFont val="Calibri"/>
        <family val="2"/>
        <scheme val="minor"/>
      </rPr>
      <t xml:space="preserve"> de mercadorias por Origem/Destino</t>
    </r>
  </si>
  <si>
    <r>
      <t>4ºT 2023</t>
    </r>
    <r>
      <rPr>
        <b/>
        <vertAlign val="subscript"/>
        <sz val="10"/>
        <color theme="0"/>
        <rFont val="Calibri"/>
        <family val="2"/>
        <scheme val="minor"/>
      </rPr>
      <t xml:space="preserve"> </t>
    </r>
    <r>
      <rPr>
        <b/>
        <vertAlign val="superscript"/>
        <sz val="10"/>
        <color theme="0"/>
        <rFont val="Calibri"/>
        <family val="2"/>
        <scheme val="minor"/>
      </rPr>
      <t>(a)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</si>
  <si>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t>toneladas</t>
  </si>
  <si>
    <t>a) Dados estimados para o porto de Aveiro referentes aos meses de novembro e dezembro 2023, devido à ausência de informação.</t>
  </si>
  <si>
    <t>a) Dados estimados para o porto de Aveiro referentes aos meses de novembro e dezembro 2023, devido à auência de informação.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</si>
</sst>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###\ ###\ ###\ ##0\ "/>
    <numFmt numFmtId="179" formatCode="_-* #,##0.00\ _E_s_c_._-;\-* #,##0.00\ _E_s_c_._-;_-* &quot;-&quot;??\ _E_s_c_._-;_-@_-"/>
    <numFmt numFmtId="180" formatCode="#\ ##0.0"/>
  </numFmts>
  <fonts count="7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  <font>
      <b/>
      <sz val="9"/>
      <color theme="0"/>
      <name val="Calibri"/>
      <family val="2"/>
      <scheme val="minor"/>
    </font>
    <font>
      <vertAlign val="superscript"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B8357"/>
        <bgColor indexed="64"/>
      </patternFill>
    </fill>
  </fills>
  <borders count="43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double">
        <color rgb="FF9B8357"/>
      </bottom>
      <diagonal/>
    </border>
    <border>
      <left/>
      <right/>
      <top style="double">
        <color rgb="FF9B8357"/>
      </top>
      <bottom/>
      <diagonal/>
    </border>
    <border>
      <left style="medium">
        <color rgb="FF9B8357"/>
      </left>
      <right style="medium">
        <color rgb="FF9B8357"/>
      </right>
      <top/>
      <bottom/>
      <diagonal/>
    </border>
    <border>
      <left style="medium">
        <color rgb="FF9B8357"/>
      </left>
      <right/>
      <top/>
      <bottom style="double">
        <color rgb="FF9B8357"/>
      </bottom>
      <diagonal/>
    </border>
    <border>
      <left style="medium">
        <color rgb="FF9B8357"/>
      </left>
      <right/>
      <top/>
      <bottom/>
      <diagonal/>
    </border>
    <border>
      <left/>
      <right style="medium">
        <color rgb="FF9B8357"/>
      </right>
      <top/>
      <bottom/>
      <diagonal/>
    </border>
    <border>
      <left/>
      <right style="medium">
        <color rgb="FF9B8357"/>
      </right>
      <top/>
      <bottom style="double">
        <color rgb="FF9B8357"/>
      </bottom>
      <diagonal/>
    </border>
    <border>
      <left/>
      <right style="thin">
        <color rgb="FF9B8357"/>
      </right>
      <top/>
      <bottom/>
      <diagonal/>
    </border>
    <border>
      <left style="thin">
        <color rgb="FF9B8357"/>
      </left>
      <right style="medium">
        <color rgb="FF9B8357"/>
      </right>
      <top/>
      <bottom/>
      <diagonal/>
    </border>
    <border>
      <left/>
      <right style="thin">
        <color rgb="FF9B8357"/>
      </right>
      <top/>
      <bottom style="double">
        <color rgb="FF9B8357"/>
      </bottom>
      <diagonal/>
    </border>
    <border>
      <left style="thin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thin">
        <color rgb="FF9B8357"/>
      </left>
      <right/>
      <top/>
      <bottom/>
      <diagonal/>
    </border>
    <border>
      <left style="thin">
        <color rgb="FF9B8357"/>
      </left>
      <right/>
      <top/>
      <bottom style="double">
        <color rgb="FF9B8357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double">
        <color theme="7"/>
      </top>
      <bottom/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</cellStyleXfs>
  <cellXfs count="435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Alignment="1">
      <alignment horizontal="right"/>
    </xf>
    <xf numFmtId="166" fontId="4" fillId="0" borderId="0" xfId="6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6" applyFont="1" applyAlignment="1">
      <alignment vertical="center"/>
    </xf>
    <xf numFmtId="0" fontId="3" fillId="0" borderId="0" xfId="7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7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8" fillId="0" borderId="0" xfId="0" applyFont="1"/>
    <xf numFmtId="169" fontId="16" fillId="0" borderId="0" xfId="0" applyNumberFormat="1" applyFont="1" applyAlignment="1">
      <alignment horizontal="right"/>
    </xf>
    <xf numFmtId="169" fontId="16" fillId="0" borderId="0" xfId="0" applyNumberFormat="1" applyFont="1"/>
    <xf numFmtId="166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 vertical="center"/>
    </xf>
    <xf numFmtId="166" fontId="16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175" fontId="19" fillId="0" borderId="0" xfId="0" applyNumberFormat="1" applyFont="1" applyAlignment="1">
      <alignment horizontal="center"/>
    </xf>
    <xf numFmtId="0" fontId="10" fillId="0" borderId="0" xfId="6" applyFont="1" applyAlignment="1">
      <alignment horizontal="right" vertical="center"/>
    </xf>
    <xf numFmtId="169" fontId="4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68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32" fillId="0" borderId="0" xfId="0" applyFont="1"/>
    <xf numFmtId="166" fontId="28" fillId="0" borderId="0" xfId="0" applyNumberFormat="1" applyFont="1" applyAlignment="1">
      <alignment horizontal="right"/>
    </xf>
    <xf numFmtId="169" fontId="28" fillId="0" borderId="0" xfId="0" applyNumberFormat="1" applyFont="1" applyAlignment="1">
      <alignment horizontal="right"/>
    </xf>
    <xf numFmtId="0" fontId="34" fillId="0" borderId="0" xfId="6" applyFont="1" applyAlignment="1">
      <alignment horizontal="right" vertical="center"/>
    </xf>
    <xf numFmtId="2" fontId="28" fillId="0" borderId="0" xfId="0" applyNumberFormat="1" applyFont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 indent="1"/>
    </xf>
    <xf numFmtId="0" fontId="36" fillId="0" borderId="0" xfId="0" applyFont="1"/>
    <xf numFmtId="0" fontId="22" fillId="0" borderId="0" xfId="0" applyFont="1" applyAlignment="1">
      <alignment horizontal="left" indent="2"/>
    </xf>
    <xf numFmtId="0" fontId="2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6" fillId="2" borderId="5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left" indent="2"/>
    </xf>
    <xf numFmtId="165" fontId="28" fillId="0" borderId="8" xfId="0" applyNumberFormat="1" applyFont="1" applyBorder="1" applyAlignment="1">
      <alignment horizontal="right"/>
    </xf>
    <xf numFmtId="0" fontId="26" fillId="2" borderId="4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6" fillId="2" borderId="7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7" fontId="22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166" fontId="37" fillId="0" borderId="0" xfId="0" applyNumberFormat="1" applyFont="1" applyAlignment="1">
      <alignment horizontal="right" vertical="center"/>
    </xf>
    <xf numFmtId="0" fontId="22" fillId="0" borderId="8" xfId="0" applyFont="1" applyBorder="1" applyAlignment="1">
      <alignment horizontal="left" vertical="center" indent="1"/>
    </xf>
    <xf numFmtId="165" fontId="37" fillId="0" borderId="8" xfId="0" applyNumberFormat="1" applyFont="1" applyBorder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166" fontId="35" fillId="0" borderId="12" xfId="0" applyNumberFormat="1" applyFont="1" applyBorder="1" applyAlignment="1">
      <alignment horizontal="right" vertical="center"/>
    </xf>
    <xf numFmtId="166" fontId="35" fillId="0" borderId="2" xfId="0" applyNumberFormat="1" applyFont="1" applyBorder="1" applyAlignment="1">
      <alignment horizontal="right" vertical="center"/>
    </xf>
    <xf numFmtId="166" fontId="37" fillId="0" borderId="12" xfId="0" applyNumberFormat="1" applyFont="1" applyBorder="1" applyAlignment="1">
      <alignment horizontal="right" vertical="center"/>
    </xf>
    <xf numFmtId="166" fontId="37" fillId="0" borderId="2" xfId="0" applyNumberFormat="1" applyFont="1" applyBorder="1" applyAlignment="1">
      <alignment horizontal="right" vertical="center"/>
    </xf>
    <xf numFmtId="166" fontId="37" fillId="0" borderId="13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166" fontId="42" fillId="0" borderId="0" xfId="0" applyNumberFormat="1" applyFont="1" applyAlignment="1">
      <alignment horizontal="center" vertical="center"/>
    </xf>
    <xf numFmtId="174" fontId="2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166" fontId="38" fillId="0" borderId="12" xfId="0" applyNumberFormat="1" applyFont="1" applyBorder="1" applyAlignment="1">
      <alignment horizontal="right" vertical="center"/>
    </xf>
    <xf numFmtId="166" fontId="38" fillId="0" borderId="2" xfId="0" applyNumberFormat="1" applyFont="1" applyBorder="1" applyAlignment="1">
      <alignment horizontal="right" vertical="center"/>
    </xf>
    <xf numFmtId="165" fontId="35" fillId="0" borderId="12" xfId="0" applyNumberFormat="1" applyFont="1" applyBorder="1" applyAlignment="1">
      <alignment horizontal="right" vertical="center"/>
    </xf>
    <xf numFmtId="165" fontId="37" fillId="0" borderId="12" xfId="0" applyNumberFormat="1" applyFont="1" applyBorder="1" applyAlignment="1">
      <alignment horizontal="right" vertical="center"/>
    </xf>
    <xf numFmtId="165" fontId="42" fillId="0" borderId="12" xfId="0" applyNumberFormat="1" applyFont="1" applyBorder="1" applyAlignment="1">
      <alignment horizontal="right" vertical="center"/>
    </xf>
    <xf numFmtId="165" fontId="38" fillId="0" borderId="12" xfId="0" applyNumberFormat="1" applyFont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/>
    <xf numFmtId="165" fontId="28" fillId="0" borderId="0" xfId="20" applyNumberFormat="1" applyFont="1"/>
    <xf numFmtId="165" fontId="35" fillId="0" borderId="0" xfId="0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0" fontId="22" fillId="0" borderId="12" xfId="0" applyFont="1" applyBorder="1" applyAlignment="1">
      <alignment vertical="center"/>
    </xf>
    <xf numFmtId="165" fontId="35" fillId="0" borderId="12" xfId="0" applyNumberFormat="1" applyFont="1" applyBorder="1" applyAlignment="1">
      <alignment vertical="center"/>
    </xf>
    <xf numFmtId="165" fontId="37" fillId="0" borderId="12" xfId="0" applyNumberFormat="1" applyFont="1" applyBorder="1" applyAlignment="1">
      <alignment vertical="center"/>
    </xf>
    <xf numFmtId="0" fontId="22" fillId="0" borderId="8" xfId="0" applyFont="1" applyBorder="1" applyAlignment="1">
      <alignment horizontal="left" vertical="center"/>
    </xf>
    <xf numFmtId="0" fontId="22" fillId="0" borderId="9" xfId="0" applyFont="1" applyBorder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  <xf numFmtId="0" fontId="26" fillId="2" borderId="17" xfId="0" applyFont="1" applyFill="1" applyBorder="1" applyAlignment="1">
      <alignment horizontal="center" vertical="center"/>
    </xf>
    <xf numFmtId="1" fontId="44" fillId="0" borderId="0" xfId="27" applyNumberFormat="1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 vertical="center" indent="1"/>
    </xf>
    <xf numFmtId="0" fontId="23" fillId="0" borderId="8" xfId="0" applyFont="1" applyBorder="1" applyAlignment="1">
      <alignment horizontal="left" vertical="center"/>
    </xf>
    <xf numFmtId="0" fontId="23" fillId="0" borderId="8" xfId="0" applyFont="1" applyBorder="1" applyAlignment="1">
      <alignment horizontal="center" vertical="center"/>
    </xf>
    <xf numFmtId="165" fontId="35" fillId="0" borderId="0" xfId="0" applyNumberFormat="1" applyFont="1" applyAlignment="1">
      <alignment horizontal="right" vertical="center"/>
    </xf>
    <xf numFmtId="165" fontId="37" fillId="0" borderId="0" xfId="0" applyNumberFormat="1" applyFont="1" applyAlignment="1">
      <alignment horizontal="right" vertical="center"/>
    </xf>
    <xf numFmtId="0" fontId="40" fillId="0" borderId="3" xfId="0" applyFont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16" xfId="0" applyNumberFormat="1" applyFont="1" applyFill="1" applyBorder="1" applyAlignment="1">
      <alignment horizontal="center" vertical="center"/>
    </xf>
    <xf numFmtId="0" fontId="36" fillId="0" borderId="2" xfId="0" applyFont="1" applyBorder="1"/>
    <xf numFmtId="0" fontId="22" fillId="0" borderId="12" xfId="0" applyFont="1" applyBorder="1" applyAlignment="1">
      <alignment horizontal="center"/>
    </xf>
    <xf numFmtId="0" fontId="31" fillId="0" borderId="2" xfId="0" applyFont="1" applyBorder="1"/>
    <xf numFmtId="166" fontId="31" fillId="0" borderId="12" xfId="0" applyNumberFormat="1" applyFont="1" applyBorder="1" applyAlignment="1">
      <alignment horizontal="right"/>
    </xf>
    <xf numFmtId="166" fontId="31" fillId="0" borderId="2" xfId="0" applyNumberFormat="1" applyFont="1" applyBorder="1" applyAlignment="1">
      <alignment horizontal="right"/>
    </xf>
    <xf numFmtId="165" fontId="31" fillId="0" borderId="12" xfId="0" applyNumberFormat="1" applyFont="1" applyBorder="1" applyAlignment="1">
      <alignment horizontal="right"/>
    </xf>
    <xf numFmtId="166" fontId="22" fillId="0" borderId="12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2" xfId="0" applyNumberFormat="1" applyFont="1" applyBorder="1" applyAlignment="1">
      <alignment horizontal="right"/>
    </xf>
    <xf numFmtId="0" fontId="31" fillId="0" borderId="2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2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/>
    </xf>
    <xf numFmtId="0" fontId="22" fillId="0" borderId="2" xfId="0" applyFont="1" applyBorder="1" applyAlignment="1">
      <alignment horizontal="center"/>
    </xf>
    <xf numFmtId="169" fontId="31" fillId="0" borderId="2" xfId="0" applyNumberFormat="1" applyFont="1" applyBorder="1" applyAlignment="1">
      <alignment horizontal="right"/>
    </xf>
    <xf numFmtId="0" fontId="36" fillId="0" borderId="2" xfId="0" applyFont="1" applyBorder="1" applyAlignment="1">
      <alignment horizontal="left"/>
    </xf>
    <xf numFmtId="0" fontId="22" fillId="0" borderId="14" xfId="0" applyFont="1" applyBorder="1" applyAlignment="1">
      <alignment horizontal="left" indent="2"/>
    </xf>
    <xf numFmtId="166" fontId="22" fillId="0" borderId="13" xfId="0" applyNumberFormat="1" applyFont="1" applyBorder="1" applyAlignment="1">
      <alignment horizontal="right"/>
    </xf>
    <xf numFmtId="169" fontId="37" fillId="0" borderId="8" xfId="0" applyNumberFormat="1" applyFont="1" applyBorder="1" applyAlignment="1">
      <alignment horizontal="right"/>
    </xf>
    <xf numFmtId="169" fontId="37" fillId="0" borderId="14" xfId="0" applyNumberFormat="1" applyFont="1" applyBorder="1" applyAlignment="1">
      <alignment horizontal="right"/>
    </xf>
    <xf numFmtId="17" fontId="22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169" fontId="31" fillId="0" borderId="12" xfId="0" applyNumberFormat="1" applyFont="1" applyBorder="1" applyAlignment="1">
      <alignment horizontal="right"/>
    </xf>
    <xf numFmtId="169" fontId="22" fillId="0" borderId="12" xfId="0" applyNumberFormat="1" applyFont="1" applyBorder="1" applyAlignment="1">
      <alignment horizontal="right"/>
    </xf>
    <xf numFmtId="169" fontId="22" fillId="0" borderId="2" xfId="0" quotePrefix="1" applyNumberFormat="1" applyFont="1" applyBorder="1" applyAlignment="1">
      <alignment horizontal="right"/>
    </xf>
    <xf numFmtId="169" fontId="37" fillId="0" borderId="2" xfId="0" quotePrefix="1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1"/>
    </xf>
    <xf numFmtId="169" fontId="22" fillId="0" borderId="13" xfId="0" applyNumberFormat="1" applyFont="1" applyBorder="1" applyAlignment="1">
      <alignment horizontal="right"/>
    </xf>
    <xf numFmtId="169" fontId="37" fillId="0" borderId="8" xfId="0" quotePrefix="1" applyNumberFormat="1" applyFont="1" applyBorder="1" applyAlignment="1">
      <alignment horizontal="right"/>
    </xf>
    <xf numFmtId="169" fontId="37" fillId="0" borderId="14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3" fillId="0" borderId="0" xfId="41" applyNumberFormat="1" applyFont="1"/>
    <xf numFmtId="0" fontId="22" fillId="0" borderId="0" xfId="41" applyFont="1" applyAlignment="1">
      <alignment horizontal="center" vertical="center"/>
    </xf>
    <xf numFmtId="169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0" fontId="36" fillId="0" borderId="2" xfId="41" applyFont="1" applyBorder="1"/>
    <xf numFmtId="0" fontId="22" fillId="0" borderId="2" xfId="41" applyFont="1" applyBorder="1" applyAlignment="1">
      <alignment horizontal="left" indent="1"/>
    </xf>
    <xf numFmtId="0" fontId="22" fillId="0" borderId="2" xfId="41" applyFont="1" applyBorder="1" applyAlignment="1">
      <alignment horizontal="left"/>
    </xf>
    <xf numFmtId="0" fontId="31" fillId="0" borderId="2" xfId="41" applyFont="1" applyBorder="1" applyAlignment="1">
      <alignment horizontal="left"/>
    </xf>
    <xf numFmtId="0" fontId="22" fillId="0" borderId="3" xfId="41" applyFont="1" applyBorder="1" applyAlignment="1">
      <alignment horizontal="center"/>
    </xf>
    <xf numFmtId="0" fontId="22" fillId="0" borderId="8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8" fontId="22" fillId="0" borderId="0" xfId="41" applyNumberFormat="1" applyFont="1" applyAlignment="1">
      <alignment horizontal="center"/>
    </xf>
    <xf numFmtId="166" fontId="35" fillId="0" borderId="0" xfId="41" applyNumberFormat="1" applyFont="1" applyAlignment="1">
      <alignment horizontal="right"/>
    </xf>
    <xf numFmtId="0" fontId="40" fillId="0" borderId="0" xfId="41" applyFont="1" applyAlignment="1">
      <alignment horizontal="right"/>
    </xf>
    <xf numFmtId="0" fontId="31" fillId="0" borderId="2" xfId="41" applyFont="1" applyBorder="1"/>
    <xf numFmtId="174" fontId="22" fillId="0" borderId="0" xfId="41" applyNumberFormat="1" applyFont="1" applyAlignment="1">
      <alignment horizontal="center"/>
    </xf>
    <xf numFmtId="0" fontId="31" fillId="0" borderId="2" xfId="41" applyFont="1" applyBorder="1" applyAlignment="1">
      <alignment horizontal="left" indent="1"/>
    </xf>
    <xf numFmtId="172" fontId="22" fillId="0" borderId="0" xfId="41" applyNumberFormat="1" applyFont="1" applyAlignment="1">
      <alignment horizontal="center"/>
    </xf>
    <xf numFmtId="0" fontId="56" fillId="0" borderId="0" xfId="0" applyFont="1"/>
    <xf numFmtId="0" fontId="5" fillId="0" borderId="0" xfId="6" applyFont="1" applyAlignment="1">
      <alignment vertical="center"/>
    </xf>
    <xf numFmtId="0" fontId="4" fillId="0" borderId="24" xfId="6" applyFont="1" applyBorder="1" applyAlignment="1">
      <alignment vertical="center"/>
    </xf>
    <xf numFmtId="165" fontId="3" fillId="0" borderId="24" xfId="7" applyNumberFormat="1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40" fillId="0" borderId="26" xfId="0" applyFont="1" applyBorder="1" applyAlignment="1">
      <alignment horizontal="center" vertical="center"/>
    </xf>
    <xf numFmtId="1" fontId="4" fillId="0" borderId="28" xfId="7" applyNumberFormat="1" applyFont="1" applyBorder="1" applyAlignment="1">
      <alignment horizontal="center" vertical="center"/>
    </xf>
    <xf numFmtId="1" fontId="4" fillId="0" borderId="0" xfId="8" applyNumberFormat="1" applyFont="1" applyAlignment="1">
      <alignment horizontal="center" vertical="center"/>
    </xf>
    <xf numFmtId="165" fontId="35" fillId="0" borderId="0" xfId="8" applyNumberFormat="1" applyFont="1" applyAlignment="1">
      <alignment vertical="center"/>
    </xf>
    <xf numFmtId="165" fontId="37" fillId="0" borderId="0" xfId="8" applyNumberFormat="1" applyFont="1" applyAlignment="1">
      <alignment vertical="center"/>
    </xf>
    <xf numFmtId="1" fontId="4" fillId="0" borderId="29" xfId="7" applyNumberFormat="1" applyFont="1" applyBorder="1" applyAlignment="1">
      <alignment horizontal="center" vertical="center"/>
    </xf>
    <xf numFmtId="1" fontId="4" fillId="0" borderId="28" xfId="8" applyNumberFormat="1" applyFont="1" applyBorder="1" applyAlignment="1">
      <alignment horizontal="center" vertical="center"/>
    </xf>
    <xf numFmtId="166" fontId="35" fillId="0" borderId="29" xfId="0" applyNumberFormat="1" applyFont="1" applyBorder="1" applyAlignment="1">
      <alignment vertical="center"/>
    </xf>
    <xf numFmtId="166" fontId="37" fillId="0" borderId="29" xfId="8" applyNumberFormat="1" applyFont="1" applyBorder="1" applyAlignment="1">
      <alignment vertical="center"/>
    </xf>
    <xf numFmtId="0" fontId="37" fillId="0" borderId="29" xfId="0" applyFont="1" applyBorder="1" applyAlignment="1">
      <alignment horizontal="center" vertical="center"/>
    </xf>
    <xf numFmtId="166" fontId="37" fillId="0" borderId="29" xfId="6" applyNumberFormat="1" applyFont="1" applyBorder="1" applyAlignment="1">
      <alignment vertical="center"/>
    </xf>
    <xf numFmtId="0" fontId="34" fillId="0" borderId="25" xfId="6" applyFont="1" applyBorder="1" applyAlignment="1">
      <alignment horizontal="right" vertical="center"/>
    </xf>
    <xf numFmtId="0" fontId="59" fillId="0" borderId="0" xfId="6" applyFont="1" applyAlignment="1">
      <alignment horizontal="center" vertical="center"/>
    </xf>
    <xf numFmtId="0" fontId="32" fillId="0" borderId="25" xfId="0" applyFont="1" applyBorder="1" applyAlignment="1">
      <alignment horizontal="left" vertical="center" indent="1"/>
    </xf>
    <xf numFmtId="0" fontId="6" fillId="0" borderId="25" xfId="0" applyFont="1" applyBorder="1" applyAlignment="1">
      <alignment horizontal="center" vertical="center"/>
    </xf>
    <xf numFmtId="0" fontId="34" fillId="0" borderId="25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0" fillId="0" borderId="0" xfId="0" applyFont="1" applyAlignment="1">
      <alignment horizontal="left" vertical="center" indent="1"/>
    </xf>
    <xf numFmtId="0" fontId="6" fillId="0" borderId="0" xfId="6" applyFont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59" fillId="0" borderId="0" xfId="8" applyFont="1" applyAlignment="1">
      <alignment vertical="center"/>
    </xf>
    <xf numFmtId="0" fontId="59" fillId="0" borderId="0" xfId="6" applyFont="1" applyAlignment="1">
      <alignment vertical="center"/>
    </xf>
    <xf numFmtId="166" fontId="35" fillId="0" borderId="28" xfId="0" applyNumberFormat="1" applyFont="1" applyBorder="1" applyAlignment="1">
      <alignment horizontal="right" vertical="center"/>
    </xf>
    <xf numFmtId="166" fontId="35" fillId="0" borderId="29" xfId="0" applyNumberFormat="1" applyFont="1" applyBorder="1" applyAlignment="1">
      <alignment horizontal="right" vertical="center"/>
    </xf>
    <xf numFmtId="166" fontId="37" fillId="0" borderId="28" xfId="0" applyNumberFormat="1" applyFont="1" applyBorder="1" applyAlignment="1">
      <alignment horizontal="right" vertical="center"/>
    </xf>
    <xf numFmtId="166" fontId="37" fillId="0" borderId="29" xfId="0" applyNumberFormat="1" applyFont="1" applyBorder="1" applyAlignment="1">
      <alignment horizontal="right" vertical="center"/>
    </xf>
    <xf numFmtId="0" fontId="35" fillId="0" borderId="0" xfId="8" applyFont="1" applyAlignment="1">
      <alignment vertical="center"/>
    </xf>
    <xf numFmtId="0" fontId="64" fillId="0" borderId="0" xfId="6" applyFont="1" applyAlignment="1">
      <alignment vertical="center"/>
    </xf>
    <xf numFmtId="165" fontId="35" fillId="0" borderId="0" xfId="8" applyNumberFormat="1" applyFont="1" applyAlignment="1">
      <alignment horizontal="right" vertical="center"/>
    </xf>
    <xf numFmtId="0" fontId="35" fillId="0" borderId="0" xfId="6" applyFont="1" applyAlignment="1">
      <alignment vertical="center"/>
    </xf>
    <xf numFmtId="0" fontId="37" fillId="0" borderId="0" xfId="6" applyFont="1" applyAlignment="1">
      <alignment vertical="center"/>
    </xf>
    <xf numFmtId="165" fontId="37" fillId="0" borderId="0" xfId="8" applyNumberFormat="1" applyFont="1" applyAlignment="1">
      <alignment horizontal="right" vertical="center"/>
    </xf>
    <xf numFmtId="0" fontId="37" fillId="0" borderId="24" xfId="6" applyFont="1" applyBorder="1" applyAlignment="1">
      <alignment vertical="center"/>
    </xf>
    <xf numFmtId="166" fontId="37" fillId="0" borderId="27" xfId="0" applyNumberFormat="1" applyFont="1" applyBorder="1" applyAlignment="1">
      <alignment horizontal="right" vertical="center"/>
    </xf>
    <xf numFmtId="166" fontId="37" fillId="0" borderId="30" xfId="0" applyNumberFormat="1" applyFont="1" applyBorder="1" applyAlignment="1">
      <alignment horizontal="right" vertical="center"/>
    </xf>
    <xf numFmtId="166" fontId="37" fillId="0" borderId="24" xfId="0" applyNumberFormat="1" applyFont="1" applyBorder="1" applyAlignment="1">
      <alignment horizontal="right" vertical="center"/>
    </xf>
    <xf numFmtId="165" fontId="37" fillId="0" borderId="24" xfId="8" applyNumberFormat="1" applyFont="1" applyBorder="1" applyAlignment="1">
      <alignment horizontal="right" vertical="center"/>
    </xf>
    <xf numFmtId="165" fontId="35" fillId="0" borderId="28" xfId="8" applyNumberFormat="1" applyFont="1" applyBorder="1" applyAlignment="1">
      <alignment horizontal="right" vertical="center"/>
    </xf>
    <xf numFmtId="165" fontId="37" fillId="0" borderId="28" xfId="8" applyNumberFormat="1" applyFont="1" applyBorder="1" applyAlignment="1">
      <alignment horizontal="right" vertical="center"/>
    </xf>
    <xf numFmtId="165" fontId="37" fillId="0" borderId="27" xfId="8" applyNumberFormat="1" applyFont="1" applyBorder="1" applyAlignment="1">
      <alignment horizontal="right" vertical="center"/>
    </xf>
    <xf numFmtId="0" fontId="40" fillId="0" borderId="25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26" fillId="3" borderId="0" xfId="8" applyFont="1" applyFill="1" applyAlignment="1">
      <alignment vertical="center"/>
    </xf>
    <xf numFmtId="0" fontId="26" fillId="3" borderId="0" xfId="6" applyFont="1" applyFill="1" applyAlignment="1">
      <alignment vertical="center"/>
    </xf>
    <xf numFmtId="0" fontId="26" fillId="3" borderId="10" xfId="6" applyFont="1" applyFill="1" applyBorder="1" applyAlignment="1">
      <alignment vertical="center"/>
    </xf>
    <xf numFmtId="0" fontId="4" fillId="3" borderId="10" xfId="8" applyFont="1" applyFill="1" applyBorder="1" applyAlignment="1">
      <alignment horizontal="right" vertical="center"/>
    </xf>
    <xf numFmtId="0" fontId="16" fillId="3" borderId="0" xfId="6" applyFont="1" applyFill="1" applyAlignment="1">
      <alignment vertical="center"/>
    </xf>
    <xf numFmtId="0" fontId="65" fillId="3" borderId="0" xfId="12" applyFont="1" applyFill="1" applyAlignment="1">
      <alignment vertical="center"/>
    </xf>
    <xf numFmtId="0" fontId="65" fillId="3" borderId="10" xfId="6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0" fontId="35" fillId="0" borderId="0" xfId="12" applyFont="1" applyAlignment="1">
      <alignment horizontal="left" vertical="center"/>
    </xf>
    <xf numFmtId="0" fontId="36" fillId="0" borderId="0" xfId="6" applyFont="1" applyAlignment="1">
      <alignment vertical="center"/>
    </xf>
    <xf numFmtId="0" fontId="22" fillId="0" borderId="0" xfId="6" applyFont="1" applyAlignment="1">
      <alignment vertical="center"/>
    </xf>
    <xf numFmtId="0" fontId="37" fillId="0" borderId="0" xfId="8" applyFont="1" applyAlignment="1">
      <alignment vertical="center" wrapText="1"/>
    </xf>
    <xf numFmtId="0" fontId="3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22" fillId="0" borderId="24" xfId="6" applyFont="1" applyBorder="1" applyAlignment="1">
      <alignment vertical="center"/>
    </xf>
    <xf numFmtId="0" fontId="22" fillId="0" borderId="30" xfId="6" applyFont="1" applyBorder="1" applyAlignment="1">
      <alignment vertical="center" wrapText="1"/>
    </xf>
    <xf numFmtId="0" fontId="62" fillId="2" borderId="10" xfId="0" applyFont="1" applyFill="1" applyBorder="1" applyAlignment="1">
      <alignment horizontal="center" vertical="center" wrapText="1"/>
    </xf>
    <xf numFmtId="0" fontId="65" fillId="3" borderId="0" xfId="6" applyFont="1" applyFill="1" applyAlignment="1">
      <alignment vertical="center"/>
    </xf>
    <xf numFmtId="0" fontId="65" fillId="3" borderId="0" xfId="12" applyFont="1" applyFill="1"/>
    <xf numFmtId="0" fontId="37" fillId="0" borderId="0" xfId="12" applyFont="1"/>
    <xf numFmtId="0" fontId="35" fillId="0" borderId="0" xfId="12" quotePrefix="1" applyFont="1" applyAlignment="1">
      <alignment horizontal="left" vertical="center"/>
    </xf>
    <xf numFmtId="0" fontId="37" fillId="0" borderId="0" xfId="8" applyFont="1" applyAlignment="1">
      <alignment vertical="center"/>
    </xf>
    <xf numFmtId="166" fontId="31" fillId="0" borderId="28" xfId="6" applyNumberFormat="1" applyFont="1" applyBorder="1" applyAlignment="1">
      <alignment horizontal="right" vertical="center"/>
    </xf>
    <xf numFmtId="166" fontId="31" fillId="0" borderId="31" xfId="6" applyNumberFormat="1" applyFont="1" applyBorder="1" applyAlignment="1">
      <alignment horizontal="right" vertical="center"/>
    </xf>
    <xf numFmtId="167" fontId="31" fillId="0" borderId="32" xfId="28" applyNumberFormat="1" applyFont="1" applyBorder="1" applyAlignment="1">
      <alignment horizontal="right" vertical="center"/>
    </xf>
    <xf numFmtId="167" fontId="31" fillId="0" borderId="35" xfId="28" applyNumberFormat="1" applyFont="1" applyBorder="1" applyAlignment="1">
      <alignment horizontal="right" vertical="center"/>
    </xf>
    <xf numFmtId="0" fontId="37" fillId="0" borderId="0" xfId="12" applyFont="1" applyAlignment="1">
      <alignment horizontal="left" vertical="center"/>
    </xf>
    <xf numFmtId="167" fontId="22" fillId="0" borderId="32" xfId="28" applyNumberFormat="1" applyFont="1" applyBorder="1" applyAlignment="1">
      <alignment horizontal="right" vertical="center"/>
    </xf>
    <xf numFmtId="0" fontId="37" fillId="0" borderId="0" xfId="12" quotePrefix="1" applyFont="1" applyAlignment="1">
      <alignment horizontal="left" vertical="center"/>
    </xf>
    <xf numFmtId="166" fontId="37" fillId="0" borderId="28" xfId="8" applyNumberFormat="1" applyFont="1" applyBorder="1" applyAlignment="1">
      <alignment horizontal="right" vertical="center"/>
    </xf>
    <xf numFmtId="166" fontId="37" fillId="0" borderId="31" xfId="8" applyNumberFormat="1" applyFont="1" applyBorder="1" applyAlignment="1">
      <alignment horizontal="right" vertical="center"/>
    </xf>
    <xf numFmtId="167" fontId="22" fillId="0" borderId="35" xfId="28" applyNumberFormat="1" applyFont="1" applyBorder="1" applyAlignment="1">
      <alignment horizontal="right" vertical="center"/>
    </xf>
    <xf numFmtId="166" fontId="22" fillId="0" borderId="28" xfId="6" applyNumberFormat="1" applyFont="1" applyBorder="1" applyAlignment="1">
      <alignment horizontal="right" vertical="center"/>
    </xf>
    <xf numFmtId="166" fontId="22" fillId="0" borderId="31" xfId="6" applyNumberFormat="1" applyFont="1" applyBorder="1" applyAlignment="1">
      <alignment horizontal="right" vertical="center"/>
    </xf>
    <xf numFmtId="166" fontId="22" fillId="0" borderId="27" xfId="6" applyNumberFormat="1" applyFont="1" applyBorder="1" applyAlignment="1">
      <alignment horizontal="right" vertical="center"/>
    </xf>
    <xf numFmtId="166" fontId="22" fillId="0" borderId="33" xfId="6" applyNumberFormat="1" applyFont="1" applyBorder="1" applyAlignment="1">
      <alignment horizontal="right" vertical="center"/>
    </xf>
    <xf numFmtId="167" fontId="22" fillId="0" borderId="34" xfId="28" applyNumberFormat="1" applyFont="1" applyBorder="1" applyAlignment="1">
      <alignment horizontal="right" vertical="center"/>
    </xf>
    <xf numFmtId="167" fontId="22" fillId="0" borderId="36" xfId="28" applyNumberFormat="1" applyFont="1" applyBorder="1" applyAlignment="1">
      <alignment horizontal="right" vertical="center"/>
    </xf>
    <xf numFmtId="0" fontId="37" fillId="0" borderId="30" xfId="12" applyFont="1" applyBorder="1" applyAlignment="1">
      <alignment horizontal="left" vertical="center"/>
    </xf>
    <xf numFmtId="0" fontId="40" fillId="0" borderId="0" xfId="0" applyFont="1"/>
    <xf numFmtId="0" fontId="52" fillId="2" borderId="0" xfId="0" applyFont="1" applyFill="1"/>
    <xf numFmtId="0" fontId="66" fillId="0" borderId="0" xfId="0" applyFont="1"/>
    <xf numFmtId="0" fontId="67" fillId="0" borderId="0" xfId="4" applyFont="1" applyAlignment="1" applyProtection="1"/>
    <xf numFmtId="0" fontId="68" fillId="0" borderId="0" xfId="0" applyFont="1"/>
    <xf numFmtId="166" fontId="37" fillId="0" borderId="8" xfId="0" applyNumberFormat="1" applyFont="1" applyBorder="1" applyAlignment="1">
      <alignment horizontal="right" vertical="center"/>
    </xf>
    <xf numFmtId="166" fontId="37" fillId="0" borderId="14" xfId="0" applyNumberFormat="1" applyFont="1" applyBorder="1" applyAlignment="1">
      <alignment horizontal="right" vertical="center"/>
    </xf>
    <xf numFmtId="166" fontId="38" fillId="0" borderId="0" xfId="0" applyNumberFormat="1" applyFont="1" applyAlignment="1">
      <alignment horizontal="right" vertical="center"/>
    </xf>
    <xf numFmtId="165" fontId="37" fillId="0" borderId="12" xfId="0" quotePrefix="1" applyNumberFormat="1" applyFont="1" applyBorder="1" applyAlignment="1">
      <alignment horizontal="right" vertical="center"/>
    </xf>
    <xf numFmtId="165" fontId="38" fillId="0" borderId="0" xfId="0" applyNumberFormat="1" applyFont="1" applyAlignment="1">
      <alignment horizontal="right" vertical="center"/>
    </xf>
    <xf numFmtId="177" fontId="37" fillId="0" borderId="12" xfId="0" applyNumberFormat="1" applyFont="1" applyBorder="1" applyAlignment="1">
      <alignment horizontal="right" vertical="center"/>
    </xf>
    <xf numFmtId="177" fontId="37" fillId="0" borderId="0" xfId="0" applyNumberFormat="1" applyFont="1" applyAlignment="1">
      <alignment horizontal="right" vertical="center"/>
    </xf>
    <xf numFmtId="177" fontId="37" fillId="0" borderId="12" xfId="0" quotePrefix="1" applyNumberFormat="1" applyFont="1" applyBorder="1" applyAlignment="1">
      <alignment horizontal="right" vertical="center"/>
    </xf>
    <xf numFmtId="177" fontId="37" fillId="0" borderId="13" xfId="0" applyNumberFormat="1" applyFont="1" applyBorder="1" applyAlignment="1">
      <alignment horizontal="right" vertical="center"/>
    </xf>
    <xf numFmtId="177" fontId="37" fillId="0" borderId="8" xfId="0" applyNumberFormat="1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12" xfId="0" applyFont="1" applyBorder="1" applyAlignment="1">
      <alignment horizontal="right" vertical="center"/>
    </xf>
    <xf numFmtId="176" fontId="35" fillId="0" borderId="0" xfId="0" applyNumberFormat="1" applyFont="1" applyAlignment="1">
      <alignment horizontal="right" vertical="center"/>
    </xf>
    <xf numFmtId="165" fontId="37" fillId="0" borderId="13" xfId="0" applyNumberFormat="1" applyFont="1" applyBorder="1" applyAlignment="1">
      <alignment vertical="center"/>
    </xf>
    <xf numFmtId="166" fontId="31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0" fontId="40" fillId="0" borderId="0" xfId="41" applyFont="1"/>
    <xf numFmtId="0" fontId="34" fillId="0" borderId="0" xfId="8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80" fontId="22" fillId="0" borderId="12" xfId="0" applyNumberFormat="1" applyFont="1" applyBorder="1" applyAlignment="1">
      <alignment horizontal="right"/>
    </xf>
    <xf numFmtId="180" fontId="22" fillId="0" borderId="0" xfId="0" applyNumberFormat="1" applyFont="1" applyAlignment="1">
      <alignment horizontal="right"/>
    </xf>
    <xf numFmtId="165" fontId="22" fillId="0" borderId="12" xfId="0" applyNumberFormat="1" applyFont="1" applyBorder="1" applyAlignment="1">
      <alignment horizontal="right"/>
    </xf>
    <xf numFmtId="165" fontId="22" fillId="0" borderId="13" xfId="0" applyNumberFormat="1" applyFont="1" applyBorder="1" applyAlignment="1">
      <alignment horizontal="right"/>
    </xf>
    <xf numFmtId="165" fontId="22" fillId="0" borderId="8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80" fontId="31" fillId="0" borderId="12" xfId="0" applyNumberFormat="1" applyFont="1" applyBorder="1" applyAlignment="1">
      <alignment horizontal="right"/>
    </xf>
    <xf numFmtId="180" fontId="31" fillId="0" borderId="0" xfId="0" applyNumberFormat="1" applyFont="1" applyAlignment="1">
      <alignment horizontal="right"/>
    </xf>
    <xf numFmtId="166" fontId="35" fillId="0" borderId="28" xfId="8" applyNumberFormat="1" applyFont="1" applyBorder="1" applyAlignment="1">
      <alignment horizontal="right" vertical="center"/>
    </xf>
    <xf numFmtId="166" fontId="35" fillId="0" borderId="29" xfId="8" applyNumberFormat="1" applyFont="1" applyBorder="1" applyAlignment="1">
      <alignment horizontal="right" vertical="center"/>
    </xf>
    <xf numFmtId="166" fontId="37" fillId="0" borderId="29" xfId="8" applyNumberFormat="1" applyFont="1" applyBorder="1" applyAlignment="1">
      <alignment horizontal="right" vertical="center"/>
    </xf>
    <xf numFmtId="166" fontId="22" fillId="0" borderId="29" xfId="6" applyNumberFormat="1" applyFont="1" applyBorder="1" applyAlignment="1">
      <alignment horizontal="right" vertical="center"/>
    </xf>
    <xf numFmtId="166" fontId="22" fillId="0" borderId="30" xfId="6" applyNumberFormat="1" applyFont="1" applyBorder="1" applyAlignment="1">
      <alignment horizontal="right" vertical="center"/>
    </xf>
    <xf numFmtId="0" fontId="22" fillId="0" borderId="3" xfId="41" applyFont="1" applyBorder="1" applyAlignment="1">
      <alignment horizontal="left"/>
    </xf>
    <xf numFmtId="165" fontId="0" fillId="0" borderId="0" xfId="0" applyNumberFormat="1"/>
    <xf numFmtId="1" fontId="0" fillId="0" borderId="0" xfId="0" applyNumberFormat="1"/>
    <xf numFmtId="0" fontId="26" fillId="2" borderId="40" xfId="0" applyFont="1" applyFill="1" applyBorder="1" applyAlignment="1">
      <alignment horizontal="center" vertical="center" wrapText="1"/>
    </xf>
    <xf numFmtId="166" fontId="35" fillId="0" borderId="3" xfId="0" applyNumberFormat="1" applyFont="1" applyBorder="1" applyAlignment="1">
      <alignment horizontal="right" indent="1"/>
    </xf>
    <xf numFmtId="165" fontId="35" fillId="0" borderId="0" xfId="0" applyNumberFormat="1" applyFont="1" applyAlignment="1">
      <alignment horizontal="right" indent="1"/>
    </xf>
    <xf numFmtId="166" fontId="37" fillId="0" borderId="3" xfId="0" applyNumberFormat="1" applyFont="1" applyBorder="1" applyAlignment="1">
      <alignment horizontal="right" indent="1"/>
    </xf>
    <xf numFmtId="166" fontId="38" fillId="0" borderId="3" xfId="0" applyNumberFormat="1" applyFont="1" applyBorder="1" applyAlignment="1">
      <alignment horizontal="right" indent="1"/>
    </xf>
    <xf numFmtId="165" fontId="37" fillId="0" borderId="0" xfId="0" applyNumberFormat="1" applyFont="1" applyAlignment="1">
      <alignment horizontal="right" indent="1"/>
    </xf>
    <xf numFmtId="165" fontId="37" fillId="0" borderId="0" xfId="0" quotePrefix="1" applyNumberFormat="1" applyFont="1" applyAlignment="1">
      <alignment horizontal="right" indent="1"/>
    </xf>
    <xf numFmtId="165" fontId="39" fillId="0" borderId="0" xfId="0" applyNumberFormat="1" applyFont="1" applyAlignment="1">
      <alignment horizontal="right" indent="1"/>
    </xf>
    <xf numFmtId="178" fontId="37" fillId="0" borderId="3" xfId="0" applyNumberFormat="1" applyFont="1" applyBorder="1" applyAlignment="1">
      <alignment horizontal="right" indent="1"/>
    </xf>
    <xf numFmtId="1" fontId="22" fillId="0" borderId="0" xfId="0" applyNumberFormat="1" applyFont="1" applyAlignment="1">
      <alignment horizontal="right"/>
    </xf>
    <xf numFmtId="1" fontId="22" fillId="0" borderId="12" xfId="0" applyNumberFormat="1" applyFont="1" applyBorder="1" applyAlignment="1">
      <alignment horizontal="right"/>
    </xf>
    <xf numFmtId="1" fontId="22" fillId="0" borderId="0" xfId="0" quotePrefix="1" applyNumberFormat="1" applyFont="1" applyAlignment="1">
      <alignment horizontal="right"/>
    </xf>
    <xf numFmtId="165" fontId="28" fillId="0" borderId="0" xfId="0" applyNumberFormat="1" applyFont="1" applyAlignment="1">
      <alignment horizontal="center" vertical="center"/>
    </xf>
    <xf numFmtId="166" fontId="37" fillId="0" borderId="28" xfId="8" applyNumberFormat="1" applyFont="1" applyBorder="1" applyAlignment="1">
      <alignment vertical="center"/>
    </xf>
    <xf numFmtId="0" fontId="37" fillId="0" borderId="28" xfId="0" applyFont="1" applyBorder="1" applyAlignment="1">
      <alignment horizontal="center" vertical="center"/>
    </xf>
    <xf numFmtId="166" fontId="35" fillId="0" borderId="28" xfId="0" applyNumberFormat="1" applyFont="1" applyBorder="1" applyAlignment="1">
      <alignment vertical="center"/>
    </xf>
    <xf numFmtId="166" fontId="37" fillId="0" borderId="28" xfId="6" applyNumberFormat="1" applyFont="1" applyBorder="1" applyAlignment="1">
      <alignment vertical="center"/>
    </xf>
    <xf numFmtId="165" fontId="29" fillId="0" borderId="3" xfId="0" applyNumberFormat="1" applyFont="1" applyBorder="1" applyAlignment="1">
      <alignment horizontal="right"/>
    </xf>
    <xf numFmtId="165" fontId="29" fillId="0" borderId="0" xfId="0" applyNumberFormat="1" applyFont="1" applyAlignment="1">
      <alignment horizontal="right"/>
    </xf>
    <xf numFmtId="165" fontId="28" fillId="0" borderId="3" xfId="0" applyNumberFormat="1" applyFont="1" applyBorder="1" applyAlignment="1">
      <alignment horizontal="right"/>
    </xf>
    <xf numFmtId="165" fontId="28" fillId="0" borderId="0" xfId="0" applyNumberFormat="1" applyFont="1" applyAlignment="1">
      <alignment horizontal="right"/>
    </xf>
    <xf numFmtId="0" fontId="22" fillId="0" borderId="12" xfId="43" applyFont="1" applyBorder="1" applyAlignment="1">
      <alignment horizontal="center"/>
    </xf>
    <xf numFmtId="0" fontId="22" fillId="0" borderId="0" xfId="43" applyFont="1" applyAlignment="1">
      <alignment horizontal="center"/>
    </xf>
    <xf numFmtId="165" fontId="22" fillId="0" borderId="12" xfId="43" applyNumberFormat="1" applyFont="1" applyBorder="1" applyAlignment="1">
      <alignment horizontal="right"/>
    </xf>
    <xf numFmtId="165" fontId="22" fillId="0" borderId="0" xfId="43" applyNumberFormat="1" applyFont="1" applyAlignment="1">
      <alignment horizontal="right"/>
    </xf>
    <xf numFmtId="165" fontId="31" fillId="0" borderId="12" xfId="43" applyNumberFormat="1" applyFont="1" applyBorder="1" applyAlignment="1">
      <alignment horizontal="right"/>
    </xf>
    <xf numFmtId="165" fontId="31" fillId="0" borderId="0" xfId="43" applyNumberFormat="1" applyFont="1" applyAlignment="1">
      <alignment horizontal="right"/>
    </xf>
    <xf numFmtId="170" fontId="22" fillId="0" borderId="12" xfId="43" applyNumberFormat="1" applyFont="1" applyBorder="1" applyAlignment="1">
      <alignment horizontal="right"/>
    </xf>
    <xf numFmtId="170" fontId="22" fillId="0" borderId="0" xfId="43" applyNumberFormat="1" applyFont="1" applyAlignment="1">
      <alignment horizontal="right"/>
    </xf>
    <xf numFmtId="1" fontId="22" fillId="0" borderId="12" xfId="43" applyNumberFormat="1" applyFont="1" applyBorder="1" applyAlignment="1">
      <alignment horizontal="right"/>
    </xf>
    <xf numFmtId="165" fontId="35" fillId="0" borderId="28" xfId="8" applyNumberFormat="1" applyFont="1" applyBorder="1" applyAlignment="1">
      <alignment vertical="center"/>
    </xf>
    <xf numFmtId="165" fontId="37" fillId="0" borderId="28" xfId="8" applyNumberFormat="1" applyFont="1" applyBorder="1" applyAlignment="1">
      <alignment vertical="center"/>
    </xf>
    <xf numFmtId="167" fontId="16" fillId="0" borderId="0" xfId="28" applyNumberFormat="1" applyFont="1" applyAlignment="1">
      <alignment vertical="center"/>
    </xf>
    <xf numFmtId="167" fontId="16" fillId="0" borderId="0" xfId="0" applyNumberFormat="1" applyFont="1" applyAlignment="1">
      <alignment vertical="center"/>
    </xf>
    <xf numFmtId="0" fontId="69" fillId="2" borderId="10" xfId="0" applyFont="1" applyFill="1" applyBorder="1" applyAlignment="1">
      <alignment horizontal="center" vertical="center"/>
    </xf>
    <xf numFmtId="0" fontId="69" fillId="2" borderId="7" xfId="0" applyFont="1" applyFill="1" applyBorder="1" applyAlignment="1">
      <alignment horizontal="center" vertical="center"/>
    </xf>
    <xf numFmtId="0" fontId="22" fillId="0" borderId="8" xfId="41" applyFont="1" applyBorder="1" applyAlignment="1">
      <alignment horizontal="left"/>
    </xf>
    <xf numFmtId="169" fontId="22" fillId="0" borderId="0" xfId="0" applyNumberFormat="1" applyFont="1"/>
    <xf numFmtId="166" fontId="22" fillId="0" borderId="0" xfId="0" applyNumberFormat="1" applyFont="1" applyAlignment="1">
      <alignment horizontal="center"/>
    </xf>
    <xf numFmtId="166" fontId="22" fillId="0" borderId="12" xfId="0" applyNumberFormat="1" applyFont="1" applyBorder="1" applyAlignment="1">
      <alignment horizontal="center"/>
    </xf>
    <xf numFmtId="166" fontId="22" fillId="0" borderId="0" xfId="0" applyNumberFormat="1" applyFont="1"/>
    <xf numFmtId="0" fontId="36" fillId="0" borderId="15" xfId="41" applyFont="1" applyBorder="1"/>
    <xf numFmtId="0" fontId="36" fillId="0" borderId="17" xfId="41" applyFont="1" applyBorder="1"/>
    <xf numFmtId="0" fontId="36" fillId="0" borderId="0" xfId="41" applyFont="1"/>
    <xf numFmtId="0" fontId="22" fillId="0" borderId="0" xfId="41" applyFont="1" applyAlignment="1">
      <alignment horizontal="left" indent="2"/>
    </xf>
    <xf numFmtId="0" fontId="31" fillId="0" borderId="0" xfId="41" applyFont="1" applyAlignment="1">
      <alignment horizontal="left" indent="2"/>
    </xf>
    <xf numFmtId="0" fontId="22" fillId="0" borderId="0" xfId="41" applyFont="1" applyAlignment="1">
      <alignment horizontal="left"/>
    </xf>
    <xf numFmtId="0" fontId="22" fillId="0" borderId="0" xfId="41" applyFont="1" applyAlignment="1">
      <alignment horizontal="left" indent="3"/>
    </xf>
    <xf numFmtId="0" fontId="22" fillId="0" borderId="0" xfId="41" applyFont="1" applyAlignment="1">
      <alignment horizontal="left" indent="1"/>
    </xf>
    <xf numFmtId="0" fontId="22" fillId="0" borderId="0" xfId="41" applyFont="1" applyAlignment="1">
      <alignment horizontal="left" indent="6"/>
    </xf>
    <xf numFmtId="0" fontId="22" fillId="0" borderId="0" xfId="41" applyFont="1" applyAlignment="1">
      <alignment horizontal="left" indent="4"/>
    </xf>
    <xf numFmtId="166" fontId="22" fillId="0" borderId="2" xfId="0" applyNumberFormat="1" applyFont="1" applyBorder="1" applyAlignment="1">
      <alignment horizontal="center"/>
    </xf>
    <xf numFmtId="0" fontId="22" fillId="0" borderId="16" xfId="43" applyFont="1" applyBorder="1" applyAlignment="1">
      <alignment horizontal="center"/>
    </xf>
    <xf numFmtId="17" fontId="22" fillId="0" borderId="16" xfId="43" applyNumberFormat="1" applyFont="1" applyBorder="1" applyAlignment="1">
      <alignment horizontal="center"/>
    </xf>
    <xf numFmtId="17" fontId="22" fillId="0" borderId="41" xfId="43" applyNumberFormat="1" applyFont="1" applyBorder="1" applyAlignment="1">
      <alignment horizontal="center"/>
    </xf>
    <xf numFmtId="166" fontId="35" fillId="0" borderId="0" xfId="0" applyNumberFormat="1" applyFont="1" applyAlignment="1">
      <alignment horizontal="right"/>
    </xf>
    <xf numFmtId="166" fontId="35" fillId="0" borderId="12" xfId="0" applyNumberFormat="1" applyFont="1" applyBorder="1" applyAlignment="1">
      <alignment horizontal="right"/>
    </xf>
    <xf numFmtId="166" fontId="35" fillId="0" borderId="2" xfId="0" applyNumberFormat="1" applyFont="1" applyBorder="1" applyAlignment="1">
      <alignment horizontal="right"/>
    </xf>
    <xf numFmtId="1" fontId="22" fillId="0" borderId="0" xfId="0" applyNumberFormat="1" applyFont="1" applyAlignment="1">
      <alignment horizontal="center"/>
    </xf>
    <xf numFmtId="1" fontId="22" fillId="0" borderId="12" xfId="0" applyNumberFormat="1" applyFont="1" applyBorder="1" applyAlignment="1">
      <alignment horizontal="center"/>
    </xf>
    <xf numFmtId="1" fontId="22" fillId="0" borderId="2" xfId="0" applyNumberFormat="1" applyFont="1" applyBorder="1" applyAlignment="1">
      <alignment horizontal="center"/>
    </xf>
    <xf numFmtId="169" fontId="22" fillId="0" borderId="12" xfId="0" applyNumberFormat="1" applyFont="1" applyBorder="1"/>
    <xf numFmtId="169" fontId="22" fillId="0" borderId="2" xfId="0" applyNumberFormat="1" applyFont="1" applyBorder="1"/>
    <xf numFmtId="1" fontId="22" fillId="0" borderId="2" xfId="0" applyNumberFormat="1" applyFont="1" applyBorder="1" applyAlignment="1">
      <alignment horizontal="right"/>
    </xf>
    <xf numFmtId="0" fontId="36" fillId="0" borderId="0" xfId="41" applyFont="1" applyAlignment="1">
      <alignment horizontal="left" indent="1"/>
    </xf>
    <xf numFmtId="0" fontId="31" fillId="0" borderId="0" xfId="41" applyFont="1" applyAlignment="1">
      <alignment horizontal="left" indent="1"/>
    </xf>
    <xf numFmtId="17" fontId="22" fillId="0" borderId="0" xfId="0" applyNumberFormat="1" applyFont="1" applyAlignment="1">
      <alignment horizontal="center"/>
    </xf>
    <xf numFmtId="0" fontId="36" fillId="0" borderId="1" xfId="0" applyFont="1" applyBorder="1"/>
    <xf numFmtId="0" fontId="40" fillId="0" borderId="24" xfId="0" applyFont="1" applyBorder="1" applyAlignment="1">
      <alignment horizontal="center" vertical="center"/>
    </xf>
    <xf numFmtId="166" fontId="4" fillId="0" borderId="24" xfId="6" applyNumberFormat="1" applyFont="1" applyBorder="1" applyAlignment="1">
      <alignment vertical="center"/>
    </xf>
    <xf numFmtId="0" fontId="59" fillId="0" borderId="0" xfId="8" applyFont="1" applyAlignment="1">
      <alignment horizontal="center" vertical="center"/>
    </xf>
    <xf numFmtId="0" fontId="37" fillId="0" borderId="0" xfId="8" applyFont="1" applyAlignment="1">
      <alignment horizontal="center" vertical="center" wrapText="1"/>
    </xf>
    <xf numFmtId="0" fontId="30" fillId="0" borderId="15" xfId="0" applyFont="1" applyBorder="1"/>
    <xf numFmtId="0" fontId="28" fillId="0" borderId="15" xfId="0" applyFont="1" applyBorder="1" applyAlignment="1">
      <alignment horizontal="center"/>
    </xf>
    <xf numFmtId="166" fontId="28" fillId="0" borderId="8" xfId="0" applyNumberFormat="1" applyFont="1" applyBorder="1" applyAlignment="1">
      <alignment horizontal="right"/>
    </xf>
    <xf numFmtId="0" fontId="40" fillId="0" borderId="42" xfId="0" applyFont="1" applyBorder="1"/>
    <xf numFmtId="165" fontId="22" fillId="0" borderId="0" xfId="43" quotePrefix="1" applyNumberFormat="1" applyFont="1" applyAlignment="1">
      <alignment horizontal="right"/>
    </xf>
    <xf numFmtId="0" fontId="38" fillId="0" borderId="0" xfId="0" applyFont="1" applyAlignment="1">
      <alignment horizontal="center"/>
    </xf>
    <xf numFmtId="0" fontId="54" fillId="2" borderId="18" xfId="0" applyFont="1" applyFill="1" applyBorder="1" applyAlignment="1">
      <alignment horizontal="center" vertical="center" wrapText="1"/>
    </xf>
    <xf numFmtId="0" fontId="54" fillId="2" borderId="19" xfId="0" applyFont="1" applyFill="1" applyBorder="1" applyAlignment="1">
      <alignment horizontal="center" vertical="center" wrapText="1"/>
    </xf>
    <xf numFmtId="0" fontId="26" fillId="2" borderId="37" xfId="0" applyFont="1" applyFill="1" applyBorder="1" applyAlignment="1">
      <alignment horizontal="center" vertical="center"/>
    </xf>
    <xf numFmtId="0" fontId="26" fillId="2" borderId="38" xfId="0" applyFont="1" applyFill="1" applyBorder="1" applyAlignment="1">
      <alignment horizontal="center" vertical="center"/>
    </xf>
    <xf numFmtId="0" fontId="26" fillId="2" borderId="39" xfId="0" applyFont="1" applyFill="1" applyBorder="1" applyAlignment="1">
      <alignment horizontal="center" vertical="center"/>
    </xf>
    <xf numFmtId="0" fontId="31" fillId="0" borderId="0" xfId="41" applyFont="1" applyAlignment="1">
      <alignment horizontal="center" wrapText="1"/>
    </xf>
    <xf numFmtId="0" fontId="54" fillId="2" borderId="21" xfId="0" applyFont="1" applyFill="1" applyBorder="1" applyAlignment="1">
      <alignment horizontal="center" vertical="center" wrapText="1"/>
    </xf>
    <xf numFmtId="0" fontId="54" fillId="2" borderId="23" xfId="0" applyFont="1" applyFill="1" applyBorder="1" applyAlignment="1">
      <alignment horizontal="center" vertical="center" wrapText="1"/>
    </xf>
    <xf numFmtId="0" fontId="26" fillId="2" borderId="22" xfId="0" applyFont="1" applyFill="1" applyBorder="1" applyAlignment="1">
      <alignment horizontal="center" vertical="center"/>
    </xf>
    <xf numFmtId="0" fontId="24" fillId="2" borderId="18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26" fillId="2" borderId="7" xfId="0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6" fillId="2" borderId="6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11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2 2" xfId="9" xr:uid="{00000000-0005-0000-0000-00000B000000}"/>
    <cellStyle name="Normal 2 3" xfId="10" xr:uid="{00000000-0005-0000-0000-00000C000000}"/>
    <cellStyle name="Normal 2 4" xfId="11" xr:uid="{00000000-0005-0000-0000-00000D000000}"/>
    <cellStyle name="Normal 3" xfId="12" xr:uid="{00000000-0005-0000-0000-00000E000000}"/>
    <cellStyle name="Normal 3 2" xfId="13" xr:uid="{00000000-0005-0000-0000-00000F000000}"/>
    <cellStyle name="Normal 3 3" xfId="14" xr:uid="{00000000-0005-0000-0000-000010000000}"/>
    <cellStyle name="Normal 4" xfId="15" xr:uid="{00000000-0005-0000-0000-000011000000}"/>
    <cellStyle name="Normal 4 2" xfId="16" xr:uid="{00000000-0005-0000-0000-000012000000}"/>
    <cellStyle name="Normal 4 2 2" xfId="17" xr:uid="{00000000-0005-0000-0000-000013000000}"/>
    <cellStyle name="Normal 4 3" xfId="18" xr:uid="{00000000-0005-0000-0000-000014000000}"/>
    <cellStyle name="Normal 4 3 2" xfId="19" xr:uid="{00000000-0005-0000-0000-000015000000}"/>
    <cellStyle name="Normal 5" xfId="20" xr:uid="{00000000-0005-0000-0000-000016000000}"/>
    <cellStyle name="Normal 5 2" xfId="21" xr:uid="{00000000-0005-0000-0000-000017000000}"/>
    <cellStyle name="Normal 6" xfId="22" xr:uid="{00000000-0005-0000-0000-000018000000}"/>
    <cellStyle name="Normal 7" xfId="23" xr:uid="{00000000-0005-0000-0000-000019000000}"/>
    <cellStyle name="Normal 7 2" xfId="24" xr:uid="{00000000-0005-0000-0000-00001A000000}"/>
    <cellStyle name="Normal 7 3" xfId="25" xr:uid="{00000000-0005-0000-0000-00001B000000}"/>
    <cellStyle name="Normal 8" xfId="26" xr:uid="{00000000-0005-0000-0000-00001C000000}"/>
    <cellStyle name="Normal 9" xfId="27" xr:uid="{00000000-0005-0000-0000-00001D000000}"/>
    <cellStyle name="Normal 92" xfId="41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9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00FF00"/>
      <color rgb="FF9B83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34"/>
  <sheetViews>
    <sheetView showGridLines="0" tabSelected="1" workbookViewId="0">
      <selection activeCell="B8" sqref="B8"/>
    </sheetView>
  </sheetViews>
  <sheetFormatPr defaultColWidth="9.140625" defaultRowHeight="15" x14ac:dyDescent="0.25"/>
  <cols>
    <col min="1" max="1" width="2.42578125" customWidth="1"/>
    <col min="2" max="2" width="137" customWidth="1"/>
  </cols>
  <sheetData>
    <row r="1" spans="1:2" x14ac:dyDescent="0.25">
      <c r="A1" t="s">
        <v>114</v>
      </c>
    </row>
    <row r="7" spans="1:2" x14ac:dyDescent="0.25">
      <c r="A7" t="s">
        <v>114</v>
      </c>
    </row>
    <row r="8" spans="1:2" x14ac:dyDescent="0.25">
      <c r="B8" s="292" t="s">
        <v>204</v>
      </c>
    </row>
    <row r="9" spans="1:2" x14ac:dyDescent="0.25">
      <c r="B9" t="s">
        <v>114</v>
      </c>
    </row>
    <row r="10" spans="1:2" x14ac:dyDescent="0.25">
      <c r="B10" s="293" t="s">
        <v>113</v>
      </c>
    </row>
    <row r="11" spans="1:2" x14ac:dyDescent="0.25">
      <c r="B11" t="s">
        <v>114</v>
      </c>
    </row>
    <row r="12" spans="1:2" s="202" customFormat="1" x14ac:dyDescent="0.25">
      <c r="B12" s="294" t="str">
        <f>'Q01'!B2</f>
        <v>Quadro 01 - Transporte marítimo - Embarcações entradas (número e dimensão) nos portos nacionais</v>
      </c>
    </row>
    <row r="13" spans="1:2" s="202" customFormat="1" x14ac:dyDescent="0.25">
      <c r="B13" s="294" t="str">
        <f>'Q02'!B2</f>
        <v>Quadro 02 - Transporte marítimo - Movimento de mercadorias nos portos nacionais por tipo de tráfego</v>
      </c>
    </row>
    <row r="14" spans="1:2" s="202" customFormat="1" x14ac:dyDescent="0.25">
      <c r="B14" s="294" t="str">
        <f>'Q03'!B2</f>
        <v>Quadro 03 - Transporte marítimo - Movimento de mercadorias carregadas e descarregadas nos portos nacionais</v>
      </c>
    </row>
    <row r="15" spans="1:2" s="202" customFormat="1" x14ac:dyDescent="0.25">
      <c r="B15" s="294" t="str">
        <f>'Q04'!B2</f>
        <v>Quadro 04 - Transporte marítimo - Movimento de mercadorias por tipo de carga nos principais portos nacionais</v>
      </c>
    </row>
    <row r="16" spans="1:2" s="202" customFormat="1" x14ac:dyDescent="0.25">
      <c r="B16" s="294"/>
    </row>
    <row r="17" spans="2:2" s="202" customFormat="1" x14ac:dyDescent="0.25">
      <c r="B17" s="294" t="str">
        <f>'Q05'!B2</f>
        <v>Quadro 05 - Transporte fluvial - Movimento de passageiros em vias navegáveis interiores, por travessia fluvial</v>
      </c>
    </row>
    <row r="18" spans="2:2" s="202" customFormat="1" x14ac:dyDescent="0.25">
      <c r="B18" s="294" t="str">
        <f>'Q06'!B2</f>
        <v>Quadro 06 - Transporte fluvial - Movimento de veículos em vias navegáveis interiores, por travessia fluvial</v>
      </c>
    </row>
    <row r="19" spans="2:2" s="202" customFormat="1" x14ac:dyDescent="0.25">
      <c r="B19" s="294"/>
    </row>
    <row r="20" spans="2:2" s="202" customFormat="1" x14ac:dyDescent="0.25">
      <c r="B20" s="294" t="str">
        <f>'Q07'!B2</f>
        <v xml:space="preserve">Quadro 07 - Transporte aéreo - Aeronaves aterradas nas infraestruturas aeroportuárias nacionais, em voos comerciais </v>
      </c>
    </row>
    <row r="21" spans="2:2" s="202" customFormat="1" x14ac:dyDescent="0.25">
      <c r="B21" s="294" t="str">
        <f>'Q08'!B2</f>
        <v>Quadro 08 - Transporte aéreo - Passageiros  movimentados nas infraestruturas aeroportuárias nacionais, em voos comerciais</v>
      </c>
    </row>
    <row r="22" spans="2:2" s="202" customFormat="1" x14ac:dyDescent="0.25">
      <c r="B22" s="294" t="str">
        <f>'Q09'!B2</f>
        <v>Quadro 09 - Transporte aéreo - Movimento de passageiros, carga e correio nas infraestruturas aeroportuárias nacionais, em tráfego comercial, por sentido</v>
      </c>
    </row>
    <row r="23" spans="2:2" s="202" customFormat="1" x14ac:dyDescent="0.25">
      <c r="B23" s="294"/>
    </row>
    <row r="24" spans="2:2" s="202" customFormat="1" x14ac:dyDescent="0.25">
      <c r="B24" s="294" t="str">
        <f>'Q10'!B2</f>
        <v>Quadro 10 - Transporte ferroviário - Movimento de passageiros e mercadorias em transporte ferroviário pesado</v>
      </c>
    </row>
    <row r="25" spans="2:2" s="202" customFormat="1" x14ac:dyDescent="0.25">
      <c r="B25" s="294" t="str">
        <f>'Q11'!B2</f>
        <v>Quadro 11 - Transporte ferroviário - Movimento de passageiros nos sistemas ferroviários ligeiros</v>
      </c>
    </row>
    <row r="26" spans="2:2" s="202" customFormat="1" x14ac:dyDescent="0.25">
      <c r="B26" s="294"/>
    </row>
    <row r="27" spans="2:2" s="202" customFormat="1" x14ac:dyDescent="0.25">
      <c r="B27" s="294" t="str">
        <f>'Q12'!B2</f>
        <v>Quadro 12 - Transporte rodoviário - Principais indicadores da atividade do transporte rodoviário de mercadorias</v>
      </c>
    </row>
    <row r="28" spans="2:2" s="202" customFormat="1" x14ac:dyDescent="0.25">
      <c r="B28" s="294" t="str">
        <f>'Q13'!B2</f>
        <v>Quadro 13 - Transporte rodoviário - Mercadorias transportadas por tipo de transporte e de viagem</v>
      </c>
    </row>
    <row r="29" spans="2:2" s="202" customFormat="1" x14ac:dyDescent="0.25">
      <c r="B29" s="294" t="str">
        <f>'Q14'!B2</f>
        <v>Quadro 14 - Transporte rodoviário - Transporte nacional de mercadorias, segundo os principais grupos de mercadorias (NST)</v>
      </c>
    </row>
    <row r="30" spans="2:2" s="202" customFormat="1" x14ac:dyDescent="0.25">
      <c r="B30" s="294" t="str">
        <f>'Q15'!B2</f>
        <v>Quadro 15 - Transporte rodoviário - Transporte internacional (a) de mercadorias por Origem/Destino</v>
      </c>
    </row>
    <row r="31" spans="2:2" s="202" customFormat="1" x14ac:dyDescent="0.25">
      <c r="B31" s="295"/>
    </row>
    <row r="32" spans="2:2" s="202" customFormat="1" x14ac:dyDescent="0.25">
      <c r="B32" s="294" t="str">
        <f>'Q16'!B2</f>
        <v>Quadro 16 - Transporte por conduta - Transporte de gás por gasoluto, segundo o sentido e a via</v>
      </c>
    </row>
    <row r="33" spans="2:2" s="202" customFormat="1" x14ac:dyDescent="0.25">
      <c r="B33" s="294" t="str">
        <f>'Q17'!B2</f>
        <v>Quadro 17 - Transporte por conduta - Transporte nacional de mercadorias no oleoduto multiproduto Aveiras-Sines, segundo a mercadoria</v>
      </c>
    </row>
    <row r="34" spans="2:2" x14ac:dyDescent="0.25">
      <c r="B34" s="295"/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16'!A1" display="'Q16'!A1" xr:uid="{00000000-0004-0000-0000-000010000000}"/>
    <hyperlink ref="B33" location="'Q17'!A1" display="'Q17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AT27"/>
  <sheetViews>
    <sheetView showGridLines="0" zoomScale="85" zoomScaleNormal="85" workbookViewId="0"/>
  </sheetViews>
  <sheetFormatPr defaultColWidth="9.140625" defaultRowHeight="12" x14ac:dyDescent="0.25"/>
  <cols>
    <col min="1" max="1" width="1.42578125" style="78" customWidth="1"/>
    <col min="2" max="2" width="33.42578125" style="78" customWidth="1"/>
    <col min="3" max="3" width="8.5703125" style="78" customWidth="1"/>
    <col min="4" max="4" width="10.5703125" style="79" customWidth="1"/>
    <col min="5" max="7" width="10.42578125" style="79" customWidth="1"/>
    <col min="8" max="8" width="10.5703125" style="79" customWidth="1"/>
    <col min="9" max="11" width="10.42578125" style="79" customWidth="1"/>
    <col min="12" max="15" width="7.5703125" style="78" customWidth="1"/>
    <col min="16" max="16" width="2" style="78" customWidth="1"/>
    <col min="17" max="46" width="5.5703125" style="80" customWidth="1"/>
    <col min="47" max="16384" width="9.140625" style="78"/>
  </cols>
  <sheetData>
    <row r="1" spans="2:46" ht="6.75" customHeight="1" x14ac:dyDescent="0.25"/>
    <row r="2" spans="2:46" ht="14.1" customHeight="1" x14ac:dyDescent="0.25">
      <c r="B2" s="84" t="s">
        <v>128</v>
      </c>
      <c r="C2" s="81"/>
    </row>
    <row r="3" spans="2:46" ht="8.25" customHeight="1" x14ac:dyDescent="0.25"/>
    <row r="4" spans="2:46" ht="8.25" customHeight="1" x14ac:dyDescent="0.25">
      <c r="J4" s="429"/>
      <c r="K4" s="429"/>
    </row>
    <row r="5" spans="2:46" ht="20.100000000000001" customHeight="1" thickBot="1" x14ac:dyDescent="0.3">
      <c r="B5" s="426"/>
      <c r="C5" s="426" t="s">
        <v>3</v>
      </c>
      <c r="D5" s="423" t="s">
        <v>190</v>
      </c>
      <c r="E5" s="424"/>
      <c r="F5" s="424"/>
      <c r="G5" s="425"/>
      <c r="H5" s="423" t="s">
        <v>186</v>
      </c>
      <c r="I5" s="424"/>
      <c r="J5" s="424"/>
      <c r="K5" s="425"/>
      <c r="L5" s="423" t="s">
        <v>49</v>
      </c>
      <c r="M5" s="424"/>
      <c r="N5" s="424"/>
      <c r="O5" s="425"/>
    </row>
    <row r="6" spans="2:46" ht="20.100000000000001" customHeight="1" x14ac:dyDescent="0.25">
      <c r="B6" s="426"/>
      <c r="C6" s="426"/>
      <c r="D6" s="76" t="s">
        <v>0</v>
      </c>
      <c r="E6" s="77" t="s">
        <v>182</v>
      </c>
      <c r="F6" s="76" t="s">
        <v>183</v>
      </c>
      <c r="G6" s="77" t="s">
        <v>184</v>
      </c>
      <c r="H6" s="76" t="s">
        <v>0</v>
      </c>
      <c r="I6" s="77" t="s">
        <v>187</v>
      </c>
      <c r="J6" s="76" t="s">
        <v>188</v>
      </c>
      <c r="K6" s="77" t="s">
        <v>189</v>
      </c>
      <c r="L6" s="76" t="s">
        <v>0</v>
      </c>
      <c r="M6" s="77" t="s">
        <v>182</v>
      </c>
      <c r="N6" s="76" t="s">
        <v>183</v>
      </c>
      <c r="O6" s="77" t="s">
        <v>184</v>
      </c>
    </row>
    <row r="7" spans="2:46" ht="7.35" customHeight="1" x14ac:dyDescent="0.25">
      <c r="B7" s="86"/>
      <c r="C7" s="86"/>
      <c r="D7" s="87"/>
      <c r="E7" s="88"/>
      <c r="F7" s="88"/>
      <c r="G7" s="88"/>
      <c r="H7" s="87"/>
      <c r="I7" s="88"/>
      <c r="J7" s="88"/>
      <c r="K7" s="88"/>
      <c r="L7" s="53"/>
      <c r="M7" s="53"/>
      <c r="N7" s="53"/>
      <c r="O7" s="53"/>
    </row>
    <row r="8" spans="2:46" s="81" customFormat="1" ht="15" customHeight="1" x14ac:dyDescent="0.25">
      <c r="B8" s="84" t="s">
        <v>42</v>
      </c>
      <c r="C8" s="94" t="s">
        <v>16</v>
      </c>
      <c r="D8" s="89">
        <v>15342392</v>
      </c>
      <c r="E8" s="89">
        <v>6362641</v>
      </c>
      <c r="F8" s="89">
        <v>4472649</v>
      </c>
      <c r="G8" s="89">
        <v>4507102</v>
      </c>
      <c r="H8" s="96">
        <v>13930434</v>
      </c>
      <c r="I8" s="89">
        <v>5687557</v>
      </c>
      <c r="J8" s="89">
        <v>4121190</v>
      </c>
      <c r="K8" s="89">
        <v>4121687</v>
      </c>
      <c r="L8" s="120">
        <v>10.1</v>
      </c>
      <c r="M8" s="117">
        <v>11.9</v>
      </c>
      <c r="N8" s="117">
        <v>8.5</v>
      </c>
      <c r="O8" s="117">
        <v>9.4</v>
      </c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113"/>
    </row>
    <row r="9" spans="2:46" ht="15" customHeight="1" x14ac:dyDescent="0.25">
      <c r="B9" s="315" t="s">
        <v>44</v>
      </c>
      <c r="C9" s="94" t="s">
        <v>16</v>
      </c>
      <c r="D9" s="91">
        <v>7612674</v>
      </c>
      <c r="E9" s="91">
        <v>3136276</v>
      </c>
      <c r="F9" s="91">
        <v>2124366</v>
      </c>
      <c r="G9" s="91">
        <v>2352032</v>
      </c>
      <c r="H9" s="98">
        <v>6932866</v>
      </c>
      <c r="I9" s="91">
        <v>2810995</v>
      </c>
      <c r="J9" s="91">
        <v>1969111</v>
      </c>
      <c r="K9" s="91">
        <v>2152760</v>
      </c>
      <c r="L9" s="121">
        <v>9.8000000000000007</v>
      </c>
      <c r="M9" s="118">
        <v>11.6</v>
      </c>
      <c r="N9" s="118">
        <v>7.9</v>
      </c>
      <c r="O9" s="118">
        <v>9.3000000000000007</v>
      </c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</row>
    <row r="10" spans="2:46" ht="15" customHeight="1" x14ac:dyDescent="0.25">
      <c r="B10" s="315" t="s">
        <v>52</v>
      </c>
      <c r="C10" s="94" t="s">
        <v>16</v>
      </c>
      <c r="D10" s="91">
        <v>7685849</v>
      </c>
      <c r="E10" s="91">
        <v>3211580</v>
      </c>
      <c r="F10" s="91">
        <v>2333989</v>
      </c>
      <c r="G10" s="91">
        <v>2140280</v>
      </c>
      <c r="H10" s="98">
        <v>6948271</v>
      </c>
      <c r="I10" s="91">
        <v>2858800</v>
      </c>
      <c r="J10" s="91">
        <v>2138747</v>
      </c>
      <c r="K10" s="91">
        <v>1950724</v>
      </c>
      <c r="L10" s="121">
        <v>10.6</v>
      </c>
      <c r="M10" s="118">
        <v>12.3</v>
      </c>
      <c r="N10" s="118">
        <v>9.1</v>
      </c>
      <c r="O10" s="118">
        <v>9.6999999999999993</v>
      </c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</row>
    <row r="11" spans="2:46" ht="15" customHeight="1" x14ac:dyDescent="0.25">
      <c r="B11" s="315" t="s">
        <v>41</v>
      </c>
      <c r="C11" s="94" t="s">
        <v>16</v>
      </c>
      <c r="D11" s="91">
        <v>43869</v>
      </c>
      <c r="E11" s="91">
        <v>14785</v>
      </c>
      <c r="F11" s="91">
        <v>14294</v>
      </c>
      <c r="G11" s="91">
        <v>14790</v>
      </c>
      <c r="H11" s="98">
        <v>49297</v>
      </c>
      <c r="I11" s="91">
        <v>17762</v>
      </c>
      <c r="J11" s="91">
        <v>13332</v>
      </c>
      <c r="K11" s="91">
        <v>18203</v>
      </c>
      <c r="L11" s="121">
        <v>-11</v>
      </c>
      <c r="M11" s="118">
        <v>-16.8</v>
      </c>
      <c r="N11" s="118">
        <v>7.2</v>
      </c>
      <c r="O11" s="118">
        <v>-18.7</v>
      </c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</row>
    <row r="12" spans="2:46" ht="14.1" customHeight="1" x14ac:dyDescent="0.25">
      <c r="B12" s="315"/>
      <c r="C12" s="94"/>
      <c r="D12" s="306"/>
      <c r="E12" s="306"/>
      <c r="F12" s="306"/>
      <c r="G12" s="306"/>
      <c r="H12" s="307"/>
      <c r="I12" s="306"/>
      <c r="J12" s="306"/>
      <c r="K12" s="306"/>
      <c r="L12" s="121"/>
      <c r="M12" s="118"/>
      <c r="N12" s="118"/>
      <c r="O12" s="118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</row>
    <row r="13" spans="2:46" s="81" customFormat="1" ht="15" customHeight="1" x14ac:dyDescent="0.25">
      <c r="B13" s="84" t="s">
        <v>43</v>
      </c>
      <c r="C13" s="94" t="s">
        <v>5</v>
      </c>
      <c r="D13" s="89">
        <v>61194.224000000002</v>
      </c>
      <c r="E13" s="89">
        <v>20398.196</v>
      </c>
      <c r="F13" s="89">
        <v>20550.913</v>
      </c>
      <c r="G13" s="308">
        <v>20245.114999999998</v>
      </c>
      <c r="H13" s="96">
        <v>56644.86</v>
      </c>
      <c r="I13" s="89">
        <v>19091.794000000002</v>
      </c>
      <c r="J13" s="89">
        <v>19264.526000000002</v>
      </c>
      <c r="K13" s="308">
        <v>18288.54</v>
      </c>
      <c r="L13" s="120">
        <v>8</v>
      </c>
      <c r="M13" s="117">
        <v>6.8</v>
      </c>
      <c r="N13" s="117">
        <v>6.7</v>
      </c>
      <c r="O13" s="117">
        <v>10.7</v>
      </c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</row>
    <row r="14" spans="2:46" ht="15" customHeight="1" x14ac:dyDescent="0.25">
      <c r="B14" s="315" t="s">
        <v>45</v>
      </c>
      <c r="C14" s="94" t="s">
        <v>5</v>
      </c>
      <c r="D14" s="91">
        <v>28423.804999999997</v>
      </c>
      <c r="E14" s="91">
        <v>9791.6119999999992</v>
      </c>
      <c r="F14" s="91">
        <v>9420.2639999999992</v>
      </c>
      <c r="G14" s="91">
        <v>9211.9290000000001</v>
      </c>
      <c r="H14" s="98">
        <v>24541.763999999999</v>
      </c>
      <c r="I14" s="91">
        <v>8304.9619999999995</v>
      </c>
      <c r="J14" s="91">
        <v>8046.058</v>
      </c>
      <c r="K14" s="91">
        <v>8190.7439999999997</v>
      </c>
      <c r="L14" s="121">
        <v>15.8</v>
      </c>
      <c r="M14" s="118">
        <v>17.899999999999999</v>
      </c>
      <c r="N14" s="118">
        <v>17.100000000000001</v>
      </c>
      <c r="O14" s="118">
        <v>12.5</v>
      </c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</row>
    <row r="15" spans="2:46" ht="15" customHeight="1" thickBot="1" x14ac:dyDescent="0.3">
      <c r="B15" s="122" t="s">
        <v>46</v>
      </c>
      <c r="C15" s="123" t="s">
        <v>5</v>
      </c>
      <c r="D15" s="296">
        <v>32770.419000000002</v>
      </c>
      <c r="E15" s="296">
        <v>10606.584000000001</v>
      </c>
      <c r="F15" s="296">
        <v>11130.648999999999</v>
      </c>
      <c r="G15" s="296">
        <v>11033.186</v>
      </c>
      <c r="H15" s="100">
        <v>32103.096000000005</v>
      </c>
      <c r="I15" s="296">
        <v>10786.832</v>
      </c>
      <c r="J15" s="296">
        <v>11218.468000000001</v>
      </c>
      <c r="K15" s="296">
        <v>10097.796</v>
      </c>
      <c r="L15" s="309">
        <v>2.1</v>
      </c>
      <c r="M15" s="93">
        <v>-1.7</v>
      </c>
      <c r="N15" s="93">
        <v>-0.8</v>
      </c>
      <c r="O15" s="93">
        <v>9.3000000000000007</v>
      </c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</row>
    <row r="16" spans="2:46" ht="14.1" customHeight="1" thickTop="1" x14ac:dyDescent="0.25">
      <c r="B16" s="80" t="s">
        <v>162</v>
      </c>
      <c r="C16" s="79"/>
      <c r="K16" s="78"/>
      <c r="O16" s="61" t="s">
        <v>119</v>
      </c>
    </row>
    <row r="17" spans="3:15" ht="14.1" customHeight="1" x14ac:dyDescent="0.25">
      <c r="C17" s="79"/>
      <c r="K17" s="78"/>
      <c r="O17" s="61"/>
    </row>
    <row r="18" spans="3:15" x14ac:dyDescent="0.25">
      <c r="L18" s="79"/>
      <c r="M18" s="79"/>
      <c r="N18" s="114"/>
      <c r="O18" s="114"/>
    </row>
    <row r="19" spans="3:15" ht="15" customHeight="1" x14ac:dyDescent="0.25"/>
    <row r="20" spans="3:15" ht="15" customHeight="1" x14ac:dyDescent="0.25"/>
    <row r="21" spans="3:15" ht="15" customHeight="1" x14ac:dyDescent="0.2">
      <c r="L21" s="115"/>
      <c r="M21" s="115"/>
      <c r="N21" s="115"/>
      <c r="O21" s="115"/>
    </row>
    <row r="22" spans="3:15" x14ac:dyDescent="0.2">
      <c r="L22" s="116"/>
      <c r="M22" s="116"/>
      <c r="N22" s="116"/>
      <c r="O22" s="116"/>
    </row>
    <row r="23" spans="3:15" x14ac:dyDescent="0.2">
      <c r="L23" s="116"/>
      <c r="M23" s="116"/>
      <c r="N23" s="116"/>
      <c r="O23" s="116"/>
    </row>
    <row r="24" spans="3:15" x14ac:dyDescent="0.2">
      <c r="L24" s="116"/>
      <c r="M24" s="116"/>
      <c r="N24" s="116"/>
      <c r="O24" s="116"/>
    </row>
    <row r="25" spans="3:15" x14ac:dyDescent="0.2">
      <c r="L25" s="116"/>
      <c r="M25" s="116"/>
      <c r="N25" s="116"/>
    </row>
    <row r="26" spans="3:15" x14ac:dyDescent="0.2">
      <c r="L26" s="116"/>
      <c r="M26" s="116"/>
      <c r="N26" s="116"/>
    </row>
    <row r="27" spans="3:15" x14ac:dyDescent="0.2">
      <c r="L27" s="116"/>
      <c r="M27" s="116"/>
      <c r="N27" s="116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  <headerFooter>
    <oddFooter>&amp;L_x000D_&amp;1#&amp;"Calibri"&amp;10&amp;K008000 PUBLICA - 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AT32"/>
  <sheetViews>
    <sheetView showGridLines="0" zoomScale="85" zoomScaleNormal="85" zoomScalePageLayoutView="53" workbookViewId="0"/>
  </sheetViews>
  <sheetFormatPr defaultColWidth="9.140625" defaultRowHeight="12.75" x14ac:dyDescent="0.25"/>
  <cols>
    <col min="1" max="1" width="1" style="127" customWidth="1"/>
    <col min="2" max="2" width="25.42578125" style="127" customWidth="1"/>
    <col min="3" max="3" width="7.42578125" style="128" customWidth="1"/>
    <col min="4" max="4" width="11.140625" style="128" customWidth="1"/>
    <col min="5" max="7" width="9.42578125" style="128" customWidth="1"/>
    <col min="8" max="8" width="10.42578125" style="128" customWidth="1"/>
    <col min="9" max="11" width="9.42578125" style="128" customWidth="1"/>
    <col min="12" max="13" width="7.42578125" style="128" customWidth="1"/>
    <col min="14" max="15" width="7.42578125" style="127" customWidth="1"/>
    <col min="16" max="16" width="1.42578125" style="127" customWidth="1"/>
    <col min="17" max="28" width="5.5703125" style="127" customWidth="1"/>
    <col min="29" max="29" width="1.85546875" style="127" customWidth="1"/>
    <col min="30" max="16384" width="9.140625" style="127"/>
  </cols>
  <sheetData>
    <row r="1" spans="1:46" ht="6.75" customHeight="1" x14ac:dyDescent="0.25">
      <c r="A1" s="127" t="s">
        <v>165</v>
      </c>
    </row>
    <row r="2" spans="1:46" ht="14.1" customHeight="1" x14ac:dyDescent="0.25">
      <c r="B2" s="129" t="s">
        <v>99</v>
      </c>
      <c r="C2" s="130"/>
    </row>
    <row r="3" spans="1:46" ht="5.0999999999999996" customHeight="1" x14ac:dyDescent="0.25">
      <c r="B3" s="129"/>
      <c r="C3" s="130"/>
    </row>
    <row r="4" spans="1:46" ht="7.5" customHeight="1" x14ac:dyDescent="0.25"/>
    <row r="5" spans="1:46" s="78" customFormat="1" ht="20.100000000000001" customHeight="1" thickBot="1" x14ac:dyDescent="0.3">
      <c r="B5" s="426"/>
      <c r="C5" s="426" t="s">
        <v>3</v>
      </c>
      <c r="D5" s="423" t="s">
        <v>185</v>
      </c>
      <c r="E5" s="424"/>
      <c r="F5" s="424"/>
      <c r="G5" s="425"/>
      <c r="H5" s="423" t="s">
        <v>186</v>
      </c>
      <c r="I5" s="424"/>
      <c r="J5" s="424"/>
      <c r="K5" s="425"/>
      <c r="L5" s="423" t="s">
        <v>49</v>
      </c>
      <c r="M5" s="424"/>
      <c r="N5" s="424"/>
      <c r="O5" s="425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</row>
    <row r="6" spans="1:46" s="78" customFormat="1" ht="20.100000000000001" customHeight="1" x14ac:dyDescent="0.25">
      <c r="B6" s="426"/>
      <c r="C6" s="426"/>
      <c r="D6" s="76" t="s">
        <v>0</v>
      </c>
      <c r="E6" s="77" t="s">
        <v>182</v>
      </c>
      <c r="F6" s="76" t="s">
        <v>183</v>
      </c>
      <c r="G6" s="77" t="s">
        <v>184</v>
      </c>
      <c r="H6" s="76" t="s">
        <v>0</v>
      </c>
      <c r="I6" s="77" t="s">
        <v>187</v>
      </c>
      <c r="J6" s="76" t="s">
        <v>188</v>
      </c>
      <c r="K6" s="77" t="s">
        <v>189</v>
      </c>
      <c r="L6" s="76" t="s">
        <v>0</v>
      </c>
      <c r="M6" s="77" t="str">
        <f>E6</f>
        <v>Out.23</v>
      </c>
      <c r="N6" s="77" t="str">
        <f t="shared" ref="N6:O6" si="0">F6</f>
        <v>Nov.23</v>
      </c>
      <c r="O6" s="77" t="str">
        <f t="shared" si="0"/>
        <v>Dez.23</v>
      </c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</row>
    <row r="7" spans="1:46" s="78" customFormat="1" ht="7.35" customHeight="1" x14ac:dyDescent="0.2">
      <c r="B7" s="136"/>
      <c r="C7" s="86"/>
      <c r="D7" s="87"/>
      <c r="E7" s="88"/>
      <c r="F7" s="88"/>
      <c r="G7" s="88"/>
      <c r="H7" s="87"/>
      <c r="I7" s="88"/>
      <c r="J7" s="88"/>
      <c r="K7" s="88"/>
      <c r="L7" s="53"/>
      <c r="M7" s="53"/>
      <c r="N7" s="53"/>
      <c r="O7" s="53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</row>
    <row r="8" spans="1:46" s="81" customFormat="1" ht="15" customHeight="1" x14ac:dyDescent="0.2">
      <c r="B8" s="136" t="s">
        <v>1</v>
      </c>
      <c r="C8" s="142" t="s">
        <v>168</v>
      </c>
      <c r="D8" s="89">
        <f>SUM(D9:D11)</f>
        <v>53679.909219313246</v>
      </c>
      <c r="E8" s="89">
        <f t="shared" ref="E8:K8" si="1">SUM(E9:E11)</f>
        <v>18902.015487237197</v>
      </c>
      <c r="F8" s="89">
        <f t="shared" si="1"/>
        <v>18105.373785452804</v>
      </c>
      <c r="G8" s="89">
        <f t="shared" si="1"/>
        <v>16672.519946623255</v>
      </c>
      <c r="H8" s="96">
        <f t="shared" si="1"/>
        <v>45925.860782271491</v>
      </c>
      <c r="I8" s="89">
        <f t="shared" si="1"/>
        <v>16033.95277467027</v>
      </c>
      <c r="J8" s="89">
        <f t="shared" si="1"/>
        <v>15621.212825066832</v>
      </c>
      <c r="K8" s="89">
        <f t="shared" si="1"/>
        <v>14270.695182534397</v>
      </c>
      <c r="L8" s="120">
        <f t="shared" ref="L8:L16" si="2">(D8-H8)/H8*100</f>
        <v>16.883839094062246</v>
      </c>
      <c r="M8" s="117">
        <f t="shared" ref="M8:O11" si="3">(E8-I8)/I8*100</f>
        <v>17.887433952641832</v>
      </c>
      <c r="N8" s="117">
        <f t="shared" si="3"/>
        <v>15.902484577892206</v>
      </c>
      <c r="O8" s="117">
        <f t="shared" si="3"/>
        <v>16.830467845942092</v>
      </c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113"/>
    </row>
    <row r="9" spans="1:46" s="78" customFormat="1" ht="15" customHeight="1" x14ac:dyDescent="0.25">
      <c r="B9" s="90" t="s">
        <v>88</v>
      </c>
      <c r="C9" s="142" t="s">
        <v>168</v>
      </c>
      <c r="D9" s="91">
        <f>SUM(E9:G9)</f>
        <v>49299.912719310567</v>
      </c>
      <c r="E9" s="91">
        <v>17272.482487237194</v>
      </c>
      <c r="F9" s="91">
        <v>16674.323785452805</v>
      </c>
      <c r="G9" s="91">
        <v>15353.106446620572</v>
      </c>
      <c r="H9" s="98">
        <f>SUM(I9:K9)</f>
        <v>41651.854282271379</v>
      </c>
      <c r="I9" s="91">
        <v>14391.492524670151</v>
      </c>
      <c r="J9" s="91">
        <v>14257.813575066832</v>
      </c>
      <c r="K9" s="91">
        <v>13002.5481825344</v>
      </c>
      <c r="L9" s="121">
        <f t="shared" si="2"/>
        <v>18.361867841966628</v>
      </c>
      <c r="M9" s="118">
        <f t="shared" si="3"/>
        <v>20.018701726929283</v>
      </c>
      <c r="N9" s="118">
        <f t="shared" si="3"/>
        <v>16.948673074333183</v>
      </c>
      <c r="O9" s="118">
        <f t="shared" si="3"/>
        <v>18.077673938125038</v>
      </c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</row>
    <row r="10" spans="1:46" s="78" customFormat="1" ht="15" customHeight="1" x14ac:dyDescent="0.25">
      <c r="B10" s="90" t="s">
        <v>89</v>
      </c>
      <c r="C10" s="142" t="s">
        <v>168</v>
      </c>
      <c r="D10" s="91">
        <f>SUM(E10:G10)</f>
        <v>4351.093500002682</v>
      </c>
      <c r="E10" s="91">
        <v>1620.6210000000012</v>
      </c>
      <c r="F10" s="91">
        <v>1422.2749999999992</v>
      </c>
      <c r="G10" s="91">
        <v>1308.1975000026819</v>
      </c>
      <c r="H10" s="98">
        <f>SUM(I10:K10)</f>
        <v>4249.5765000001156</v>
      </c>
      <c r="I10" s="91">
        <v>1633.0662500001183</v>
      </c>
      <c r="J10" s="91">
        <v>1356.8222500000004</v>
      </c>
      <c r="K10" s="91">
        <v>1259.6879999999971</v>
      </c>
      <c r="L10" s="121">
        <f t="shared" si="2"/>
        <v>2.3888733383800398</v>
      </c>
      <c r="M10" s="118">
        <f t="shared" si="3"/>
        <v>-0.76207869705936204</v>
      </c>
      <c r="N10" s="118">
        <f t="shared" si="3"/>
        <v>4.8239738108657022</v>
      </c>
      <c r="O10" s="118">
        <f t="shared" si="3"/>
        <v>3.850913877300159</v>
      </c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</row>
    <row r="11" spans="1:46" s="78" customFormat="1" ht="15" customHeight="1" x14ac:dyDescent="0.25">
      <c r="B11" s="90" t="s">
        <v>18</v>
      </c>
      <c r="C11" s="142" t="s">
        <v>168</v>
      </c>
      <c r="D11" s="91">
        <f>SUM(E11:G11)</f>
        <v>28.902999999999999</v>
      </c>
      <c r="E11" s="91">
        <v>8.9120000000000008</v>
      </c>
      <c r="F11" s="91">
        <v>8.7750000000000004</v>
      </c>
      <c r="G11" s="91">
        <v>11.215999999999999</v>
      </c>
      <c r="H11" s="98">
        <f>SUM(I11:K11)</f>
        <v>24.43</v>
      </c>
      <c r="I11" s="91">
        <v>9.3940000000000001</v>
      </c>
      <c r="J11" s="91">
        <v>6.577</v>
      </c>
      <c r="K11" s="91">
        <v>8.4589999999999996</v>
      </c>
      <c r="L11" s="121">
        <f t="shared" ref="L11" si="4">(D11-H11)/H11*100</f>
        <v>18.309455587392545</v>
      </c>
      <c r="M11" s="118">
        <f t="shared" ref="M11" si="5">(E11-I11)/I11*100</f>
        <v>-5.1309346391313531</v>
      </c>
      <c r="N11" s="118">
        <f t="shared" si="3"/>
        <v>33.419492169682229</v>
      </c>
      <c r="O11" s="118">
        <f t="shared" si="3"/>
        <v>32.592505024234541</v>
      </c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</row>
    <row r="12" spans="1:46" s="81" customFormat="1" ht="23.25" customHeight="1" x14ac:dyDescent="0.2">
      <c r="B12" s="136" t="s">
        <v>100</v>
      </c>
      <c r="C12" s="142" t="s">
        <v>168</v>
      </c>
      <c r="D12" s="89">
        <f t="shared" ref="D12:K12" si="6">SUM(D13:D15)</f>
        <v>1275117.1468463626</v>
      </c>
      <c r="E12" s="89">
        <f t="shared" si="6"/>
        <v>456443.76127136906</v>
      </c>
      <c r="F12" s="89">
        <f t="shared" si="6"/>
        <v>426500.70918715949</v>
      </c>
      <c r="G12" s="89">
        <f t="shared" si="6"/>
        <v>392172.67638783396</v>
      </c>
      <c r="H12" s="96">
        <f t="shared" si="6"/>
        <v>1147558.4882570712</v>
      </c>
      <c r="I12" s="89">
        <f t="shared" si="6"/>
        <v>417884.86048091651</v>
      </c>
      <c r="J12" s="89">
        <f t="shared" si="6"/>
        <v>384234.28188830306</v>
      </c>
      <c r="K12" s="89">
        <f t="shared" si="6"/>
        <v>345439.34588785167</v>
      </c>
      <c r="L12" s="120">
        <f t="shared" si="2"/>
        <v>11.115656403973741</v>
      </c>
      <c r="M12" s="117">
        <f t="shared" ref="M12:O16" si="7">(E12-I12)/I12*100</f>
        <v>9.2271590662742895</v>
      </c>
      <c r="N12" s="117">
        <f t="shared" si="7"/>
        <v>11.000170804942201</v>
      </c>
      <c r="O12" s="117">
        <f t="shared" si="7"/>
        <v>13.528664599531304</v>
      </c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</row>
    <row r="13" spans="1:46" s="78" customFormat="1" ht="15" customHeight="1" x14ac:dyDescent="0.25">
      <c r="B13" s="90" t="s">
        <v>88</v>
      </c>
      <c r="C13" s="142" t="s">
        <v>168</v>
      </c>
      <c r="D13" s="91">
        <f>SUM(E13:G13)</f>
        <v>823950.36988330306</v>
      </c>
      <c r="E13" s="91">
        <v>289613.69707212015</v>
      </c>
      <c r="F13" s="91">
        <v>277677.09133765998</v>
      </c>
      <c r="G13" s="91">
        <v>256659.58147352288</v>
      </c>
      <c r="H13" s="98">
        <f>SUM(I13:K13)</f>
        <v>702078.80031982216</v>
      </c>
      <c r="I13" s="91">
        <v>245187.62357591628</v>
      </c>
      <c r="J13" s="91">
        <v>239005.80131580323</v>
      </c>
      <c r="K13" s="91">
        <v>217885.37542810268</v>
      </c>
      <c r="L13" s="121">
        <f t="shared" si="2"/>
        <v>17.35867391352139</v>
      </c>
      <c r="M13" s="118">
        <f t="shared" si="7"/>
        <v>18.119215337330612</v>
      </c>
      <c r="N13" s="118">
        <f t="shared" si="7"/>
        <v>16.180063332755505</v>
      </c>
      <c r="O13" s="118">
        <f t="shared" si="7"/>
        <v>17.795690036211184</v>
      </c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</row>
    <row r="14" spans="1:46" s="78" customFormat="1" ht="15" customHeight="1" x14ac:dyDescent="0.25">
      <c r="B14" s="90" t="s">
        <v>89</v>
      </c>
      <c r="C14" s="142" t="s">
        <v>168</v>
      </c>
      <c r="D14" s="91">
        <f>SUM(E14:G14)</f>
        <v>446885.13351705944</v>
      </c>
      <c r="E14" s="91">
        <v>165536.25713924886</v>
      </c>
      <c r="F14" s="91">
        <v>147517.3420974995</v>
      </c>
      <c r="G14" s="91">
        <v>133831.53428031108</v>
      </c>
      <c r="H14" s="98">
        <f>SUM(I14:K14)</f>
        <v>441900.67870024906</v>
      </c>
      <c r="I14" s="91">
        <v>171330.09424700023</v>
      </c>
      <c r="J14" s="91">
        <v>144262.97882849982</v>
      </c>
      <c r="K14" s="91">
        <v>126307.60562474896</v>
      </c>
      <c r="L14" s="121">
        <f t="shared" si="2"/>
        <v>1.1279581718387548</v>
      </c>
      <c r="M14" s="118">
        <f t="shared" si="7"/>
        <v>-3.3816809202232818</v>
      </c>
      <c r="N14" s="118">
        <f t="shared" si="7"/>
        <v>2.2558547559651245</v>
      </c>
      <c r="O14" s="118">
        <f t="shared" si="7"/>
        <v>5.9568294548431124</v>
      </c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</row>
    <row r="15" spans="1:46" s="78" customFormat="1" ht="15" customHeight="1" x14ac:dyDescent="0.25">
      <c r="B15" s="90" t="s">
        <v>18</v>
      </c>
      <c r="C15" s="142" t="s">
        <v>168</v>
      </c>
      <c r="D15" s="91">
        <f>SUM(E15:G15)</f>
        <v>4281.643446</v>
      </c>
      <c r="E15" s="91">
        <v>1293.8070600000001</v>
      </c>
      <c r="F15" s="91">
        <v>1306.2757519999998</v>
      </c>
      <c r="G15" s="91">
        <v>1681.5606340000004</v>
      </c>
      <c r="H15" s="98">
        <f>SUM(I15:K15)</f>
        <v>3579.0092369999957</v>
      </c>
      <c r="I15" s="91">
        <v>1367.142658</v>
      </c>
      <c r="J15" s="91">
        <v>965.50174399999594</v>
      </c>
      <c r="K15" s="91">
        <v>1246.3648349999999</v>
      </c>
      <c r="L15" s="121">
        <f t="shared" ref="L15" si="8">(D15-H15)/H15*100</f>
        <v>19.632087051805652</v>
      </c>
      <c r="M15" s="118">
        <f t="shared" ref="M15" si="9">(E15-I15)/I15*100</f>
        <v>-5.3641511052901327</v>
      </c>
      <c r="N15" s="118">
        <f t="shared" si="7"/>
        <v>35.295017343853218</v>
      </c>
      <c r="O15" s="118">
        <f t="shared" si="7"/>
        <v>34.917207769264493</v>
      </c>
      <c r="P15" s="118">
        <f t="shared" ref="P15" si="10">(H15-L15)/L15*100</f>
        <v>18130.406311644885</v>
      </c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</row>
    <row r="16" spans="1:46" ht="24.6" customHeight="1" x14ac:dyDescent="0.2">
      <c r="B16" s="136" t="s">
        <v>4</v>
      </c>
      <c r="C16" s="142" t="s">
        <v>5</v>
      </c>
      <c r="D16" s="96">
        <f>SUM(D17:D18)</f>
        <v>2235816.071</v>
      </c>
      <c r="E16" s="89">
        <f t="shared" ref="E16:K16" si="11">SUM(E17:E18)</f>
        <v>788035.6</v>
      </c>
      <c r="F16" s="89">
        <f t="shared" si="11"/>
        <v>786263.89600000007</v>
      </c>
      <c r="G16" s="97">
        <f t="shared" si="11"/>
        <v>661516.57499999995</v>
      </c>
      <c r="H16" s="96">
        <f t="shared" si="11"/>
        <v>2288693.0979999993</v>
      </c>
      <c r="I16" s="89">
        <f t="shared" si="11"/>
        <v>808225.92999999993</v>
      </c>
      <c r="J16" s="89">
        <f t="shared" si="11"/>
        <v>790913.58299999975</v>
      </c>
      <c r="K16" s="97">
        <f t="shared" si="11"/>
        <v>689553.58499999996</v>
      </c>
      <c r="L16" s="117">
        <f t="shared" si="2"/>
        <v>-2.3103590012224227</v>
      </c>
      <c r="M16" s="117">
        <f t="shared" si="7"/>
        <v>-2.4981047069350963</v>
      </c>
      <c r="N16" s="117">
        <f t="shared" si="7"/>
        <v>-0.58788812076826935</v>
      </c>
      <c r="O16" s="117">
        <f t="shared" si="7"/>
        <v>-4.0659653738150041</v>
      </c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</row>
    <row r="17" spans="2:28" ht="15" customHeight="1" x14ac:dyDescent="0.25">
      <c r="B17" s="137" t="s">
        <v>17</v>
      </c>
      <c r="C17" s="142" t="s">
        <v>5</v>
      </c>
      <c r="D17" s="98">
        <f>SUM(E17:G17)</f>
        <v>1527263.125</v>
      </c>
      <c r="E17" s="91">
        <v>531866.53099999996</v>
      </c>
      <c r="F17" s="91">
        <v>557819.94500000007</v>
      </c>
      <c r="G17" s="99">
        <v>437576.64899999992</v>
      </c>
      <c r="H17" s="98">
        <f>SUM(I17:K17)</f>
        <v>1616510.0329999996</v>
      </c>
      <c r="I17" s="91">
        <v>593361.92899999989</v>
      </c>
      <c r="J17" s="91">
        <v>545498.04599999974</v>
      </c>
      <c r="K17" s="99">
        <v>477650.05799999996</v>
      </c>
      <c r="L17" s="118">
        <f t="shared" ref="L17:O18" si="12">(D17-H17)/H17*100</f>
        <v>-5.5209622073530067</v>
      </c>
      <c r="M17" s="118">
        <f t="shared" si="12"/>
        <v>-10.363893434086489</v>
      </c>
      <c r="N17" s="118">
        <f t="shared" si="12"/>
        <v>2.2588346723427732</v>
      </c>
      <c r="O17" s="118">
        <f t="shared" si="12"/>
        <v>-8.3897004362972449</v>
      </c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</row>
    <row r="18" spans="2:28" ht="15" customHeight="1" x14ac:dyDescent="0.25">
      <c r="B18" s="137" t="s">
        <v>18</v>
      </c>
      <c r="C18" s="142" t="s">
        <v>5</v>
      </c>
      <c r="D18" s="98">
        <f>SUM(E18:G18)</f>
        <v>708552.946</v>
      </c>
      <c r="E18" s="91">
        <v>256169.06899999999</v>
      </c>
      <c r="F18" s="91">
        <v>228443.951</v>
      </c>
      <c r="G18" s="99">
        <v>223939.92599999998</v>
      </c>
      <c r="H18" s="98">
        <f>SUM(I18:K18)</f>
        <v>672183.06499999994</v>
      </c>
      <c r="I18" s="91">
        <v>214864.00099999999</v>
      </c>
      <c r="J18" s="91">
        <v>245415.53700000001</v>
      </c>
      <c r="K18" s="99">
        <v>211903.527</v>
      </c>
      <c r="L18" s="118">
        <f t="shared" si="12"/>
        <v>5.4107106967950847</v>
      </c>
      <c r="M18" s="118">
        <f t="shared" si="12"/>
        <v>19.223819629049913</v>
      </c>
      <c r="N18" s="118">
        <f t="shared" si="12"/>
        <v>-6.91544887803905</v>
      </c>
      <c r="O18" s="118">
        <f t="shared" si="12"/>
        <v>5.6801315062584941</v>
      </c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</row>
    <row r="19" spans="2:28" ht="24.6" customHeight="1" x14ac:dyDescent="0.2">
      <c r="B19" s="136" t="s">
        <v>102</v>
      </c>
      <c r="C19" s="142" t="s">
        <v>169</v>
      </c>
      <c r="D19" s="96">
        <f>SUM(D20:D22)</f>
        <v>637081.495138</v>
      </c>
      <c r="E19" s="89">
        <f t="shared" ref="E19:K19" si="13">SUM(E20:E22)</f>
        <v>224620.28474200005</v>
      </c>
      <c r="F19" s="89">
        <f t="shared" si="13"/>
        <v>218738.05953399997</v>
      </c>
      <c r="G19" s="97">
        <f t="shared" si="13"/>
        <v>193723.15086199998</v>
      </c>
      <c r="H19" s="96">
        <f t="shared" si="13"/>
        <v>667161.64065099997</v>
      </c>
      <c r="I19" s="89">
        <f t="shared" si="13"/>
        <v>227971.397796</v>
      </c>
      <c r="J19" s="89">
        <f t="shared" si="13"/>
        <v>229160.21571200003</v>
      </c>
      <c r="K19" s="97">
        <f t="shared" si="13"/>
        <v>210030.02714299998</v>
      </c>
      <c r="L19" s="117">
        <f>(D19-H19)/H19*100</f>
        <v>-4.5086743122174253</v>
      </c>
      <c r="M19" s="117">
        <f>(E19-I19)/I19*100</f>
        <v>-1.4699708324807914</v>
      </c>
      <c r="N19" s="117">
        <f>(F19-J19)/J19*100</f>
        <v>-4.5479779924357544</v>
      </c>
      <c r="O19" s="117">
        <f>(G19-K19)/K19*100</f>
        <v>-7.7640690251862834</v>
      </c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</row>
    <row r="20" spans="2:28" ht="16.5" customHeight="1" x14ac:dyDescent="0.25">
      <c r="B20" s="137" t="s">
        <v>17</v>
      </c>
      <c r="C20" s="142" t="s">
        <v>169</v>
      </c>
      <c r="D20" s="98">
        <f>SUM(E20:G20)</f>
        <v>360151.55493900005</v>
      </c>
      <c r="E20" s="91">
        <v>125430.94116600006</v>
      </c>
      <c r="F20" s="91">
        <v>127523.40153399998</v>
      </c>
      <c r="G20" s="99">
        <v>107197.21223899999</v>
      </c>
      <c r="H20" s="98">
        <f>SUM(I20:K20)</f>
        <v>401216.821513</v>
      </c>
      <c r="I20" s="91">
        <v>145709.263553</v>
      </c>
      <c r="J20" s="91">
        <v>133325.89705300005</v>
      </c>
      <c r="K20" s="99">
        <v>122181.66090699997</v>
      </c>
      <c r="L20" s="118">
        <f>(D20-H20)/H20*100</f>
        <v>-10.235180673417846</v>
      </c>
      <c r="M20" s="118">
        <f>(E20-I20)/I20*100</f>
        <v>-13.916975415652924</v>
      </c>
      <c r="N20" s="118">
        <f t="shared" ref="L20:O21" si="14">(F20-J20)/J20*100</f>
        <v>-4.3521143658185579</v>
      </c>
      <c r="O20" s="118">
        <f t="shared" si="14"/>
        <v>-12.264073476137776</v>
      </c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</row>
    <row r="21" spans="2:28" ht="16.5" customHeight="1" x14ac:dyDescent="0.25">
      <c r="B21" s="137" t="s">
        <v>18</v>
      </c>
      <c r="C21" s="142" t="s">
        <v>169</v>
      </c>
      <c r="D21" s="98">
        <f>SUM(E21:G21)</f>
        <v>276929.940199</v>
      </c>
      <c r="E21" s="91">
        <v>99189.343575999999</v>
      </c>
      <c r="F21" s="91">
        <v>91214.657999999996</v>
      </c>
      <c r="G21" s="99">
        <v>86525.938622999995</v>
      </c>
      <c r="H21" s="98">
        <f>SUM(I21:K21)</f>
        <v>265944.81913800002</v>
      </c>
      <c r="I21" s="91">
        <v>82262.134243000008</v>
      </c>
      <c r="J21" s="91">
        <v>95834.318658999997</v>
      </c>
      <c r="K21" s="99">
        <v>87848.366236000002</v>
      </c>
      <c r="L21" s="118">
        <f t="shared" si="14"/>
        <v>4.1306016400717143</v>
      </c>
      <c r="M21" s="118">
        <f t="shared" si="14"/>
        <v>20.577157994706891</v>
      </c>
      <c r="N21" s="118">
        <f t="shared" si="14"/>
        <v>-4.8204659078735563</v>
      </c>
      <c r="O21" s="118">
        <f t="shared" si="14"/>
        <v>-1.5053525405895143</v>
      </c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</row>
    <row r="22" spans="2:28" ht="7.35" customHeight="1" thickBot="1" x14ac:dyDescent="0.3"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</row>
    <row r="23" spans="2:28" ht="14.1" customHeight="1" thickTop="1" x14ac:dyDescent="0.25">
      <c r="B23" s="80" t="s">
        <v>166</v>
      </c>
      <c r="C23" s="79"/>
      <c r="D23" s="79"/>
      <c r="E23" s="79"/>
      <c r="F23" s="79"/>
      <c r="G23" s="79"/>
      <c r="H23" s="79"/>
      <c r="I23" s="79"/>
      <c r="J23" s="79"/>
      <c r="K23" s="78"/>
      <c r="L23" s="78"/>
      <c r="M23" s="78"/>
      <c r="N23" s="78"/>
      <c r="O23" s="61" t="s">
        <v>119</v>
      </c>
    </row>
    <row r="24" spans="2:28" ht="14.1" customHeight="1" x14ac:dyDescent="0.2">
      <c r="B24" s="132"/>
      <c r="C24" s="132"/>
      <c r="D24" s="132"/>
      <c r="E24" s="132"/>
      <c r="F24" s="132"/>
      <c r="G24" s="132"/>
      <c r="I24" s="132"/>
      <c r="J24" s="132"/>
      <c r="K24" s="132"/>
      <c r="L24" s="133"/>
      <c r="M24" s="133"/>
      <c r="N24" s="134"/>
      <c r="O24" s="134"/>
    </row>
    <row r="25" spans="2:28" ht="14.1" customHeight="1" x14ac:dyDescent="0.2">
      <c r="B25" s="132"/>
      <c r="C25" s="132"/>
      <c r="D25" s="132"/>
      <c r="E25" s="126"/>
      <c r="F25" s="126"/>
      <c r="G25" s="132"/>
      <c r="I25" s="132"/>
      <c r="J25" s="126"/>
      <c r="K25" s="126"/>
      <c r="L25" s="133"/>
      <c r="M25" s="133"/>
      <c r="N25" s="134"/>
      <c r="O25" s="134"/>
    </row>
    <row r="26" spans="2:28" x14ac:dyDescent="0.2">
      <c r="B26" s="135"/>
      <c r="C26" s="135"/>
      <c r="D26" s="135"/>
      <c r="E26" s="126"/>
      <c r="F26" s="126"/>
      <c r="G26" s="135"/>
      <c r="I26" s="135"/>
      <c r="J26" s="126"/>
      <c r="K26" s="126"/>
      <c r="L26" s="135"/>
      <c r="M26" s="135"/>
      <c r="N26" s="135"/>
      <c r="O26" s="135"/>
    </row>
    <row r="27" spans="2:28" x14ac:dyDescent="0.2">
      <c r="E27" s="126"/>
      <c r="F27" s="126"/>
      <c r="L27" s="133"/>
      <c r="M27" s="133"/>
      <c r="N27" s="134"/>
      <c r="O27" s="134"/>
    </row>
    <row r="28" spans="2:28" x14ac:dyDescent="0.2">
      <c r="E28" s="126"/>
      <c r="F28" s="126"/>
      <c r="L28" s="133"/>
      <c r="M28" s="133"/>
      <c r="N28" s="134"/>
      <c r="O28" s="134"/>
    </row>
    <row r="30" spans="2:28" x14ac:dyDescent="0.25">
      <c r="L30" s="133"/>
      <c r="M30" s="133"/>
      <c r="N30" s="133"/>
      <c r="O30" s="133"/>
    </row>
    <row r="31" spans="2:28" x14ac:dyDescent="0.25">
      <c r="L31" s="133"/>
      <c r="M31" s="133"/>
      <c r="N31" s="133"/>
      <c r="O31" s="133"/>
    </row>
    <row r="32" spans="2:28" x14ac:dyDescent="0.25">
      <c r="L32" s="133"/>
      <c r="M32" s="133"/>
      <c r="N32" s="133"/>
      <c r="O32" s="133"/>
    </row>
  </sheetData>
  <mergeCells count="5">
    <mergeCell ref="C5:C6"/>
    <mergeCell ref="D5:G5"/>
    <mergeCell ref="H5:K5"/>
    <mergeCell ref="L5:O5"/>
    <mergeCell ref="B5:B6"/>
  </mergeCells>
  <conditionalFormatting sqref="Q8:Q15 S12:AC12 S13:AB15">
    <cfRule type="cellIs" dxfId="5" priority="1" operator="notEqual">
      <formula>0</formula>
    </cfRule>
  </conditionalFormatting>
  <conditionalFormatting sqref="S8:AC8 S9:AB11 Q16:AB21">
    <cfRule type="cellIs" dxfId="4" priority="2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ignoredErrors>
    <ignoredError sqref="C8:C15" numberStoredAsText="1"/>
    <ignoredError sqref="D12:D19 H12:H1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B62"/>
  <sheetViews>
    <sheetView showGridLines="0" zoomScale="85" zoomScaleNormal="85" zoomScalePageLayoutView="51" workbookViewId="0"/>
  </sheetViews>
  <sheetFormatPr defaultColWidth="9.140625" defaultRowHeight="12" x14ac:dyDescent="0.25"/>
  <cols>
    <col min="1" max="1" width="1.140625" style="29" customWidth="1"/>
    <col min="2" max="2" width="25.5703125" style="29" customWidth="1"/>
    <col min="3" max="3" width="7.42578125" style="30" customWidth="1"/>
    <col min="4" max="8" width="11" style="6" customWidth="1"/>
    <col min="9" max="10" width="10.42578125" style="6" customWidth="1"/>
    <col min="11" max="11" width="10.5703125" style="6" customWidth="1"/>
    <col min="12" max="13" width="7.42578125" style="6" customWidth="1"/>
    <col min="14" max="15" width="7.42578125" style="14" customWidth="1"/>
    <col min="16" max="16" width="1.42578125" style="29" customWidth="1"/>
    <col min="17" max="28" width="5.5703125" style="29" customWidth="1"/>
    <col min="29" max="29" width="1.5703125" style="29" customWidth="1"/>
    <col min="30" max="39" width="5.5703125" style="29" customWidth="1"/>
    <col min="40" max="16384" width="9.140625" style="29"/>
  </cols>
  <sheetData>
    <row r="1" spans="2:28" ht="6" customHeight="1" x14ac:dyDescent="0.25"/>
    <row r="2" spans="2:28" ht="14.1" customHeight="1" x14ac:dyDescent="0.25">
      <c r="B2" s="129" t="s">
        <v>101</v>
      </c>
      <c r="C2" s="32"/>
    </row>
    <row r="3" spans="2:28" ht="6" customHeight="1" x14ac:dyDescent="0.25">
      <c r="B3" s="31"/>
      <c r="C3" s="32"/>
    </row>
    <row r="4" spans="2:28" ht="6" customHeight="1" x14ac:dyDescent="0.25">
      <c r="K4" s="21"/>
      <c r="L4" s="21"/>
      <c r="M4" s="21"/>
      <c r="N4" s="21"/>
      <c r="O4" s="21"/>
    </row>
    <row r="5" spans="2:28" ht="30.75" customHeight="1" thickBot="1" x14ac:dyDescent="0.3">
      <c r="B5" s="426"/>
      <c r="C5" s="426" t="s">
        <v>3</v>
      </c>
      <c r="D5" s="423" t="s">
        <v>185</v>
      </c>
      <c r="E5" s="424"/>
      <c r="F5" s="424"/>
      <c r="G5" s="425"/>
      <c r="H5" s="423" t="s">
        <v>186</v>
      </c>
      <c r="I5" s="424"/>
      <c r="J5" s="424"/>
      <c r="K5" s="425"/>
      <c r="L5" s="430" t="s">
        <v>74</v>
      </c>
      <c r="M5" s="431"/>
      <c r="N5" s="431"/>
      <c r="O5" s="432"/>
    </row>
    <row r="6" spans="2:28" ht="20.100000000000001" customHeight="1" x14ac:dyDescent="0.25">
      <c r="B6" s="426"/>
      <c r="C6" s="426"/>
      <c r="D6" s="76" t="s">
        <v>0</v>
      </c>
      <c r="E6" s="77" t="s">
        <v>182</v>
      </c>
      <c r="F6" s="76" t="s">
        <v>183</v>
      </c>
      <c r="G6" s="77" t="s">
        <v>184</v>
      </c>
      <c r="H6" s="76" t="s">
        <v>0</v>
      </c>
      <c r="I6" s="77" t="s">
        <v>187</v>
      </c>
      <c r="J6" s="76" t="s">
        <v>188</v>
      </c>
      <c r="K6" s="77" t="s">
        <v>189</v>
      </c>
      <c r="L6" s="76" t="s">
        <v>0</v>
      </c>
      <c r="M6" s="124" t="str">
        <f>E6</f>
        <v>Out.23</v>
      </c>
      <c r="N6" s="124" t="str">
        <f>F6</f>
        <v>Nov.23</v>
      </c>
      <c r="O6" s="125" t="str">
        <f>G6</f>
        <v>Dez.23</v>
      </c>
    </row>
    <row r="7" spans="2:28" ht="7.35" customHeight="1" x14ac:dyDescent="0.25">
      <c r="B7" s="86"/>
      <c r="C7" s="86"/>
      <c r="D7" s="87"/>
      <c r="E7" s="88"/>
      <c r="F7" s="88"/>
      <c r="G7" s="88"/>
      <c r="H7" s="87"/>
      <c r="I7" s="88"/>
      <c r="J7" s="88"/>
      <c r="K7" s="88"/>
      <c r="L7" s="53"/>
      <c r="M7" s="53"/>
      <c r="N7" s="53"/>
      <c r="O7" s="53"/>
    </row>
    <row r="8" spans="2:28" ht="15.75" customHeight="1" x14ac:dyDescent="0.25">
      <c r="B8" s="84" t="s">
        <v>1</v>
      </c>
      <c r="C8" s="142" t="s">
        <v>170</v>
      </c>
      <c r="D8" s="89">
        <f t="shared" ref="D8:K8" si="0">SUM(D9:D11)</f>
        <v>69642</v>
      </c>
      <c r="E8" s="89">
        <f t="shared" si="0"/>
        <v>24238</v>
      </c>
      <c r="F8" s="89">
        <f t="shared" si="0"/>
        <v>23884</v>
      </c>
      <c r="G8" s="89">
        <f t="shared" si="0"/>
        <v>21520</v>
      </c>
      <c r="H8" s="96">
        <f t="shared" si="0"/>
        <v>62051</v>
      </c>
      <c r="I8" s="89">
        <f t="shared" si="0"/>
        <v>21554</v>
      </c>
      <c r="J8" s="89">
        <f t="shared" si="0"/>
        <v>21411</v>
      </c>
      <c r="K8" s="89">
        <f t="shared" si="0"/>
        <v>19086</v>
      </c>
      <c r="L8" s="120">
        <f>(D8-H8)/H8*100</f>
        <v>12.233485358817747</v>
      </c>
      <c r="M8" s="117">
        <f t="shared" ref="M8:O9" si="1">(E8-I8)/I8*100</f>
        <v>12.452445021805698</v>
      </c>
      <c r="N8" s="117">
        <f t="shared" si="1"/>
        <v>11.550137779645976</v>
      </c>
      <c r="O8" s="117">
        <f t="shared" si="1"/>
        <v>12.752803101749974</v>
      </c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</row>
    <row r="9" spans="2:28" ht="15.75" customHeight="1" x14ac:dyDescent="0.25">
      <c r="B9" s="90" t="s">
        <v>133</v>
      </c>
      <c r="C9" s="142" t="s">
        <v>170</v>
      </c>
      <c r="D9" s="91">
        <f>SUM(E9:G9)</f>
        <v>44027</v>
      </c>
      <c r="E9" s="91">
        <v>15309</v>
      </c>
      <c r="F9" s="91">
        <v>15138</v>
      </c>
      <c r="G9" s="91">
        <v>13580</v>
      </c>
      <c r="H9" s="98">
        <f>SUM(I9:K9)</f>
        <v>39505</v>
      </c>
      <c r="I9" s="91">
        <v>13606</v>
      </c>
      <c r="J9" s="91">
        <v>13713</v>
      </c>
      <c r="K9" s="91">
        <v>12186</v>
      </c>
      <c r="L9" s="121">
        <f>(D9-H9)/H9*100</f>
        <v>11.446652322490824</v>
      </c>
      <c r="M9" s="118">
        <f t="shared" si="1"/>
        <v>12.516536821990298</v>
      </c>
      <c r="N9" s="118">
        <f t="shared" si="1"/>
        <v>10.391599212426165</v>
      </c>
      <c r="O9" s="118">
        <f t="shared" si="1"/>
        <v>11.439356638765796</v>
      </c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</row>
    <row r="10" spans="2:28" ht="15.6" customHeight="1" x14ac:dyDescent="0.25">
      <c r="B10" s="90" t="s">
        <v>38</v>
      </c>
      <c r="C10" s="142" t="s">
        <v>170</v>
      </c>
      <c r="D10" s="91">
        <f>SUM(E10:G10)</f>
        <v>20842</v>
      </c>
      <c r="E10" s="91">
        <v>7278</v>
      </c>
      <c r="F10" s="91">
        <v>7070</v>
      </c>
      <c r="G10" s="91">
        <v>6494</v>
      </c>
      <c r="H10" s="98">
        <f>SUM(I10:K10)</f>
        <v>18408</v>
      </c>
      <c r="I10" s="91">
        <v>6465</v>
      </c>
      <c r="J10" s="91">
        <v>6319</v>
      </c>
      <c r="K10" s="91">
        <v>5624</v>
      </c>
      <c r="L10" s="121">
        <f t="shared" ref="L10:L11" si="2">(D10-H10)/H10*100</f>
        <v>13.222511951325512</v>
      </c>
      <c r="M10" s="118">
        <f t="shared" ref="M10:M11" si="3">(E10-I10)/I10*100</f>
        <v>12.575406032482597</v>
      </c>
      <c r="N10" s="118">
        <f t="shared" ref="N10:N11" si="4">(F10-J10)/J10*100</f>
        <v>11.884791897452128</v>
      </c>
      <c r="O10" s="118">
        <f t="shared" ref="O10:O11" si="5">(G10-K10)/K10*100</f>
        <v>15.469416785206258</v>
      </c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</row>
    <row r="11" spans="2:28" ht="14.1" customHeight="1" x14ac:dyDescent="0.25">
      <c r="B11" s="90" t="s">
        <v>78</v>
      </c>
      <c r="C11" s="142" t="s">
        <v>170</v>
      </c>
      <c r="D11" s="91">
        <f>SUM(E11:G11)</f>
        <v>4773</v>
      </c>
      <c r="E11" s="91">
        <v>1651</v>
      </c>
      <c r="F11" s="91">
        <v>1676</v>
      </c>
      <c r="G11" s="91">
        <v>1446</v>
      </c>
      <c r="H11" s="98">
        <f>SUM(I11:K11)</f>
        <v>4138</v>
      </c>
      <c r="I11" s="91">
        <v>1483</v>
      </c>
      <c r="J11" s="91">
        <v>1379</v>
      </c>
      <c r="K11" s="91">
        <v>1276</v>
      </c>
      <c r="L11" s="121">
        <f t="shared" si="2"/>
        <v>15.345577573707105</v>
      </c>
      <c r="M11" s="118">
        <f t="shared" si="3"/>
        <v>11.328388401888065</v>
      </c>
      <c r="N11" s="118">
        <f t="shared" si="4"/>
        <v>21.537345902828136</v>
      </c>
      <c r="O11" s="118">
        <f t="shared" si="5"/>
        <v>13.322884012539186</v>
      </c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2:28" ht="7.35" customHeight="1" x14ac:dyDescent="0.25">
      <c r="B12" s="86"/>
      <c r="C12" s="143"/>
      <c r="D12" s="87"/>
      <c r="E12" s="88"/>
      <c r="F12" s="88"/>
      <c r="G12" s="88"/>
      <c r="H12" s="95"/>
      <c r="I12" s="88"/>
      <c r="J12" s="88"/>
      <c r="K12" s="88"/>
      <c r="L12" s="119"/>
      <c r="M12" s="53"/>
      <c r="N12" s="53"/>
      <c r="O12" s="53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</row>
    <row r="13" spans="2:28" ht="15.75" customHeight="1" x14ac:dyDescent="0.25">
      <c r="B13" s="84" t="s">
        <v>103</v>
      </c>
      <c r="C13" s="142" t="s">
        <v>170</v>
      </c>
      <c r="D13" s="89">
        <f t="shared" ref="D13:K13" si="6">SUM(D14:D16)</f>
        <v>352554</v>
      </c>
      <c r="E13" s="89">
        <f t="shared" si="6"/>
        <v>122764</v>
      </c>
      <c r="F13" s="89">
        <f t="shared" si="6"/>
        <v>120547</v>
      </c>
      <c r="G13" s="89">
        <f t="shared" si="6"/>
        <v>109243</v>
      </c>
      <c r="H13" s="96">
        <f t="shared" si="6"/>
        <v>303737</v>
      </c>
      <c r="I13" s="89">
        <f t="shared" si="6"/>
        <v>88931</v>
      </c>
      <c r="J13" s="89">
        <f t="shared" si="6"/>
        <v>108794</v>
      </c>
      <c r="K13" s="89">
        <f t="shared" si="6"/>
        <v>106012</v>
      </c>
      <c r="L13" s="120">
        <f t="shared" ref="L13:O14" si="7">(D13-H13)/H13*100</f>
        <v>16.072128189848453</v>
      </c>
      <c r="M13" s="117">
        <f t="shared" si="7"/>
        <v>38.044101606863748</v>
      </c>
      <c r="N13" s="117">
        <f t="shared" si="7"/>
        <v>10.802985458756917</v>
      </c>
      <c r="O13" s="117">
        <f t="shared" si="7"/>
        <v>3.0477681771874883</v>
      </c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</row>
    <row r="14" spans="2:28" ht="15.75" customHeight="1" x14ac:dyDescent="0.25">
      <c r="B14" s="90" t="s">
        <v>133</v>
      </c>
      <c r="C14" s="142" t="s">
        <v>170</v>
      </c>
      <c r="D14" s="91">
        <f>SUM(E14:G14)</f>
        <v>229660</v>
      </c>
      <c r="E14" s="91">
        <v>79485</v>
      </c>
      <c r="F14" s="91">
        <v>78567</v>
      </c>
      <c r="G14" s="91">
        <v>71608</v>
      </c>
      <c r="H14" s="98">
        <f>SUM(I14:K14)</f>
        <v>195873</v>
      </c>
      <c r="I14" s="91">
        <v>50661</v>
      </c>
      <c r="J14" s="91">
        <v>71574</v>
      </c>
      <c r="K14" s="91">
        <v>73638</v>
      </c>
      <c r="L14" s="121">
        <f t="shared" si="7"/>
        <v>17.249442240635513</v>
      </c>
      <c r="M14" s="118">
        <f t="shared" si="7"/>
        <v>56.895837034405162</v>
      </c>
      <c r="N14" s="118">
        <f t="shared" si="7"/>
        <v>9.7703076536172357</v>
      </c>
      <c r="O14" s="118">
        <f t="shared" si="7"/>
        <v>-2.7567288628153941</v>
      </c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</row>
    <row r="15" spans="2:28" ht="15.75" customHeight="1" x14ac:dyDescent="0.25">
      <c r="B15" s="90" t="s">
        <v>38</v>
      </c>
      <c r="C15" s="142" t="s">
        <v>170</v>
      </c>
      <c r="D15" s="91">
        <f>SUM(E15:G15)</f>
        <v>111255</v>
      </c>
      <c r="E15" s="91">
        <v>39217</v>
      </c>
      <c r="F15" s="91">
        <v>37915</v>
      </c>
      <c r="G15" s="91">
        <v>34123</v>
      </c>
      <c r="H15" s="98">
        <f>SUM(I15:K15)</f>
        <v>97650</v>
      </c>
      <c r="I15" s="91">
        <v>34605</v>
      </c>
      <c r="J15" s="91">
        <v>33806</v>
      </c>
      <c r="K15" s="91">
        <v>29239</v>
      </c>
      <c r="L15" s="121">
        <f t="shared" ref="L15:L16" si="8">(D15-H15)/H15*100</f>
        <v>13.93241167434716</v>
      </c>
      <c r="M15" s="118">
        <f t="shared" ref="M15:M16" si="9">(E15-I15)/I15*100</f>
        <v>13.327553821702065</v>
      </c>
      <c r="N15" s="118">
        <f t="shared" ref="N15:N16" si="10">(F15-J15)/J15*100</f>
        <v>12.154647104064367</v>
      </c>
      <c r="O15" s="118">
        <f t="shared" ref="O15:O16" si="11">(G15-K15)/K15*100</f>
        <v>16.7037176374021</v>
      </c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</row>
    <row r="16" spans="2:28" ht="15.75" customHeight="1" x14ac:dyDescent="0.25">
      <c r="B16" s="90" t="s">
        <v>78</v>
      </c>
      <c r="C16" s="142" t="s">
        <v>170</v>
      </c>
      <c r="D16" s="91">
        <f>SUM(E16:G16)</f>
        <v>11639</v>
      </c>
      <c r="E16" s="91">
        <v>4062</v>
      </c>
      <c r="F16" s="91">
        <v>4065</v>
      </c>
      <c r="G16" s="91">
        <v>3512</v>
      </c>
      <c r="H16" s="98">
        <f>SUM(I16:K16)</f>
        <v>10214</v>
      </c>
      <c r="I16" s="91">
        <v>3665</v>
      </c>
      <c r="J16" s="91">
        <v>3414</v>
      </c>
      <c r="K16" s="91">
        <v>3135</v>
      </c>
      <c r="L16" s="121">
        <f t="shared" si="8"/>
        <v>13.951439201096536</v>
      </c>
      <c r="M16" s="118">
        <f t="shared" si="9"/>
        <v>10.832196452933152</v>
      </c>
      <c r="N16" s="118">
        <f t="shared" si="10"/>
        <v>19.068541300527244</v>
      </c>
      <c r="O16" s="118">
        <f t="shared" si="11"/>
        <v>12.025518341307816</v>
      </c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2:28" ht="7.35" customHeight="1" x14ac:dyDescent="0.25">
      <c r="B17" s="86"/>
      <c r="C17" s="143"/>
      <c r="D17" s="87"/>
      <c r="E17" s="88"/>
      <c r="F17" s="88"/>
      <c r="G17" s="88"/>
      <c r="H17" s="95"/>
      <c r="I17" s="88"/>
      <c r="J17" s="88"/>
      <c r="K17" s="88"/>
      <c r="L17" s="119"/>
      <c r="M17" s="53"/>
      <c r="N17" s="53"/>
      <c r="O17" s="53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</row>
    <row r="18" spans="2:28" ht="15.75" customHeight="1" x14ac:dyDescent="0.25">
      <c r="B18" s="84" t="s">
        <v>71</v>
      </c>
      <c r="C18" s="142" t="s">
        <v>170</v>
      </c>
      <c r="D18" s="89">
        <f t="shared" ref="D18:K18" si="12">SUM(D19:D21)</f>
        <v>1521114</v>
      </c>
      <c r="E18" s="89">
        <f t="shared" si="12"/>
        <v>515467</v>
      </c>
      <c r="F18" s="89">
        <f t="shared" si="12"/>
        <v>500783</v>
      </c>
      <c r="G18" s="89">
        <f t="shared" si="12"/>
        <v>504864</v>
      </c>
      <c r="H18" s="96">
        <f t="shared" si="12"/>
        <v>1459403</v>
      </c>
      <c r="I18" s="89">
        <f t="shared" si="12"/>
        <v>481759</v>
      </c>
      <c r="J18" s="89">
        <f t="shared" si="12"/>
        <v>480691</v>
      </c>
      <c r="K18" s="89">
        <f t="shared" si="12"/>
        <v>496953</v>
      </c>
      <c r="L18" s="120">
        <f t="shared" ref="L18:O21" si="13">(D18-H18)/H18*100</f>
        <v>4.2285098769839449</v>
      </c>
      <c r="M18" s="117">
        <f t="shared" si="13"/>
        <v>6.9968594255634038</v>
      </c>
      <c r="N18" s="117">
        <f t="shared" si="13"/>
        <v>4.1798161396822495</v>
      </c>
      <c r="O18" s="117">
        <f t="shared" si="13"/>
        <v>1.5919010449680353</v>
      </c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</row>
    <row r="19" spans="2:28" ht="15.75" customHeight="1" x14ac:dyDescent="0.25">
      <c r="B19" s="90" t="s">
        <v>133</v>
      </c>
      <c r="C19" s="142" t="s">
        <v>170</v>
      </c>
      <c r="D19" s="91">
        <f>SUM(E19:G19)</f>
        <v>956080</v>
      </c>
      <c r="E19" s="91">
        <v>324128</v>
      </c>
      <c r="F19" s="91">
        <v>315169</v>
      </c>
      <c r="G19" s="91">
        <v>316783</v>
      </c>
      <c r="H19" s="98">
        <f>SUM(I19:K19)</f>
        <v>934203</v>
      </c>
      <c r="I19" s="91">
        <v>302865</v>
      </c>
      <c r="J19" s="91">
        <v>307302</v>
      </c>
      <c r="K19" s="91">
        <v>324036</v>
      </c>
      <c r="L19" s="121">
        <f t="shared" si="13"/>
        <v>2.3417822464710558</v>
      </c>
      <c r="M19" s="118">
        <f t="shared" si="13"/>
        <v>7.0206197480725736</v>
      </c>
      <c r="N19" s="118">
        <f t="shared" si="13"/>
        <v>2.5600223883996849</v>
      </c>
      <c r="O19" s="118">
        <f t="shared" si="13"/>
        <v>-2.2383315434087567</v>
      </c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</row>
    <row r="20" spans="2:28" ht="15.75" customHeight="1" x14ac:dyDescent="0.25">
      <c r="B20" s="90" t="s">
        <v>38</v>
      </c>
      <c r="C20" s="142" t="s">
        <v>170</v>
      </c>
      <c r="D20" s="91">
        <f>SUM(E20:G20)</f>
        <v>485983</v>
      </c>
      <c r="E20" s="91">
        <v>164481</v>
      </c>
      <c r="F20" s="91">
        <v>159117</v>
      </c>
      <c r="G20" s="91">
        <v>162385</v>
      </c>
      <c r="H20" s="98">
        <f>SUM(I20:K20)</f>
        <v>451909</v>
      </c>
      <c r="I20" s="91">
        <v>154124</v>
      </c>
      <c r="J20" s="91">
        <v>149563</v>
      </c>
      <c r="K20" s="91">
        <v>148222</v>
      </c>
      <c r="L20" s="121">
        <f t="shared" si="13"/>
        <v>7.540013586806193</v>
      </c>
      <c r="M20" s="118">
        <f t="shared" si="13"/>
        <v>6.7199138356128829</v>
      </c>
      <c r="N20" s="118">
        <f t="shared" si="13"/>
        <v>6.3879435421862363</v>
      </c>
      <c r="O20" s="118">
        <f t="shared" si="13"/>
        <v>9.5552617020415322</v>
      </c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</row>
    <row r="21" spans="2:28" ht="15.75" customHeight="1" x14ac:dyDescent="0.25">
      <c r="B21" s="90" t="s">
        <v>78</v>
      </c>
      <c r="C21" s="142" t="s">
        <v>170</v>
      </c>
      <c r="D21" s="91">
        <f>SUM(E21:G21)</f>
        <v>79051</v>
      </c>
      <c r="E21" s="91">
        <v>26858</v>
      </c>
      <c r="F21" s="91">
        <v>26497</v>
      </c>
      <c r="G21" s="91">
        <v>25696</v>
      </c>
      <c r="H21" s="98">
        <f>SUM(I21:K21)</f>
        <v>73291</v>
      </c>
      <c r="I21" s="91">
        <v>24770</v>
      </c>
      <c r="J21" s="91">
        <v>23826</v>
      </c>
      <c r="K21" s="91">
        <v>24695</v>
      </c>
      <c r="L21" s="121">
        <f t="shared" si="13"/>
        <v>7.8590822884119467</v>
      </c>
      <c r="M21" s="118">
        <f t="shared" si="13"/>
        <v>8.4295518772708924</v>
      </c>
      <c r="N21" s="118">
        <f t="shared" si="13"/>
        <v>11.210442373877278</v>
      </c>
      <c r="O21" s="118">
        <f t="shared" si="13"/>
        <v>4.0534521158129175</v>
      </c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2:28" ht="7.35" customHeight="1" x14ac:dyDescent="0.25">
      <c r="B22" s="86"/>
      <c r="C22" s="143"/>
      <c r="D22" s="87"/>
      <c r="E22" s="88"/>
      <c r="F22" s="88"/>
      <c r="G22" s="88"/>
      <c r="H22" s="95"/>
      <c r="I22" s="88"/>
      <c r="J22" s="88"/>
      <c r="K22" s="88"/>
      <c r="L22" s="119"/>
      <c r="M22" s="53"/>
      <c r="N22" s="53"/>
      <c r="O22" s="53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</row>
    <row r="23" spans="2:28" ht="15.75" customHeight="1" x14ac:dyDescent="0.25">
      <c r="B23" s="84" t="s">
        <v>72</v>
      </c>
      <c r="C23" s="142" t="s">
        <v>73</v>
      </c>
      <c r="D23" s="140">
        <f t="shared" ref="D23:K26" si="14">D13/D18*100</f>
        <v>23.177355543371505</v>
      </c>
      <c r="E23" s="140">
        <f t="shared" si="14"/>
        <v>23.816073579879994</v>
      </c>
      <c r="F23" s="140">
        <f t="shared" si="14"/>
        <v>24.071703711987027</v>
      </c>
      <c r="G23" s="140">
        <f t="shared" si="14"/>
        <v>21.638104519236865</v>
      </c>
      <c r="H23" s="108">
        <f t="shared" si="14"/>
        <v>20.81241439136414</v>
      </c>
      <c r="I23" s="140">
        <f t="shared" si="14"/>
        <v>18.459644760139408</v>
      </c>
      <c r="J23" s="140">
        <f t="shared" si="14"/>
        <v>22.632834814881079</v>
      </c>
      <c r="K23" s="140">
        <f t="shared" si="14"/>
        <v>21.332399643427046</v>
      </c>
      <c r="L23" s="120">
        <f>D23-H23</f>
        <v>2.3649411520073649</v>
      </c>
      <c r="M23" s="117">
        <f t="shared" ref="M23:O26" si="15">E23-I23</f>
        <v>5.3564288197405858</v>
      </c>
      <c r="N23" s="117">
        <f t="shared" si="15"/>
        <v>1.438868897105948</v>
      </c>
      <c r="O23" s="117">
        <f t="shared" si="15"/>
        <v>0.30570487580981975</v>
      </c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</row>
    <row r="24" spans="2:28" ht="15.75" customHeight="1" x14ac:dyDescent="0.25">
      <c r="B24" s="90" t="s">
        <v>133</v>
      </c>
      <c r="C24" s="142" t="s">
        <v>73</v>
      </c>
      <c r="D24" s="141">
        <f t="shared" si="14"/>
        <v>24.021002426575183</v>
      </c>
      <c r="E24" s="141">
        <f t="shared" si="14"/>
        <v>24.522719419488599</v>
      </c>
      <c r="F24" s="141">
        <f t="shared" si="14"/>
        <v>24.928530407495661</v>
      </c>
      <c r="G24" s="141">
        <f t="shared" si="14"/>
        <v>22.604748360865322</v>
      </c>
      <c r="H24" s="109">
        <f t="shared" si="14"/>
        <v>20.966856240024921</v>
      </c>
      <c r="I24" s="141">
        <f t="shared" si="14"/>
        <v>16.727254717448368</v>
      </c>
      <c r="J24" s="141">
        <f t="shared" si="14"/>
        <v>23.291094753695063</v>
      </c>
      <c r="K24" s="141">
        <f>K14/K19*100</f>
        <v>22.725252749694477</v>
      </c>
      <c r="L24" s="121">
        <f>D24-H24</f>
        <v>3.0541461865502626</v>
      </c>
      <c r="M24" s="118">
        <f t="shared" si="15"/>
        <v>7.7954647020402312</v>
      </c>
      <c r="N24" s="118">
        <f t="shared" si="15"/>
        <v>1.6374356538005976</v>
      </c>
      <c r="O24" s="118">
        <f t="shared" si="15"/>
        <v>-0.12050438882915415</v>
      </c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</row>
    <row r="25" spans="2:28" ht="15.75" customHeight="1" x14ac:dyDescent="0.25">
      <c r="B25" s="90" t="s">
        <v>38</v>
      </c>
      <c r="C25" s="142" t="s">
        <v>73</v>
      </c>
      <c r="D25" s="141">
        <f t="shared" si="14"/>
        <v>22.892776084760165</v>
      </c>
      <c r="E25" s="141">
        <f>E15/E20*100</f>
        <v>23.842875468899145</v>
      </c>
      <c r="F25" s="141">
        <f>F15/F20*100</f>
        <v>23.828377860316621</v>
      </c>
      <c r="G25" s="141">
        <f t="shared" si="14"/>
        <v>21.013640422452813</v>
      </c>
      <c r="H25" s="109">
        <f t="shared" si="14"/>
        <v>21.608332651042577</v>
      </c>
      <c r="I25" s="141">
        <f t="shared" si="14"/>
        <v>22.452700423035999</v>
      </c>
      <c r="J25" s="141">
        <f t="shared" si="14"/>
        <v>22.603183942552636</v>
      </c>
      <c r="K25" s="141">
        <f t="shared" si="14"/>
        <v>19.726491344064982</v>
      </c>
      <c r="L25" s="121">
        <f>D25-H25</f>
        <v>1.2844434337175876</v>
      </c>
      <c r="M25" s="118">
        <f t="shared" si="15"/>
        <v>1.3901750458631454</v>
      </c>
      <c r="N25" s="118">
        <f t="shared" si="15"/>
        <v>1.2251939177639848</v>
      </c>
      <c r="O25" s="118">
        <f t="shared" si="15"/>
        <v>1.2871490783878308</v>
      </c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</row>
    <row r="26" spans="2:28" ht="15.75" customHeight="1" x14ac:dyDescent="0.25">
      <c r="B26" s="90" t="s">
        <v>78</v>
      </c>
      <c r="C26" s="142" t="s">
        <v>73</v>
      </c>
      <c r="D26" s="141">
        <f t="shared" si="14"/>
        <v>14.723406408521081</v>
      </c>
      <c r="E26" s="141">
        <f t="shared" si="14"/>
        <v>15.123985404721127</v>
      </c>
      <c r="F26" s="141">
        <f t="shared" si="14"/>
        <v>15.341359399177264</v>
      </c>
      <c r="G26" s="141">
        <f t="shared" si="14"/>
        <v>13.667496886674968</v>
      </c>
      <c r="H26" s="109">
        <f t="shared" si="14"/>
        <v>13.936226821847159</v>
      </c>
      <c r="I26" s="141">
        <f t="shared" si="14"/>
        <v>14.796124343964474</v>
      </c>
      <c r="J26" s="141">
        <f t="shared" si="14"/>
        <v>14.328884411986905</v>
      </c>
      <c r="K26" s="141">
        <f t="shared" si="14"/>
        <v>12.694877505567929</v>
      </c>
      <c r="L26" s="121">
        <f>D26-H26</f>
        <v>0.78717958667392196</v>
      </c>
      <c r="M26" s="118">
        <f t="shared" si="15"/>
        <v>0.32786106075665344</v>
      </c>
      <c r="N26" s="118">
        <f t="shared" si="15"/>
        <v>1.0124749871903589</v>
      </c>
      <c r="O26" s="118">
        <f t="shared" si="15"/>
        <v>0.97261938110703916</v>
      </c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2:28" ht="7.35" customHeight="1" thickBot="1" x14ac:dyDescent="0.3">
      <c r="B27" s="138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</row>
    <row r="28" spans="2:28" ht="16.5" customHeight="1" thickTop="1" x14ac:dyDescent="0.25">
      <c r="B28" s="80" t="s">
        <v>167</v>
      </c>
      <c r="C28" s="79"/>
      <c r="D28" s="345"/>
      <c r="E28" s="79"/>
      <c r="F28" s="79"/>
      <c r="G28" s="79"/>
      <c r="H28" s="79"/>
      <c r="I28" s="79"/>
      <c r="J28" s="79"/>
      <c r="K28" s="78"/>
      <c r="L28" s="80"/>
      <c r="M28" s="80"/>
      <c r="N28" s="80"/>
      <c r="O28" s="61" t="s">
        <v>119</v>
      </c>
    </row>
    <row r="29" spans="2:28" ht="14.1" customHeight="1" x14ac:dyDescent="0.2">
      <c r="C29" s="6"/>
      <c r="D29" s="49"/>
      <c r="N29" s="6"/>
      <c r="O29" s="2"/>
    </row>
    <row r="30" spans="2:28" ht="14.1" customHeight="1" x14ac:dyDescent="0.25">
      <c r="C30" s="6"/>
      <c r="D30" s="20"/>
      <c r="I30" s="20"/>
      <c r="J30" s="51"/>
      <c r="K30" s="21"/>
      <c r="L30" s="20"/>
      <c r="M30" s="20"/>
      <c r="N30" s="20"/>
      <c r="O30" s="20"/>
    </row>
    <row r="31" spans="2:28" ht="15" x14ac:dyDescent="0.25">
      <c r="B31" s="14"/>
      <c r="C31" s="6"/>
      <c r="D31" s="20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2:28" ht="15" x14ac:dyDescent="0.25">
      <c r="B32" s="14"/>
      <c r="C32" s="20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2:19" ht="15" x14ac:dyDescent="0.25">
      <c r="B33" s="14"/>
      <c r="C33" s="6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2:19" ht="15" x14ac:dyDescent="0.25">
      <c r="B34" s="14"/>
      <c r="C34" s="6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19" ht="15" x14ac:dyDescent="0.25">
      <c r="B35" s="14"/>
      <c r="C35" s="6"/>
      <c r="D35"/>
      <c r="E35"/>
      <c r="F35"/>
      <c r="G35"/>
      <c r="H35"/>
      <c r="I35"/>
      <c r="J35"/>
      <c r="K35"/>
    </row>
    <row r="36" spans="2:19" ht="15" x14ac:dyDescent="0.25">
      <c r="B36" s="14"/>
      <c r="C36" s="6"/>
      <c r="D36"/>
      <c r="E36"/>
      <c r="F36"/>
      <c r="G36"/>
      <c r="H36"/>
      <c r="I36"/>
      <c r="J36"/>
      <c r="K36"/>
    </row>
    <row r="37" spans="2:19" ht="15" x14ac:dyDescent="0.25">
      <c r="D37"/>
      <c r="E37"/>
      <c r="F37"/>
      <c r="G37"/>
      <c r="H37"/>
      <c r="I37"/>
      <c r="J37"/>
      <c r="K37"/>
    </row>
    <row r="38" spans="2:19" ht="15" x14ac:dyDescent="0.25">
      <c r="D38"/>
      <c r="E38"/>
      <c r="F38"/>
      <c r="G38"/>
      <c r="H38"/>
      <c r="I38"/>
      <c r="J38"/>
      <c r="K38"/>
    </row>
    <row r="39" spans="2:19" ht="15" x14ac:dyDescent="0.25">
      <c r="D39"/>
      <c r="E39"/>
      <c r="F39"/>
      <c r="G39"/>
      <c r="H39"/>
      <c r="I39"/>
      <c r="J39"/>
      <c r="K39"/>
    </row>
    <row r="40" spans="2:19" ht="15" x14ac:dyDescent="0.25">
      <c r="D40"/>
      <c r="E40"/>
      <c r="F40"/>
      <c r="G40"/>
      <c r="H40"/>
      <c r="I40"/>
      <c r="J40"/>
      <c r="K40"/>
    </row>
    <row r="41" spans="2:19" ht="15" x14ac:dyDescent="0.25">
      <c r="C41" s="29"/>
      <c r="D41"/>
      <c r="E41"/>
      <c r="F41"/>
      <c r="G41"/>
      <c r="H41"/>
      <c r="I41"/>
      <c r="J41"/>
      <c r="K41"/>
      <c r="L41" s="29"/>
      <c r="M41" s="29"/>
      <c r="N41" s="29"/>
      <c r="O41" s="29"/>
    </row>
    <row r="42" spans="2:19" ht="15" x14ac:dyDescent="0.25">
      <c r="C42" s="29"/>
      <c r="D42"/>
      <c r="E42"/>
      <c r="F42"/>
      <c r="G42"/>
      <c r="H42"/>
      <c r="I42"/>
      <c r="J42"/>
      <c r="K42"/>
      <c r="L42" s="29"/>
      <c r="M42" s="29"/>
      <c r="N42" s="29"/>
      <c r="O42" s="29"/>
    </row>
    <row r="43" spans="2:19" ht="15" x14ac:dyDescent="0.25">
      <c r="C43" s="29"/>
      <c r="D43"/>
      <c r="E43"/>
      <c r="F43"/>
      <c r="G43"/>
      <c r="H43"/>
      <c r="I43"/>
      <c r="J43"/>
      <c r="K43"/>
      <c r="L43" s="29"/>
      <c r="M43" s="29"/>
      <c r="N43" s="29"/>
      <c r="O43" s="29"/>
    </row>
    <row r="44" spans="2:19" ht="15" x14ac:dyDescent="0.25">
      <c r="C44" s="29"/>
      <c r="D44"/>
      <c r="E44"/>
      <c r="F44"/>
      <c r="G44"/>
      <c r="H44"/>
      <c r="I44"/>
      <c r="J44"/>
      <c r="K44"/>
      <c r="L44" s="29"/>
      <c r="M44" s="29"/>
      <c r="N44" s="29"/>
      <c r="O44" s="29"/>
    </row>
    <row r="45" spans="2:19" ht="15" x14ac:dyDescent="0.25">
      <c r="C45" s="29"/>
      <c r="D45"/>
      <c r="E45"/>
      <c r="F45"/>
      <c r="G45"/>
      <c r="H45"/>
      <c r="I45"/>
      <c r="J45"/>
      <c r="K45"/>
      <c r="L45" s="29"/>
      <c r="M45" s="29"/>
      <c r="N45" s="29"/>
      <c r="O45" s="29"/>
    </row>
    <row r="46" spans="2:19" ht="15" x14ac:dyDescent="0.25">
      <c r="C46" s="29"/>
      <c r="D46"/>
      <c r="E46"/>
      <c r="F46"/>
      <c r="G46"/>
      <c r="H46"/>
      <c r="I46"/>
      <c r="J46"/>
      <c r="K46"/>
      <c r="L46" s="29"/>
      <c r="M46" s="29"/>
      <c r="N46" s="29"/>
      <c r="O46" s="29"/>
    </row>
    <row r="47" spans="2:19" ht="15" x14ac:dyDescent="0.25">
      <c r="C47" s="29"/>
      <c r="D47"/>
      <c r="E47"/>
      <c r="F47"/>
      <c r="G47"/>
      <c r="H47"/>
      <c r="I47"/>
      <c r="J47"/>
      <c r="K47"/>
      <c r="L47" s="29"/>
      <c r="M47" s="29"/>
      <c r="N47" s="29"/>
      <c r="O47" s="29"/>
    </row>
    <row r="48" spans="2:19" ht="15" x14ac:dyDescent="0.25">
      <c r="C48" s="29"/>
      <c r="D48"/>
      <c r="E48"/>
      <c r="F48"/>
      <c r="G48"/>
      <c r="H48"/>
      <c r="I48"/>
      <c r="J48"/>
      <c r="K48"/>
      <c r="L48" s="29"/>
      <c r="M48" s="29"/>
      <c r="N48" s="29"/>
      <c r="O48" s="29"/>
    </row>
    <row r="49" spans="3:15" ht="15" x14ac:dyDescent="0.25">
      <c r="C49" s="29"/>
      <c r="D49"/>
      <c r="E49"/>
      <c r="F49"/>
      <c r="G49"/>
      <c r="H49"/>
      <c r="I49"/>
      <c r="J49"/>
      <c r="K49"/>
      <c r="L49" s="29"/>
      <c r="M49" s="29"/>
      <c r="N49" s="29"/>
      <c r="O49" s="29"/>
    </row>
    <row r="50" spans="3:15" ht="15" x14ac:dyDescent="0.25">
      <c r="C50" s="29"/>
      <c r="D50"/>
      <c r="E50"/>
      <c r="F50"/>
      <c r="G50"/>
      <c r="H50"/>
      <c r="I50"/>
      <c r="J50"/>
      <c r="K50"/>
      <c r="L50" s="29"/>
      <c r="M50" s="29"/>
      <c r="N50" s="29"/>
      <c r="O50" s="29"/>
    </row>
    <row r="51" spans="3:15" ht="15" x14ac:dyDescent="0.25">
      <c r="C51" s="29"/>
      <c r="D51"/>
      <c r="E51"/>
      <c r="F51"/>
      <c r="G51"/>
      <c r="H51"/>
      <c r="I51"/>
      <c r="J51"/>
      <c r="K51"/>
      <c r="L51" s="29"/>
      <c r="M51" s="29"/>
      <c r="N51" s="29"/>
      <c r="O51" s="29"/>
    </row>
    <row r="52" spans="3:15" ht="15" x14ac:dyDescent="0.25">
      <c r="C52" s="29"/>
      <c r="D52"/>
      <c r="E52"/>
      <c r="F52"/>
      <c r="G52"/>
      <c r="H52"/>
      <c r="I52"/>
      <c r="J52"/>
      <c r="K52"/>
      <c r="L52" s="29"/>
      <c r="M52" s="29"/>
      <c r="N52" s="29"/>
      <c r="O52" s="29"/>
    </row>
    <row r="53" spans="3:15" ht="15" x14ac:dyDescent="0.25">
      <c r="C53" s="29"/>
      <c r="D53"/>
      <c r="E53"/>
      <c r="F53"/>
      <c r="G53"/>
      <c r="H53"/>
      <c r="I53"/>
      <c r="J53"/>
      <c r="K53"/>
      <c r="L53" s="29"/>
      <c r="M53" s="29"/>
      <c r="N53" s="29"/>
      <c r="O53" s="29"/>
    </row>
    <row r="54" spans="3:15" ht="15" x14ac:dyDescent="0.25">
      <c r="C54" s="29"/>
      <c r="D54"/>
      <c r="E54"/>
      <c r="F54"/>
      <c r="G54"/>
      <c r="H54"/>
      <c r="I54"/>
      <c r="J54"/>
      <c r="K54"/>
      <c r="L54" s="29"/>
      <c r="M54" s="29"/>
      <c r="N54" s="29"/>
      <c r="O54" s="29"/>
    </row>
    <row r="55" spans="3:15" ht="15" x14ac:dyDescent="0.25">
      <c r="C55" s="29"/>
      <c r="D55"/>
      <c r="E55"/>
      <c r="F55"/>
      <c r="G55"/>
      <c r="H55"/>
      <c r="I55"/>
      <c r="J55"/>
      <c r="K55"/>
      <c r="L55" s="29"/>
      <c r="M55" s="29"/>
      <c r="N55" s="29"/>
      <c r="O55" s="29"/>
    </row>
    <row r="56" spans="3:15" ht="15" x14ac:dyDescent="0.25">
      <c r="C56" s="29"/>
      <c r="D56"/>
      <c r="E56"/>
      <c r="F56"/>
      <c r="G56"/>
      <c r="H56"/>
      <c r="I56"/>
      <c r="J56"/>
      <c r="K56"/>
      <c r="L56" s="29"/>
      <c r="M56" s="29"/>
      <c r="N56" s="29"/>
      <c r="O56" s="29"/>
    </row>
    <row r="57" spans="3:15" ht="15" x14ac:dyDescent="0.25">
      <c r="C57" s="29"/>
      <c r="D57"/>
      <c r="E57"/>
      <c r="F57"/>
      <c r="G57"/>
      <c r="H57"/>
      <c r="I57"/>
      <c r="J57"/>
      <c r="K57"/>
      <c r="L57" s="29"/>
      <c r="M57" s="29"/>
      <c r="N57" s="29"/>
      <c r="O57" s="29"/>
    </row>
    <row r="58" spans="3:15" ht="15" x14ac:dyDescent="0.25">
      <c r="C58" s="29"/>
      <c r="D58"/>
      <c r="E58"/>
      <c r="F58"/>
      <c r="G58"/>
      <c r="H58"/>
      <c r="I58"/>
      <c r="J58"/>
      <c r="K58"/>
      <c r="L58" s="29"/>
      <c r="M58" s="29"/>
      <c r="N58" s="29"/>
      <c r="O58" s="29"/>
    </row>
    <row r="59" spans="3:15" ht="15" x14ac:dyDescent="0.25">
      <c r="C59" s="29"/>
      <c r="D59"/>
      <c r="E59"/>
      <c r="F59"/>
      <c r="G59"/>
      <c r="H59"/>
      <c r="I59"/>
      <c r="J59"/>
      <c r="K59"/>
      <c r="L59" s="29"/>
      <c r="M59" s="29"/>
      <c r="N59" s="29"/>
      <c r="O59" s="29"/>
    </row>
    <row r="60" spans="3:15" ht="15" x14ac:dyDescent="0.25">
      <c r="C60" s="29"/>
      <c r="D60"/>
      <c r="E60"/>
      <c r="F60"/>
      <c r="G60"/>
      <c r="H60"/>
      <c r="I60"/>
      <c r="J60"/>
      <c r="K60"/>
      <c r="L60" s="29"/>
      <c r="M60" s="29"/>
      <c r="N60" s="29"/>
      <c r="O60" s="29"/>
    </row>
    <row r="61" spans="3:15" ht="15" x14ac:dyDescent="0.25">
      <c r="C61" s="29"/>
      <c r="D61"/>
      <c r="E61"/>
      <c r="F61"/>
      <c r="G61"/>
      <c r="H61"/>
      <c r="I61"/>
      <c r="J61"/>
      <c r="K61"/>
      <c r="L61" s="29"/>
      <c r="M61" s="29"/>
      <c r="N61" s="29"/>
      <c r="O61" s="29"/>
    </row>
    <row r="62" spans="3:15" ht="15" x14ac:dyDescent="0.25">
      <c r="C62" s="29"/>
      <c r="D62"/>
      <c r="E62"/>
      <c r="F62"/>
      <c r="G62"/>
      <c r="H62"/>
      <c r="I62"/>
      <c r="J62"/>
      <c r="K62"/>
      <c r="L62" s="29"/>
      <c r="M62" s="29"/>
      <c r="N62" s="29"/>
      <c r="O62" s="29"/>
    </row>
  </sheetData>
  <mergeCells count="5">
    <mergeCell ref="C5:C6"/>
    <mergeCell ref="L5:O5"/>
    <mergeCell ref="D5:G5"/>
    <mergeCell ref="H5:K5"/>
    <mergeCell ref="B5:B6"/>
  </mergeCells>
  <conditionalFormatting sqref="Q8:AB27">
    <cfRule type="cellIs" dxfId="3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headerFooter>
    <oddFooter>&amp;L_x000D_&amp;1#&amp;"Calibri"&amp;10&amp;K008000 PUBLICA - PUBLIC</oddFooter>
  </headerFooter>
  <ignoredErrors>
    <ignoredError sqref="C8:C2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U32"/>
  <sheetViews>
    <sheetView showGridLines="0" zoomScale="85" zoomScaleNormal="85" workbookViewId="0"/>
  </sheetViews>
  <sheetFormatPr defaultColWidth="9.140625" defaultRowHeight="12" x14ac:dyDescent="0.25"/>
  <cols>
    <col min="1" max="1" width="1.42578125" style="7" customWidth="1"/>
    <col min="2" max="2" width="3.42578125" style="7" customWidth="1"/>
    <col min="3" max="3" width="2.85546875" style="7" customWidth="1"/>
    <col min="4" max="4" width="21" style="7" customWidth="1"/>
    <col min="5" max="5" width="9.5703125" style="7" customWidth="1"/>
    <col min="6" max="9" width="16.5703125" style="8" customWidth="1"/>
    <col min="10" max="10" width="1.5703125" style="8" customWidth="1"/>
    <col min="11" max="11" width="6.140625" style="7" customWidth="1"/>
    <col min="12" max="12" width="12.5703125" style="7" customWidth="1"/>
    <col min="13" max="18" width="6.5703125" style="7" customWidth="1"/>
    <col min="19" max="19" width="1.42578125" style="7" customWidth="1"/>
    <col min="20" max="22" width="6.5703125" style="7" customWidth="1"/>
    <col min="23" max="16384" width="9.140625" style="7"/>
  </cols>
  <sheetData>
    <row r="1" spans="2:21" ht="6" customHeight="1" x14ac:dyDescent="0.25"/>
    <row r="2" spans="2:21" ht="14.1" customHeight="1" x14ac:dyDescent="0.25">
      <c r="B2" s="227" t="s">
        <v>104</v>
      </c>
      <c r="C2" s="9"/>
      <c r="D2" s="9"/>
      <c r="E2" s="9"/>
    </row>
    <row r="3" spans="2:21" ht="5.25" customHeight="1" x14ac:dyDescent="0.25"/>
    <row r="4" spans="2:21" ht="14.1" customHeight="1" x14ac:dyDescent="0.25">
      <c r="B4" s="7" t="s">
        <v>114</v>
      </c>
    </row>
    <row r="5" spans="2:21" ht="24" customHeight="1" thickBot="1" x14ac:dyDescent="0.3">
      <c r="B5" s="433"/>
      <c r="C5" s="433"/>
      <c r="D5" s="426"/>
      <c r="E5" s="433" t="s">
        <v>3</v>
      </c>
      <c r="F5" s="423" t="s">
        <v>28</v>
      </c>
      <c r="G5" s="425"/>
      <c r="H5" s="423" t="s">
        <v>49</v>
      </c>
      <c r="I5" s="425"/>
      <c r="J5" s="7"/>
    </row>
    <row r="6" spans="2:21" ht="21.75" customHeight="1" x14ac:dyDescent="0.25">
      <c r="B6" s="433"/>
      <c r="C6" s="433"/>
      <c r="D6" s="426"/>
      <c r="E6" s="426"/>
      <c r="F6" s="76" t="s">
        <v>191</v>
      </c>
      <c r="G6" s="77" t="s">
        <v>192</v>
      </c>
      <c r="H6" s="76" t="s">
        <v>181</v>
      </c>
      <c r="I6" s="76" t="s">
        <v>193</v>
      </c>
      <c r="J6" s="7"/>
    </row>
    <row r="7" spans="2:21" customFormat="1" ht="5.0999999999999996" customHeight="1" x14ac:dyDescent="0.25"/>
    <row r="8" spans="2:21" ht="15.75" customHeight="1" x14ac:dyDescent="0.25">
      <c r="B8" s="84" t="s">
        <v>4</v>
      </c>
      <c r="C8" s="84"/>
      <c r="D8" s="84"/>
      <c r="E8" s="207"/>
      <c r="F8" s="208"/>
      <c r="G8" s="212"/>
      <c r="H8" s="213"/>
      <c r="I8" s="209"/>
      <c r="J8" s="13"/>
      <c r="L8"/>
      <c r="M8"/>
    </row>
    <row r="9" spans="2:21" ht="20.25" customHeight="1" x14ac:dyDescent="0.25">
      <c r="B9" s="11"/>
      <c r="C9" s="84" t="s">
        <v>0</v>
      </c>
      <c r="D9" s="203"/>
      <c r="E9" s="207" t="s">
        <v>174</v>
      </c>
      <c r="F9" s="89">
        <v>31296.1129642587</v>
      </c>
      <c r="G9" s="214">
        <v>31250.580043821501</v>
      </c>
      <c r="H9" s="363">
        <v>-9.54678684957568</v>
      </c>
      <c r="I9" s="210">
        <v>-7.51113754261105</v>
      </c>
      <c r="J9" s="13"/>
      <c r="K9" s="42"/>
      <c r="L9"/>
      <c r="M9"/>
      <c r="S9" s="42"/>
      <c r="T9" s="42"/>
      <c r="U9" s="42"/>
    </row>
    <row r="10" spans="2:21" ht="15" customHeight="1" x14ac:dyDescent="0.25">
      <c r="B10" s="10"/>
      <c r="C10" s="17"/>
      <c r="D10" s="90" t="s">
        <v>17</v>
      </c>
      <c r="E10" s="207" t="s">
        <v>174</v>
      </c>
      <c r="F10" s="91">
        <v>27091.970962912001</v>
      </c>
      <c r="G10" s="215">
        <v>26832.146115577802</v>
      </c>
      <c r="H10" s="364">
        <v>-7.8167461950234705</v>
      </c>
      <c r="I10" s="211">
        <v>-5.6296473189560698</v>
      </c>
      <c r="J10" s="13"/>
      <c r="K10" s="42"/>
      <c r="L10"/>
      <c r="M10"/>
    </row>
    <row r="11" spans="2:21" ht="15" customHeight="1" x14ac:dyDescent="0.25">
      <c r="B11" s="10"/>
      <c r="C11" s="17"/>
      <c r="D11" s="90" t="s">
        <v>18</v>
      </c>
      <c r="E11" s="207" t="s">
        <v>174</v>
      </c>
      <c r="F11" s="346">
        <v>4204.1420013467005</v>
      </c>
      <c r="G11" s="215">
        <v>4418.4339282437004</v>
      </c>
      <c r="H11" s="364">
        <v>-19.305878531565803</v>
      </c>
      <c r="I11" s="211">
        <v>-17.4998225064355</v>
      </c>
      <c r="J11" s="13"/>
      <c r="K11" s="42"/>
      <c r="L11"/>
      <c r="M11"/>
    </row>
    <row r="12" spans="2:21" ht="7.5" customHeight="1" x14ac:dyDescent="0.25">
      <c r="B12" s="10"/>
      <c r="C12" s="17"/>
      <c r="D12" s="10"/>
      <c r="E12" s="207"/>
      <c r="F12" s="347"/>
      <c r="G12" s="216"/>
      <c r="H12" s="364"/>
      <c r="I12" s="211"/>
      <c r="J12" s="13"/>
      <c r="K12" s="42"/>
      <c r="L12"/>
      <c r="M12"/>
    </row>
    <row r="13" spans="2:21" ht="14.1" customHeight="1" x14ac:dyDescent="0.25">
      <c r="B13" s="10"/>
      <c r="C13" s="17"/>
      <c r="D13" s="10"/>
      <c r="E13" s="207"/>
      <c r="F13" s="347"/>
      <c r="G13" s="216"/>
      <c r="H13" s="364"/>
      <c r="I13" s="211"/>
      <c r="J13" s="18"/>
      <c r="K13" s="42"/>
      <c r="L13"/>
      <c r="M13"/>
    </row>
    <row r="14" spans="2:21" ht="14.1" customHeight="1" x14ac:dyDescent="0.25">
      <c r="B14" s="84" t="s">
        <v>51</v>
      </c>
      <c r="D14" s="203"/>
      <c r="E14" s="207"/>
      <c r="F14" s="347"/>
      <c r="G14" s="216"/>
      <c r="H14" s="364"/>
      <c r="I14" s="211"/>
      <c r="K14" s="42"/>
      <c r="M14"/>
    </row>
    <row r="15" spans="2:21" ht="24" customHeight="1" x14ac:dyDescent="0.25">
      <c r="B15" s="11"/>
      <c r="C15" s="84" t="s">
        <v>0</v>
      </c>
      <c r="D15" s="203"/>
      <c r="E15" s="207" t="s">
        <v>175</v>
      </c>
      <c r="F15" s="348">
        <v>6080.5337438980596</v>
      </c>
      <c r="G15" s="214">
        <v>6387.4312598316201</v>
      </c>
      <c r="H15" s="363">
        <v>-13.5214001083616</v>
      </c>
      <c r="I15" s="210">
        <v>-10.6749011622365</v>
      </c>
      <c r="K15" s="42"/>
    </row>
    <row r="16" spans="2:21" ht="15" customHeight="1" x14ac:dyDescent="0.25">
      <c r="B16" s="10"/>
      <c r="C16" s="17"/>
      <c r="D16" s="90" t="s">
        <v>17</v>
      </c>
      <c r="E16" s="207" t="s">
        <v>175</v>
      </c>
      <c r="F16" s="349">
        <v>1786.6495365319699</v>
      </c>
      <c r="G16" s="217">
        <v>2221.0521491353902</v>
      </c>
      <c r="H16" s="364">
        <v>-17.017932784565101</v>
      </c>
      <c r="I16" s="211">
        <v>-0.85862603325847708</v>
      </c>
      <c r="K16" s="42"/>
      <c r="N16" s="42"/>
      <c r="Q16" s="42"/>
      <c r="R16" s="42"/>
    </row>
    <row r="17" spans="2:18" ht="15" customHeight="1" x14ac:dyDescent="0.25">
      <c r="B17" s="10"/>
      <c r="C17" s="10"/>
      <c r="D17" s="90" t="s">
        <v>18</v>
      </c>
      <c r="E17" s="207" t="s">
        <v>175</v>
      </c>
      <c r="F17" s="349">
        <v>4293.8842073661099</v>
      </c>
      <c r="G17" s="217">
        <v>4166.3791106962199</v>
      </c>
      <c r="H17" s="364">
        <v>-11.9781624422109</v>
      </c>
      <c r="I17" s="211">
        <v>-15.153338657750801</v>
      </c>
      <c r="K17" s="42"/>
      <c r="M17" s="42"/>
      <c r="N17" s="42"/>
      <c r="Q17" s="42"/>
      <c r="R17" s="42"/>
    </row>
    <row r="18" spans="2:18" ht="7.5" customHeight="1" thickBot="1" x14ac:dyDescent="0.3">
      <c r="B18" s="204"/>
      <c r="C18" s="204"/>
      <c r="D18" s="204"/>
      <c r="E18" s="401"/>
      <c r="F18" s="402"/>
      <c r="G18" s="402"/>
      <c r="H18" s="205"/>
      <c r="I18" s="205"/>
      <c r="K18" s="42"/>
      <c r="M18" s="42"/>
      <c r="N18" s="42"/>
      <c r="O18" s="42"/>
      <c r="P18" s="42"/>
      <c r="Q18" s="42"/>
      <c r="R18" s="42"/>
    </row>
    <row r="19" spans="2:18" ht="14.1" customHeight="1" thickTop="1" x14ac:dyDescent="0.25">
      <c r="B19" s="220" t="s">
        <v>173</v>
      </c>
      <c r="C19" s="206"/>
      <c r="D19" s="206"/>
      <c r="E19" s="206"/>
      <c r="F19" s="221"/>
      <c r="G19" s="221"/>
      <c r="H19" s="222"/>
      <c r="I19" s="218" t="s">
        <v>119</v>
      </c>
      <c r="M19" s="42"/>
    </row>
    <row r="20" spans="2:18" ht="14.1" customHeight="1" x14ac:dyDescent="0.25">
      <c r="B20" s="223"/>
      <c r="C20" s="12"/>
      <c r="D20" s="224"/>
      <c r="E20" s="12"/>
      <c r="F20" s="225"/>
      <c r="G20" s="225"/>
      <c r="H20" s="226"/>
      <c r="I20" s="61" t="s">
        <v>120</v>
      </c>
      <c r="M20" s="42"/>
    </row>
    <row r="21" spans="2:18" x14ac:dyDescent="0.25">
      <c r="B21" s="19"/>
    </row>
    <row r="22" spans="2:18" x14ac:dyDescent="0.25">
      <c r="B22" s="19"/>
      <c r="I22" s="7"/>
      <c r="J22" s="7"/>
    </row>
    <row r="23" spans="2:18" x14ac:dyDescent="0.25">
      <c r="I23" s="7"/>
      <c r="J23" s="7"/>
    </row>
    <row r="24" spans="2:18" x14ac:dyDescent="0.25">
      <c r="I24" s="7"/>
      <c r="J24" s="7"/>
    </row>
    <row r="25" spans="2:18" x14ac:dyDescent="0.25">
      <c r="I25" s="7"/>
      <c r="J25" s="7"/>
    </row>
    <row r="26" spans="2:18" x14ac:dyDescent="0.25">
      <c r="I26" s="7"/>
      <c r="J26" s="7"/>
    </row>
    <row r="27" spans="2:18" x14ac:dyDescent="0.25">
      <c r="I27" s="7"/>
      <c r="J27" s="7"/>
    </row>
    <row r="28" spans="2:18" x14ac:dyDescent="0.25">
      <c r="I28" s="7"/>
      <c r="J28" s="7"/>
    </row>
    <row r="29" spans="2:18" x14ac:dyDescent="0.25">
      <c r="I29" s="7"/>
      <c r="J29" s="7"/>
    </row>
    <row r="30" spans="2:18" x14ac:dyDescent="0.25">
      <c r="I30" s="7"/>
      <c r="J30" s="7"/>
    </row>
    <row r="31" spans="2:18" x14ac:dyDescent="0.25">
      <c r="I31" s="7"/>
      <c r="J31" s="7"/>
    </row>
    <row r="32" spans="2:18" x14ac:dyDescent="0.25">
      <c r="I32" s="7"/>
      <c r="J32" s="7"/>
    </row>
  </sheetData>
  <mergeCells count="4">
    <mergeCell ref="E5:E6"/>
    <mergeCell ref="F5:G5"/>
    <mergeCell ref="H5:I5"/>
    <mergeCell ref="B5:D6"/>
  </mergeCells>
  <conditionalFormatting sqref="S9:U9 K9:K18 N16 Q16:R17 L17:N17 M17:M20 L18:R18">
    <cfRule type="cellIs" dxfId="2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  <headerFooter>
    <oddFooter>&amp;L_x000D_&amp;1#&amp;"Calibri"&amp;10&amp;K008000 PUBLICA - PUBLIC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R38"/>
  <sheetViews>
    <sheetView showGridLines="0" zoomScale="85" zoomScaleNormal="85" workbookViewId="0"/>
  </sheetViews>
  <sheetFormatPr defaultColWidth="9.140625" defaultRowHeight="15" x14ac:dyDescent="0.25"/>
  <cols>
    <col min="1" max="2" width="2.140625" style="7" customWidth="1"/>
    <col min="3" max="3" width="1.85546875" style="7" customWidth="1"/>
    <col min="4" max="4" width="24.140625" style="7" customWidth="1"/>
    <col min="5" max="8" width="12.42578125" style="8" customWidth="1"/>
    <col min="9" max="10" width="14.42578125" style="8" customWidth="1"/>
    <col min="11" max="11" width="1.85546875" customWidth="1"/>
    <col min="12" max="12" width="6.140625" style="7" customWidth="1"/>
    <col min="13" max="13" width="7.5703125" style="7" customWidth="1"/>
    <col min="14" max="20" width="6.140625" style="7" customWidth="1"/>
    <col min="21" max="16384" width="9.140625" style="7"/>
  </cols>
  <sheetData>
    <row r="1" spans="2:18" ht="14.1" customHeight="1" x14ac:dyDescent="0.25"/>
    <row r="2" spans="2:18" ht="14.1" customHeight="1" x14ac:dyDescent="0.25">
      <c r="B2" s="250" t="s">
        <v>122</v>
      </c>
      <c r="C2" s="9"/>
      <c r="D2" s="9"/>
    </row>
    <row r="3" spans="2:18" ht="14.1" customHeight="1" x14ac:dyDescent="0.25"/>
    <row r="4" spans="2:18" ht="23.1" customHeight="1" thickBot="1" x14ac:dyDescent="0.3">
      <c r="B4" s="433"/>
      <c r="C4" s="433"/>
      <c r="D4" s="426"/>
      <c r="E4" s="423" t="s">
        <v>194</v>
      </c>
      <c r="F4" s="425"/>
      <c r="G4" s="423" t="s">
        <v>195</v>
      </c>
      <c r="H4" s="425"/>
      <c r="I4" s="423" t="s">
        <v>49</v>
      </c>
      <c r="J4" s="425"/>
    </row>
    <row r="5" spans="2:18" ht="16.5" customHeight="1" x14ac:dyDescent="0.25">
      <c r="B5" s="433"/>
      <c r="C5" s="433"/>
      <c r="D5" s="426"/>
      <c r="E5" s="76" t="s">
        <v>211</v>
      </c>
      <c r="F5" s="77" t="s">
        <v>34</v>
      </c>
      <c r="G5" s="76" t="s">
        <v>211</v>
      </c>
      <c r="H5" s="76" t="s">
        <v>34</v>
      </c>
      <c r="I5" s="434" t="s">
        <v>211</v>
      </c>
      <c r="J5" s="434" t="s">
        <v>34</v>
      </c>
    </row>
    <row r="6" spans="2:18" ht="23.1" customHeight="1" x14ac:dyDescent="0.25">
      <c r="B6" s="251" t="s">
        <v>121</v>
      </c>
      <c r="C6" s="252"/>
      <c r="D6" s="253"/>
      <c r="E6" s="367" t="s">
        <v>207</v>
      </c>
      <c r="F6" s="367" t="s">
        <v>208</v>
      </c>
      <c r="G6" s="368" t="s">
        <v>207</v>
      </c>
      <c r="H6" s="368" t="s">
        <v>208</v>
      </c>
      <c r="I6" s="428"/>
      <c r="J6" s="428"/>
    </row>
    <row r="7" spans="2:18" s="41" customFormat="1" ht="6" customHeight="1" x14ac:dyDescent="0.2">
      <c r="B7" s="228"/>
      <c r="C7" s="229"/>
      <c r="D7" s="229"/>
      <c r="E7" s="403"/>
      <c r="F7" s="403"/>
      <c r="G7" s="403"/>
      <c r="H7" s="403"/>
      <c r="I7" s="403"/>
      <c r="J7" s="403"/>
      <c r="K7" s="37"/>
      <c r="L7" s="7"/>
      <c r="M7" s="7"/>
      <c r="N7" s="7"/>
      <c r="O7" s="7"/>
      <c r="P7" s="7"/>
      <c r="Q7" s="7"/>
      <c r="R7" s="7"/>
    </row>
    <row r="8" spans="2:18" s="9" customFormat="1" ht="15.75" customHeight="1" x14ac:dyDescent="0.25">
      <c r="B8" s="234" t="s">
        <v>54</v>
      </c>
      <c r="C8" s="234"/>
      <c r="D8" s="235"/>
      <c r="E8" s="230">
        <v>31250.580043821501</v>
      </c>
      <c r="F8" s="231">
        <v>6387.4312598316201</v>
      </c>
      <c r="G8" s="89">
        <v>33788.479189285201</v>
      </c>
      <c r="H8" s="231">
        <v>7150.7687569792397</v>
      </c>
      <c r="I8" s="245">
        <v>-7.51113754261105</v>
      </c>
      <c r="J8" s="117">
        <v>-10.6749011622365</v>
      </c>
      <c r="L8" s="7"/>
      <c r="M8" s="7"/>
      <c r="N8" s="7"/>
      <c r="O8" s="7"/>
      <c r="P8" s="7"/>
      <c r="Q8" s="7"/>
      <c r="R8" s="7"/>
    </row>
    <row r="9" spans="2:18" s="9" customFormat="1" ht="6.75" customHeight="1" x14ac:dyDescent="0.25">
      <c r="B9" s="234"/>
      <c r="C9" s="234"/>
      <c r="D9" s="235"/>
      <c r="E9" s="232"/>
      <c r="F9" s="233"/>
      <c r="G9" s="91"/>
      <c r="H9" s="233"/>
      <c r="I9" s="245"/>
      <c r="J9" s="236"/>
      <c r="L9" s="7"/>
      <c r="O9" s="7"/>
      <c r="P9" s="7"/>
      <c r="Q9" s="7"/>
      <c r="R9" s="7"/>
    </row>
    <row r="10" spans="2:18" ht="18.75" customHeight="1" x14ac:dyDescent="0.25">
      <c r="B10" s="234"/>
      <c r="C10" s="237" t="s">
        <v>19</v>
      </c>
      <c r="D10" s="238"/>
      <c r="E10" s="230">
        <v>26832.146115577802</v>
      </c>
      <c r="F10" s="231">
        <v>2221.0521491353902</v>
      </c>
      <c r="G10" s="89">
        <v>28432.813222883698</v>
      </c>
      <c r="H10" s="231">
        <v>2240.28784378203</v>
      </c>
      <c r="I10" s="245">
        <v>-5.6296473189560698</v>
      </c>
      <c r="J10" s="236">
        <v>-0.85862603325847708</v>
      </c>
    </row>
    <row r="11" spans="2:18" ht="18.75" customHeight="1" x14ac:dyDescent="0.25">
      <c r="B11" s="234"/>
      <c r="C11" s="237" t="s">
        <v>2</v>
      </c>
      <c r="D11" s="238"/>
      <c r="E11" s="230">
        <v>4418.4339282437004</v>
      </c>
      <c r="F11" s="231">
        <v>4166.3791106962199</v>
      </c>
      <c r="G11" s="89">
        <v>5355.6659664015497</v>
      </c>
      <c r="H11" s="231">
        <v>4910.4809131972097</v>
      </c>
      <c r="I11" s="245">
        <v>-17.4998225064355</v>
      </c>
      <c r="J11" s="236">
        <v>-15.153338657750801</v>
      </c>
    </row>
    <row r="12" spans="2:18" ht="15.75" customHeight="1" x14ac:dyDescent="0.25">
      <c r="B12" s="234"/>
      <c r="C12" s="238"/>
      <c r="D12" s="238" t="s">
        <v>20</v>
      </c>
      <c r="E12" s="232">
        <v>1588.4863744263</v>
      </c>
      <c r="F12" s="233">
        <v>1440.8434178203599</v>
      </c>
      <c r="G12" s="91">
        <v>1770.60756855361</v>
      </c>
      <c r="H12" s="233">
        <v>1717.82354487973</v>
      </c>
      <c r="I12" s="246">
        <v>-10.285802306610799</v>
      </c>
      <c r="J12" s="239">
        <v>-16.123898632368501</v>
      </c>
    </row>
    <row r="13" spans="2:18" ht="15.75" customHeight="1" x14ac:dyDescent="0.25">
      <c r="B13" s="234"/>
      <c r="C13" s="238"/>
      <c r="D13" s="238" t="s">
        <v>21</v>
      </c>
      <c r="E13" s="232">
        <v>1555.9051077839899</v>
      </c>
      <c r="F13" s="233">
        <v>1434.02682187548</v>
      </c>
      <c r="G13" s="91">
        <v>1778.19510685004</v>
      </c>
      <c r="H13" s="233">
        <v>1533.8895798737799</v>
      </c>
      <c r="I13" s="246">
        <v>-12.5008778963421</v>
      </c>
      <c r="J13" s="239">
        <v>-6.5104267809495502</v>
      </c>
    </row>
    <row r="14" spans="2:18" ht="15.75" customHeight="1" x14ac:dyDescent="0.25">
      <c r="B14" s="234"/>
      <c r="C14" s="238"/>
      <c r="D14" s="238" t="s">
        <v>22</v>
      </c>
      <c r="E14" s="232">
        <v>786.07222683024395</v>
      </c>
      <c r="F14" s="233">
        <v>1092.1574354883701</v>
      </c>
      <c r="G14" s="91">
        <v>1006.26748567075</v>
      </c>
      <c r="H14" s="233">
        <v>1372.23761623625</v>
      </c>
      <c r="I14" s="246">
        <v>-21.882378391042899</v>
      </c>
      <c r="J14" s="239">
        <v>-20.410472460016098</v>
      </c>
    </row>
    <row r="15" spans="2:18" ht="15.75" customHeight="1" thickBot="1" x14ac:dyDescent="0.3">
      <c r="B15" s="240"/>
      <c r="C15" s="240"/>
      <c r="D15" s="240" t="s">
        <v>23</v>
      </c>
      <c r="E15" s="241">
        <v>487.97021920318298</v>
      </c>
      <c r="F15" s="242">
        <v>199.35143551201</v>
      </c>
      <c r="G15" s="243">
        <v>800.59580532714904</v>
      </c>
      <c r="H15" s="242">
        <v>286.53017220745699</v>
      </c>
      <c r="I15" s="247">
        <v>-39.049116176197899</v>
      </c>
      <c r="J15" s="244">
        <v>-30.425674205202501</v>
      </c>
      <c r="O15" s="40"/>
    </row>
    <row r="16" spans="2:18" ht="14.1" customHeight="1" thickTop="1" x14ac:dyDescent="0.25">
      <c r="B16" s="248" t="s">
        <v>173</v>
      </c>
      <c r="C16" s="249"/>
      <c r="D16" s="249"/>
      <c r="E16" s="249"/>
      <c r="F16" s="249"/>
      <c r="G16" s="222"/>
      <c r="H16" s="222"/>
      <c r="I16" s="222"/>
      <c r="J16" s="218" t="s">
        <v>119</v>
      </c>
      <c r="K16" s="8"/>
      <c r="L16" s="8"/>
      <c r="M16" s="8"/>
      <c r="N16" s="8"/>
    </row>
    <row r="17" spans="3:14" ht="14.1" customHeight="1" x14ac:dyDescent="0.25">
      <c r="C17" s="12"/>
      <c r="D17" s="10"/>
      <c r="E17" s="5"/>
      <c r="F17" s="10"/>
      <c r="G17" s="13"/>
      <c r="H17" s="13"/>
      <c r="I17" s="13"/>
      <c r="J17" s="45"/>
      <c r="K17" s="45"/>
      <c r="L17" s="13"/>
      <c r="M17" s="13"/>
      <c r="N17" s="8"/>
    </row>
    <row r="18" spans="3:14" x14ac:dyDescent="0.25">
      <c r="D18" s="10"/>
      <c r="E18" s="5"/>
      <c r="F18" s="10"/>
      <c r="G18" s="10"/>
      <c r="H18" s="10"/>
      <c r="I18" s="10"/>
      <c r="J18" s="45"/>
    </row>
    <row r="19" spans="3:14" x14ac:dyDescent="0.25">
      <c r="D19" s="10"/>
      <c r="E19" s="5"/>
      <c r="F19" s="10"/>
      <c r="G19" s="10"/>
      <c r="H19" s="10"/>
      <c r="I19" s="10"/>
      <c r="J19" s="45"/>
    </row>
    <row r="20" spans="3:14" x14ac:dyDescent="0.25">
      <c r="D20" s="10"/>
      <c r="E20" s="5"/>
      <c r="F20" s="10"/>
      <c r="G20" s="10"/>
      <c r="H20" s="10"/>
      <c r="I20" s="10"/>
      <c r="J20" s="45"/>
    </row>
    <row r="21" spans="3:14" x14ac:dyDescent="0.25">
      <c r="D21" s="10"/>
      <c r="E21" s="5"/>
      <c r="F21" s="10"/>
      <c r="G21" s="10"/>
      <c r="H21" s="10"/>
      <c r="I21" s="10"/>
      <c r="J21" s="45"/>
    </row>
    <row r="22" spans="3:14" x14ac:dyDescent="0.25">
      <c r="D22" s="10"/>
      <c r="E22" s="5"/>
      <c r="F22" s="10"/>
      <c r="G22" s="10"/>
      <c r="H22" s="10"/>
      <c r="I22" s="10"/>
      <c r="J22" s="45"/>
    </row>
    <row r="23" spans="3:14" x14ac:dyDescent="0.25">
      <c r="D23" s="10"/>
      <c r="E23" s="5"/>
      <c r="F23" s="10"/>
      <c r="G23" s="10"/>
      <c r="H23" s="10"/>
      <c r="I23" s="10"/>
      <c r="J23" s="45"/>
    </row>
    <row r="24" spans="3:14" x14ac:dyDescent="0.25">
      <c r="D24" s="10"/>
      <c r="E24" s="5"/>
      <c r="F24" s="10"/>
      <c r="G24" s="10"/>
      <c r="H24" s="10"/>
      <c r="I24" s="10"/>
      <c r="J24" s="45"/>
    </row>
    <row r="25" spans="3:14" x14ac:dyDescent="0.25">
      <c r="D25" s="10"/>
      <c r="E25" s="5"/>
      <c r="F25" s="10"/>
      <c r="G25" s="10"/>
      <c r="H25" s="10"/>
      <c r="I25" s="10"/>
      <c r="J25" s="45"/>
    </row>
    <row r="26" spans="3:14" x14ac:dyDescent="0.25">
      <c r="D26" s="10"/>
      <c r="E26" s="5"/>
      <c r="F26" s="10"/>
      <c r="G26" s="10"/>
      <c r="H26" s="10"/>
      <c r="I26" s="10"/>
      <c r="J26" s="45"/>
    </row>
    <row r="27" spans="3:14" x14ac:dyDescent="0.25">
      <c r="D27" s="10"/>
      <c r="E27" s="5"/>
      <c r="F27" s="10"/>
      <c r="G27" s="10"/>
      <c r="H27" s="10"/>
      <c r="I27" s="10"/>
      <c r="J27" s="45"/>
    </row>
    <row r="28" spans="3:14" x14ac:dyDescent="0.25">
      <c r="D28" s="10"/>
      <c r="E28" s="5"/>
      <c r="F28" s="10"/>
      <c r="G28" s="10"/>
      <c r="H28" s="10"/>
      <c r="I28" s="10"/>
      <c r="J28" s="45"/>
    </row>
    <row r="29" spans="3:14" x14ac:dyDescent="0.25">
      <c r="E29" s="5"/>
      <c r="F29" s="10"/>
      <c r="G29" s="10"/>
      <c r="H29" s="10"/>
      <c r="I29" s="10"/>
      <c r="J29" s="45"/>
    </row>
    <row r="30" spans="3:14" x14ac:dyDescent="0.25">
      <c r="E30" s="7"/>
      <c r="F30" s="7"/>
      <c r="G30" s="7"/>
      <c r="H30" s="7"/>
    </row>
    <row r="31" spans="3:14" x14ac:dyDescent="0.25">
      <c r="E31" s="7"/>
      <c r="F31" s="7"/>
      <c r="G31" s="7"/>
      <c r="H31" s="7"/>
    </row>
    <row r="32" spans="3:14" x14ac:dyDescent="0.25">
      <c r="E32" s="7"/>
      <c r="F32" s="7"/>
      <c r="G32" s="7"/>
      <c r="H32" s="7"/>
    </row>
    <row r="33" spans="5:8" x14ac:dyDescent="0.25">
      <c r="E33" s="7"/>
      <c r="F33" s="7"/>
      <c r="G33" s="7"/>
      <c r="H33" s="7"/>
    </row>
    <row r="34" spans="5:8" x14ac:dyDescent="0.25">
      <c r="E34" s="7"/>
      <c r="F34" s="7"/>
      <c r="G34" s="7"/>
      <c r="H34" s="7"/>
    </row>
    <row r="35" spans="5:8" x14ac:dyDescent="0.25">
      <c r="E35" s="7"/>
      <c r="F35" s="7"/>
      <c r="G35" s="7"/>
      <c r="H35" s="7"/>
    </row>
    <row r="36" spans="5:8" x14ac:dyDescent="0.25">
      <c r="E36" s="7"/>
      <c r="F36" s="7"/>
      <c r="G36" s="7"/>
      <c r="H36" s="7"/>
    </row>
    <row r="37" spans="5:8" x14ac:dyDescent="0.25">
      <c r="E37" s="7"/>
      <c r="F37" s="7"/>
      <c r="G37" s="7"/>
    </row>
    <row r="38" spans="5:8" x14ac:dyDescent="0.25">
      <c r="E38" s="13"/>
      <c r="F38" s="13"/>
    </row>
  </sheetData>
  <mergeCells count="6">
    <mergeCell ref="B4:D5"/>
    <mergeCell ref="E4:F4"/>
    <mergeCell ref="I4:J4"/>
    <mergeCell ref="J5:J6"/>
    <mergeCell ref="I5:I6"/>
    <mergeCell ref="G4:H4"/>
  </mergeCells>
  <conditionalFormatting sqref="O15">
    <cfRule type="cellIs" dxfId="1" priority="1" operator="notEqual">
      <formula>0</formula>
    </cfRule>
  </conditionalFormatting>
  <pageMargins left="0.23622047244094491" right="0.31496062992125984" top="0.74803149606299213" bottom="0.74803149606299213" header="0.31496062992125984" footer="0.31496062992125984"/>
  <pageSetup paperSize="9" scale="91" orientation="portrait" r:id="rId1"/>
  <headerFooter>
    <oddFooter>&amp;L_x000D_&amp;1#&amp;"Calibri"&amp;10&amp;K008000 PUBLICA - PUBLIC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B1:Q41"/>
  <sheetViews>
    <sheetView showGridLines="0" zoomScale="85" zoomScaleNormal="85" workbookViewId="0"/>
  </sheetViews>
  <sheetFormatPr defaultColWidth="9.140625" defaultRowHeight="15" x14ac:dyDescent="0.25"/>
  <cols>
    <col min="1" max="1" width="1.5703125" style="14" customWidth="1"/>
    <col min="2" max="2" width="1.85546875" style="14" customWidth="1"/>
    <col min="3" max="3" width="60" style="14" customWidth="1"/>
    <col min="4" max="6" width="12.140625" style="6" customWidth="1"/>
    <col min="7" max="7" width="12.140625" style="14" customWidth="1"/>
    <col min="8" max="8" width="14.42578125" style="14" customWidth="1"/>
    <col min="9" max="9" width="14" style="14" customWidth="1"/>
    <col min="10" max="10" width="1.5703125" style="16" customWidth="1"/>
    <col min="11" max="16" width="6.42578125" style="14" customWidth="1"/>
    <col min="17" max="16384" width="9.140625" style="14"/>
  </cols>
  <sheetData>
    <row r="1" spans="2:17" ht="9.75" customHeight="1" x14ac:dyDescent="0.25">
      <c r="J1" s="14"/>
    </row>
    <row r="2" spans="2:17" ht="14.1" customHeight="1" x14ac:dyDescent="0.25">
      <c r="B2" s="84" t="s">
        <v>123</v>
      </c>
      <c r="C2" s="15"/>
      <c r="J2" s="14"/>
    </row>
    <row r="3" spans="2:17" ht="5.0999999999999996" customHeight="1" x14ac:dyDescent="0.25">
      <c r="B3" s="15"/>
      <c r="C3" s="15"/>
      <c r="J3" s="14"/>
    </row>
    <row r="4" spans="2:17" ht="11.25" customHeight="1" x14ac:dyDescent="0.25">
      <c r="J4" s="14"/>
    </row>
    <row r="5" spans="2:17" ht="23.25" customHeight="1" thickBot="1" x14ac:dyDescent="0.3">
      <c r="B5" s="255"/>
      <c r="C5" s="254"/>
      <c r="D5" s="424" t="s">
        <v>196</v>
      </c>
      <c r="E5" s="425"/>
      <c r="F5" s="423" t="s">
        <v>195</v>
      </c>
      <c r="G5" s="425"/>
      <c r="H5" s="423" t="s">
        <v>49</v>
      </c>
      <c r="I5" s="425"/>
      <c r="J5" s="14"/>
    </row>
    <row r="6" spans="2:17" ht="14.1" customHeight="1" x14ac:dyDescent="0.25">
      <c r="B6" s="258"/>
      <c r="C6" s="257"/>
      <c r="D6" s="76" t="s">
        <v>211</v>
      </c>
      <c r="E6" s="77" t="s">
        <v>34</v>
      </c>
      <c r="F6" s="76" t="s">
        <v>211</v>
      </c>
      <c r="G6" s="76" t="s">
        <v>34</v>
      </c>
      <c r="H6" s="434" t="s">
        <v>211</v>
      </c>
      <c r="I6" s="434" t="s">
        <v>34</v>
      </c>
      <c r="J6" s="14"/>
    </row>
    <row r="7" spans="2:17" ht="17.25" customHeight="1" x14ac:dyDescent="0.25">
      <c r="B7" s="256" t="s">
        <v>178</v>
      </c>
      <c r="C7" s="253"/>
      <c r="D7" s="367" t="s">
        <v>176</v>
      </c>
      <c r="E7" s="367" t="s">
        <v>177</v>
      </c>
      <c r="F7" s="368" t="s">
        <v>176</v>
      </c>
      <c r="G7" s="368" t="s">
        <v>177</v>
      </c>
      <c r="H7" s="428"/>
      <c r="I7" s="428"/>
      <c r="J7" s="14"/>
    </row>
    <row r="8" spans="2:17" customFormat="1" ht="5.0999999999999996" customHeight="1" x14ac:dyDescent="0.25"/>
    <row r="9" spans="2:17" ht="22.5" customHeight="1" x14ac:dyDescent="0.25">
      <c r="B9" s="259" t="s">
        <v>0</v>
      </c>
      <c r="C9" s="260"/>
      <c r="D9" s="325">
        <v>26832.146115577802</v>
      </c>
      <c r="E9" s="326">
        <v>2221.0521491353902</v>
      </c>
      <c r="F9" s="325">
        <v>28432.813223000001</v>
      </c>
      <c r="G9" s="326">
        <v>2240.2878437999998</v>
      </c>
      <c r="H9" s="245">
        <v>-5.62964731934209</v>
      </c>
      <c r="I9" s="236">
        <v>-0.85862603405371007</v>
      </c>
      <c r="J9" s="14"/>
    </row>
    <row r="10" spans="2:17" ht="22.5" customHeight="1" x14ac:dyDescent="0.25">
      <c r="B10" s="261"/>
      <c r="C10" s="262" t="s">
        <v>29</v>
      </c>
      <c r="D10" s="281">
        <v>3249.3211149707199</v>
      </c>
      <c r="E10" s="327">
        <v>297.57846271753101</v>
      </c>
      <c r="F10" s="281">
        <v>4179.8201728000004</v>
      </c>
      <c r="G10" s="327">
        <v>344.08934237</v>
      </c>
      <c r="H10" s="246">
        <v>-22.261700727807803</v>
      </c>
      <c r="I10" s="239">
        <v>-13.517093941972799</v>
      </c>
      <c r="J10" s="14"/>
      <c r="L10" s="365"/>
      <c r="O10" s="365"/>
      <c r="Q10" s="366"/>
    </row>
    <row r="11" spans="2:17" ht="22.5" customHeight="1" x14ac:dyDescent="0.25">
      <c r="B11" s="261"/>
      <c r="C11" s="262" t="s">
        <v>77</v>
      </c>
      <c r="D11" s="281">
        <v>6251.5302646098598</v>
      </c>
      <c r="E11" s="327">
        <v>333.96914621114598</v>
      </c>
      <c r="F11" s="281">
        <v>5917.9722137999997</v>
      </c>
      <c r="G11" s="327">
        <v>306.39132952</v>
      </c>
      <c r="H11" s="246">
        <v>5.63635716355751</v>
      </c>
      <c r="I11" s="239">
        <v>9.0008476200518004</v>
      </c>
      <c r="J11" s="14"/>
      <c r="L11" s="365"/>
      <c r="O11" s="365"/>
      <c r="Q11" s="366"/>
    </row>
    <row r="12" spans="2:17" ht="22.5" customHeight="1" x14ac:dyDescent="0.25">
      <c r="B12" s="261"/>
      <c r="C12" s="262" t="s">
        <v>30</v>
      </c>
      <c r="D12" s="284">
        <v>2652.79651718171</v>
      </c>
      <c r="E12" s="328">
        <v>314.85310721535302</v>
      </c>
      <c r="F12" s="284">
        <v>2721.0884105</v>
      </c>
      <c r="G12" s="328">
        <v>310.66224671999998</v>
      </c>
      <c r="H12" s="246">
        <v>-2.5097271023890499</v>
      </c>
      <c r="I12" s="239">
        <v>1.3490086225798499</v>
      </c>
      <c r="J12" s="14"/>
      <c r="L12" s="365"/>
      <c r="O12" s="365"/>
      <c r="Q12" s="366"/>
    </row>
    <row r="13" spans="2:17" ht="24" customHeight="1" x14ac:dyDescent="0.25">
      <c r="B13" s="261"/>
      <c r="C13" s="262" t="s">
        <v>105</v>
      </c>
      <c r="D13" s="284">
        <v>971.13617320177696</v>
      </c>
      <c r="E13" s="328">
        <v>77.027558560494796</v>
      </c>
      <c r="F13" s="284">
        <v>1802.5888227999999</v>
      </c>
      <c r="G13" s="328">
        <v>128.53149561999999</v>
      </c>
      <c r="H13" s="246">
        <v>-46.125474599732101</v>
      </c>
      <c r="I13" s="239">
        <v>-40.071063369382401</v>
      </c>
      <c r="J13" s="14"/>
      <c r="L13" s="365"/>
      <c r="O13" s="365"/>
      <c r="Q13" s="366"/>
    </row>
    <row r="14" spans="2:17" ht="22.5" customHeight="1" x14ac:dyDescent="0.25">
      <c r="B14" s="261"/>
      <c r="C14" s="262" t="s">
        <v>79</v>
      </c>
      <c r="D14" s="284">
        <v>962.61634263651899</v>
      </c>
      <c r="E14" s="328">
        <v>101.723769412892</v>
      </c>
      <c r="F14" s="284">
        <v>754.12363092999999</v>
      </c>
      <c r="G14" s="328">
        <v>74.665716611999997</v>
      </c>
      <c r="H14" s="246">
        <v>27.647020084677898</v>
      </c>
      <c r="I14" s="239">
        <v>36.238924674759097</v>
      </c>
      <c r="J14" s="14"/>
      <c r="L14" s="365"/>
      <c r="O14" s="365"/>
      <c r="Q14" s="366"/>
    </row>
    <row r="15" spans="2:17" ht="22.5" customHeight="1" x14ac:dyDescent="0.25">
      <c r="B15" s="261"/>
      <c r="C15" s="262" t="s">
        <v>31</v>
      </c>
      <c r="D15" s="284">
        <v>3619.2814621124398</v>
      </c>
      <c r="E15" s="328">
        <v>264.606543372163</v>
      </c>
      <c r="F15" s="284">
        <v>3910.8120847</v>
      </c>
      <c r="G15" s="328">
        <v>230.20719066999999</v>
      </c>
      <c r="H15" s="246">
        <v>-7.4544779005899899</v>
      </c>
      <c r="I15" s="239">
        <v>14.942779416249699</v>
      </c>
      <c r="J15" s="14"/>
      <c r="L15" s="365"/>
      <c r="O15" s="365"/>
      <c r="Q15" s="366"/>
    </row>
    <row r="16" spans="2:17" ht="22.5" customHeight="1" x14ac:dyDescent="0.25">
      <c r="B16" s="261"/>
      <c r="C16" s="262" t="s">
        <v>80</v>
      </c>
      <c r="D16" s="284">
        <v>772.90759111692103</v>
      </c>
      <c r="E16" s="328">
        <v>71.4844292239748</v>
      </c>
      <c r="F16" s="284">
        <v>1071.8973925</v>
      </c>
      <c r="G16" s="328">
        <v>107.99648743</v>
      </c>
      <c r="H16" s="246">
        <v>-27.893509535063</v>
      </c>
      <c r="I16" s="239">
        <v>-33.808560884622402</v>
      </c>
      <c r="J16" s="14"/>
      <c r="L16" s="365"/>
      <c r="O16" s="365"/>
      <c r="Q16" s="366"/>
    </row>
    <row r="17" spans="2:17" ht="22.5" customHeight="1" x14ac:dyDescent="0.25">
      <c r="B17" s="261"/>
      <c r="C17" s="262" t="s">
        <v>134</v>
      </c>
      <c r="D17" s="284">
        <v>1587.5233514727599</v>
      </c>
      <c r="E17" s="328">
        <v>110.91339158016</v>
      </c>
      <c r="F17" s="284">
        <v>1646.2799001999999</v>
      </c>
      <c r="G17" s="328">
        <v>114.52120671</v>
      </c>
      <c r="H17" s="246">
        <v>-3.5690497539391997</v>
      </c>
      <c r="I17" s="239">
        <v>-3.1503467641373897</v>
      </c>
      <c r="J17" s="14"/>
      <c r="L17" s="365"/>
      <c r="O17" s="365"/>
      <c r="Q17" s="366"/>
    </row>
    <row r="18" spans="2:17" ht="22.5" customHeight="1" thickBot="1" x14ac:dyDescent="0.3">
      <c r="B18" s="266"/>
      <c r="C18" s="267" t="s">
        <v>15</v>
      </c>
      <c r="D18" s="286">
        <v>6765.0332982749096</v>
      </c>
      <c r="E18" s="329">
        <v>648.89574084168896</v>
      </c>
      <c r="F18" s="286">
        <v>6428.2305945999997</v>
      </c>
      <c r="G18" s="329">
        <v>623.22282814000005</v>
      </c>
      <c r="H18" s="247">
        <v>5.2394309556635896</v>
      </c>
      <c r="I18" s="244">
        <v>4.11937938446657</v>
      </c>
      <c r="J18" s="14"/>
      <c r="L18" s="365"/>
      <c r="O18" s="365"/>
      <c r="Q18" s="366"/>
    </row>
    <row r="19" spans="2:17" s="7" customFormat="1" ht="14.1" customHeight="1" thickTop="1" x14ac:dyDescent="0.25">
      <c r="B19" s="80" t="s">
        <v>173</v>
      </c>
      <c r="C19" s="263"/>
      <c r="D19" s="264"/>
      <c r="E19" s="264"/>
      <c r="F19" s="264"/>
      <c r="G19" s="264"/>
      <c r="H19" s="265"/>
      <c r="I19" s="61"/>
      <c r="J19" s="8"/>
      <c r="K19" s="8"/>
      <c r="L19" s="8"/>
      <c r="M19" s="8"/>
      <c r="N19" s="8"/>
    </row>
    <row r="20" spans="2:17" s="7" customFormat="1" ht="14.1" customHeight="1" x14ac:dyDescent="0.25">
      <c r="C20" s="12"/>
      <c r="D20" s="10"/>
      <c r="E20" s="10"/>
      <c r="F20" s="10"/>
      <c r="G20" s="10"/>
      <c r="H20" s="13"/>
      <c r="I20" s="45"/>
      <c r="J20" s="13"/>
      <c r="K20" s="13"/>
      <c r="L20" s="13"/>
      <c r="M20" s="13"/>
      <c r="N20" s="8"/>
    </row>
    <row r="21" spans="2:17" ht="12" x14ac:dyDescent="0.25">
      <c r="J21" s="14"/>
    </row>
    <row r="22" spans="2:17" ht="12" x14ac:dyDescent="0.25">
      <c r="J22" s="14"/>
    </row>
    <row r="23" spans="2:17" ht="12" x14ac:dyDescent="0.25">
      <c r="J23" s="14"/>
    </row>
    <row r="24" spans="2:17" ht="12" x14ac:dyDescent="0.25">
      <c r="J24" s="14"/>
    </row>
    <row r="25" spans="2:17" ht="12" x14ac:dyDescent="0.25">
      <c r="J25" s="14"/>
    </row>
    <row r="26" spans="2:17" ht="12" x14ac:dyDescent="0.25">
      <c r="J26" s="14"/>
    </row>
    <row r="27" spans="2:17" ht="12" x14ac:dyDescent="0.25">
      <c r="J27" s="14"/>
    </row>
    <row r="28" spans="2:17" ht="12" x14ac:dyDescent="0.25">
      <c r="J28" s="14"/>
    </row>
    <row r="29" spans="2:17" ht="12" x14ac:dyDescent="0.25">
      <c r="J29" s="14"/>
    </row>
    <row r="30" spans="2:17" ht="12" x14ac:dyDescent="0.25">
      <c r="J30" s="14"/>
    </row>
    <row r="31" spans="2:17" ht="12" x14ac:dyDescent="0.25">
      <c r="J31" s="14"/>
    </row>
    <row r="32" spans="2:17" ht="12" x14ac:dyDescent="0.25">
      <c r="J32" s="14"/>
    </row>
    <row r="33" spans="4:10" ht="12" x14ac:dyDescent="0.25">
      <c r="J33" s="14"/>
    </row>
    <row r="34" spans="4:10" ht="12" x14ac:dyDescent="0.25">
      <c r="J34" s="14"/>
    </row>
    <row r="35" spans="4:10" ht="12" x14ac:dyDescent="0.25">
      <c r="J35" s="14"/>
    </row>
    <row r="36" spans="4:10" ht="12" x14ac:dyDescent="0.25">
      <c r="J36" s="14"/>
    </row>
    <row r="37" spans="4:10" ht="12" x14ac:dyDescent="0.25">
      <c r="J37" s="14"/>
    </row>
    <row r="38" spans="4:10" ht="12" x14ac:dyDescent="0.25">
      <c r="D38" s="14"/>
      <c r="E38" s="14"/>
      <c r="J38" s="14"/>
    </row>
    <row r="39" spans="4:10" ht="12" x14ac:dyDescent="0.25">
      <c r="D39" s="14"/>
      <c r="E39" s="14"/>
      <c r="J39" s="14"/>
    </row>
    <row r="40" spans="4:10" ht="12" x14ac:dyDescent="0.25">
      <c r="D40" s="14"/>
      <c r="E40" s="14"/>
      <c r="J40" s="14"/>
    </row>
    <row r="41" spans="4:10" x14ac:dyDescent="0.25">
      <c r="E41" s="10"/>
    </row>
  </sheetData>
  <mergeCells count="5">
    <mergeCell ref="D5:E5"/>
    <mergeCell ref="H6:H7"/>
    <mergeCell ref="H5:I5"/>
    <mergeCell ref="F5:G5"/>
    <mergeCell ref="I6:I7"/>
  </mergeCells>
  <pageMargins left="0.27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T40"/>
  <sheetViews>
    <sheetView showGridLines="0" zoomScale="85" zoomScaleNormal="85" workbookViewId="0"/>
  </sheetViews>
  <sheetFormatPr defaultColWidth="9.140625" defaultRowHeight="12" x14ac:dyDescent="0.25"/>
  <cols>
    <col min="1" max="1" width="2.42578125" style="14" customWidth="1"/>
    <col min="2" max="2" width="2.85546875" style="14" customWidth="1"/>
    <col min="3" max="3" width="3.140625" style="14" customWidth="1"/>
    <col min="4" max="4" width="22" style="14" customWidth="1"/>
    <col min="5" max="6" width="13.140625" style="6" customWidth="1"/>
    <col min="7" max="7" width="13.5703125" style="6" customWidth="1"/>
    <col min="8" max="9" width="13.140625" style="14" customWidth="1"/>
    <col min="10" max="10" width="13.5703125" style="14" customWidth="1"/>
    <col min="11" max="11" width="2.5703125" style="14" customWidth="1"/>
    <col min="12" max="20" width="6.5703125" style="14" customWidth="1"/>
    <col min="21" max="16384" width="9.140625" style="14"/>
  </cols>
  <sheetData>
    <row r="1" spans="2:20" ht="12" customHeight="1" x14ac:dyDescent="0.25"/>
    <row r="2" spans="2:20" ht="14.1" customHeight="1" x14ac:dyDescent="0.25">
      <c r="B2" s="84" t="s">
        <v>209</v>
      </c>
      <c r="C2" s="15"/>
      <c r="D2" s="15"/>
    </row>
    <row r="3" spans="2:20" ht="5.0999999999999996" customHeight="1" x14ac:dyDescent="0.25"/>
    <row r="4" spans="2:20" ht="14.1" customHeight="1" x14ac:dyDescent="0.25">
      <c r="I4" s="427" t="s">
        <v>172</v>
      </c>
      <c r="J4" s="427"/>
    </row>
    <row r="5" spans="2:20" ht="23.1" customHeight="1" thickBot="1" x14ac:dyDescent="0.3">
      <c r="B5" s="269"/>
      <c r="C5" s="269"/>
      <c r="D5" s="257"/>
      <c r="E5" s="424" t="s">
        <v>197</v>
      </c>
      <c r="F5" s="424"/>
      <c r="G5" s="425"/>
      <c r="H5" s="423" t="s">
        <v>195</v>
      </c>
      <c r="I5" s="424"/>
      <c r="J5" s="424"/>
    </row>
    <row r="6" spans="2:20" ht="51" customHeight="1" x14ac:dyDescent="0.2">
      <c r="B6" s="270" t="s">
        <v>24</v>
      </c>
      <c r="C6" s="269"/>
      <c r="D6" s="257"/>
      <c r="E6" s="268" t="s">
        <v>33</v>
      </c>
      <c r="F6" s="268" t="s">
        <v>32</v>
      </c>
      <c r="G6" s="268" t="s">
        <v>75</v>
      </c>
      <c r="H6" s="268" t="s">
        <v>33</v>
      </c>
      <c r="I6" s="268" t="s">
        <v>32</v>
      </c>
      <c r="J6" s="268" t="s">
        <v>75</v>
      </c>
    </row>
    <row r="7" spans="2:20" ht="6" customHeight="1" x14ac:dyDescent="0.2">
      <c r="B7" s="271"/>
      <c r="C7" s="261"/>
      <c r="D7" s="261"/>
      <c r="E7" s="404"/>
      <c r="F7" s="404"/>
      <c r="G7" s="404"/>
      <c r="H7" s="404"/>
      <c r="I7" s="404"/>
      <c r="J7" s="404"/>
    </row>
    <row r="8" spans="2:20" ht="15.75" customHeight="1" x14ac:dyDescent="0.25">
      <c r="B8" s="272" t="s">
        <v>0</v>
      </c>
      <c r="C8" s="261"/>
      <c r="D8" s="273"/>
      <c r="E8" s="274">
        <v>1588.4863744263</v>
      </c>
      <c r="F8" s="275">
        <v>1555.9051077839899</v>
      </c>
      <c r="G8" s="276">
        <v>1.0209403944233599</v>
      </c>
      <c r="H8" s="274">
        <v>1770.6075685999999</v>
      </c>
      <c r="I8" s="275">
        <v>1778.1951068999999</v>
      </c>
      <c r="J8" s="277">
        <v>0.99573301137000003</v>
      </c>
      <c r="O8" s="40"/>
      <c r="R8" s="40"/>
      <c r="S8" s="40"/>
      <c r="T8" s="40"/>
    </row>
    <row r="9" spans="2:20" ht="15.75" customHeight="1" x14ac:dyDescent="0.25">
      <c r="B9" s="278" t="s">
        <v>68</v>
      </c>
      <c r="C9" s="261"/>
      <c r="D9" s="273"/>
      <c r="E9" s="274"/>
      <c r="F9" s="275"/>
      <c r="G9" s="279"/>
      <c r="H9" s="274"/>
      <c r="I9" s="275"/>
      <c r="J9" s="277"/>
      <c r="O9" s="40"/>
    </row>
    <row r="10" spans="2:20" ht="15.75" customHeight="1" x14ac:dyDescent="0.25">
      <c r="B10" s="261"/>
      <c r="C10" s="280" t="s">
        <v>155</v>
      </c>
      <c r="D10" s="273"/>
      <c r="E10" s="281">
        <v>1556.3881917055501</v>
      </c>
      <c r="F10" s="282">
        <v>1541.41233846659</v>
      </c>
      <c r="G10" s="279">
        <v>1.00971566975639</v>
      </c>
      <c r="H10" s="281">
        <v>1733.8526343000001</v>
      </c>
      <c r="I10" s="282">
        <v>1769.285052</v>
      </c>
      <c r="J10" s="283">
        <v>0.97997359572999998</v>
      </c>
      <c r="O10" s="40"/>
    </row>
    <row r="11" spans="2:20" ht="15.75" customHeight="1" x14ac:dyDescent="0.25">
      <c r="B11" s="261"/>
      <c r="C11" s="261"/>
      <c r="D11" s="278" t="s">
        <v>25</v>
      </c>
      <c r="E11" s="284">
        <v>1052.0170026158601</v>
      </c>
      <c r="F11" s="285">
        <v>1065.2814702907301</v>
      </c>
      <c r="G11" s="279">
        <v>0.98754839162719199</v>
      </c>
      <c r="H11" s="284">
        <v>1222.4058001000001</v>
      </c>
      <c r="I11" s="285">
        <v>1283.4231322000001</v>
      </c>
      <c r="J11" s="283">
        <v>0.95245735363999995</v>
      </c>
      <c r="O11" s="40"/>
    </row>
    <row r="12" spans="2:20" ht="15.75" customHeight="1" x14ac:dyDescent="0.25">
      <c r="B12" s="261"/>
      <c r="C12" s="261"/>
      <c r="D12" s="278" t="s">
        <v>26</v>
      </c>
      <c r="E12" s="281">
        <v>272.18522105900001</v>
      </c>
      <c r="F12" s="282">
        <v>239.94683110320099</v>
      </c>
      <c r="G12" s="279">
        <v>1.1343563897367499</v>
      </c>
      <c r="H12" s="281">
        <v>279.71080298999999</v>
      </c>
      <c r="I12" s="282">
        <v>230.53503689999999</v>
      </c>
      <c r="J12" s="283">
        <v>1.2133114634</v>
      </c>
      <c r="O12" s="40"/>
    </row>
    <row r="13" spans="2:20" ht="15.75" customHeight="1" x14ac:dyDescent="0.25">
      <c r="B13" s="261"/>
      <c r="C13" s="261"/>
      <c r="D13" s="278" t="s">
        <v>27</v>
      </c>
      <c r="E13" s="281">
        <v>89.420816349431902</v>
      </c>
      <c r="F13" s="282">
        <v>87.861949987529201</v>
      </c>
      <c r="G13" s="279">
        <v>1.01774222359194</v>
      </c>
      <c r="H13" s="281">
        <v>133.48581050000001</v>
      </c>
      <c r="I13" s="282">
        <v>86.405548464000006</v>
      </c>
      <c r="J13" s="283">
        <v>1.5448754493000001</v>
      </c>
      <c r="O13" s="40"/>
    </row>
    <row r="14" spans="2:20" ht="15.75" customHeight="1" thickBot="1" x14ac:dyDescent="0.3">
      <c r="B14" s="266"/>
      <c r="C14" s="266"/>
      <c r="D14" s="290" t="s">
        <v>69</v>
      </c>
      <c r="E14" s="286">
        <v>142.76515168125499</v>
      </c>
      <c r="F14" s="287">
        <v>148.32208708512701</v>
      </c>
      <c r="G14" s="288">
        <v>0.96253467360742495</v>
      </c>
      <c r="H14" s="286">
        <v>98.250220763000002</v>
      </c>
      <c r="I14" s="287">
        <v>168.92133451000001</v>
      </c>
      <c r="J14" s="289">
        <v>0.58163298937999997</v>
      </c>
      <c r="M14" s="40"/>
      <c r="N14" s="40"/>
      <c r="O14" s="40"/>
    </row>
    <row r="15" spans="2:20" ht="12" customHeight="1" thickTop="1" x14ac:dyDescent="0.2">
      <c r="B15" s="291" t="s">
        <v>124</v>
      </c>
      <c r="C15" s="80"/>
      <c r="D15" s="80"/>
      <c r="E15" s="79"/>
      <c r="F15" s="79"/>
      <c r="G15" s="78"/>
      <c r="H15" s="78"/>
      <c r="I15" s="78"/>
      <c r="J15" s="61" t="s">
        <v>119</v>
      </c>
    </row>
    <row r="16" spans="2:20" s="7" customFormat="1" ht="14.1" customHeight="1" x14ac:dyDescent="0.25">
      <c r="B16" s="80" t="s">
        <v>173</v>
      </c>
      <c r="C16" s="263"/>
      <c r="D16" s="264"/>
      <c r="E16" s="264"/>
      <c r="F16" s="264"/>
      <c r="G16" s="265"/>
      <c r="H16" s="265"/>
      <c r="I16" s="219"/>
      <c r="J16" s="61"/>
      <c r="K16" s="8"/>
      <c r="L16" s="8"/>
      <c r="M16" s="8"/>
      <c r="N16" s="8"/>
      <c r="P16" s="14"/>
      <c r="Q16" s="14"/>
    </row>
    <row r="17" spans="2:17" s="7" customFormat="1" ht="14.1" customHeight="1" x14ac:dyDescent="0.25">
      <c r="C17" s="12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8"/>
      <c r="P17" s="14"/>
      <c r="Q17" s="14"/>
    </row>
    <row r="18" spans="2:17" x14ac:dyDescent="0.25">
      <c r="B18" s="7"/>
      <c r="C18" s="12"/>
      <c r="D18" s="10"/>
      <c r="E18" s="10"/>
      <c r="F18" s="10"/>
      <c r="G18" s="10"/>
      <c r="H18" s="10"/>
      <c r="I18" s="10"/>
      <c r="K18" s="6"/>
      <c r="M18" s="6"/>
    </row>
    <row r="19" spans="2:17" x14ac:dyDescent="0.25">
      <c r="B19" s="7"/>
      <c r="C19" s="12"/>
      <c r="D19" s="10"/>
      <c r="E19" s="10"/>
      <c r="F19" s="10"/>
      <c r="G19" s="10"/>
      <c r="H19" s="10"/>
      <c r="I19" s="10"/>
      <c r="K19" s="6"/>
      <c r="M19" s="6"/>
    </row>
    <row r="20" spans="2:17" x14ac:dyDescent="0.25">
      <c r="B20" s="7"/>
      <c r="C20" s="12"/>
      <c r="D20" s="10"/>
      <c r="E20" s="10"/>
      <c r="F20" s="10"/>
      <c r="G20" s="10"/>
      <c r="H20" s="10"/>
      <c r="I20" s="10"/>
      <c r="K20" s="6"/>
      <c r="M20" s="6"/>
    </row>
    <row r="21" spans="2:17" x14ac:dyDescent="0.25">
      <c r="B21" s="7"/>
      <c r="C21" s="12"/>
      <c r="D21" s="10"/>
      <c r="E21" s="10"/>
      <c r="F21" s="10"/>
      <c r="G21" s="10"/>
      <c r="H21" s="10"/>
      <c r="I21" s="10"/>
      <c r="K21" s="6"/>
      <c r="M21" s="6"/>
    </row>
    <row r="22" spans="2:17" x14ac:dyDescent="0.25">
      <c r="B22" s="7"/>
      <c r="C22" s="12"/>
      <c r="D22" s="10"/>
      <c r="E22" s="10"/>
      <c r="F22" s="10"/>
      <c r="G22" s="10"/>
      <c r="H22" s="10"/>
      <c r="I22" s="10"/>
      <c r="K22" s="6"/>
      <c r="M22" s="6"/>
    </row>
    <row r="23" spans="2:17" x14ac:dyDescent="0.25">
      <c r="B23" s="7"/>
      <c r="C23" s="12"/>
      <c r="D23" s="10"/>
      <c r="E23" s="10"/>
      <c r="F23" s="10"/>
      <c r="G23" s="10"/>
      <c r="H23" s="10"/>
      <c r="I23" s="10"/>
      <c r="K23" s="6"/>
      <c r="M23" s="6"/>
    </row>
    <row r="24" spans="2:17" x14ac:dyDescent="0.25">
      <c r="B24" s="7"/>
      <c r="C24" s="12"/>
      <c r="D24" s="10"/>
      <c r="E24" s="10"/>
      <c r="F24" s="10"/>
      <c r="G24" s="10"/>
      <c r="H24" s="10"/>
      <c r="I24" s="10"/>
      <c r="K24" s="6"/>
      <c r="M24" s="6"/>
    </row>
    <row r="25" spans="2:17" x14ac:dyDescent="0.25">
      <c r="F25" s="14"/>
      <c r="I25" s="6"/>
      <c r="K25" s="6"/>
    </row>
    <row r="26" spans="2:17" x14ac:dyDescent="0.25">
      <c r="F26" s="14"/>
      <c r="I26" s="6"/>
      <c r="K26" s="6"/>
    </row>
    <row r="27" spans="2:17" x14ac:dyDescent="0.25">
      <c r="F27" s="14"/>
      <c r="I27" s="6"/>
      <c r="K27" s="6"/>
      <c r="M27" s="6"/>
    </row>
    <row r="28" spans="2:17" x14ac:dyDescent="0.25">
      <c r="F28" s="14"/>
      <c r="I28" s="6"/>
      <c r="K28" s="6"/>
      <c r="M28" s="6"/>
    </row>
    <row r="29" spans="2:17" x14ac:dyDescent="0.25">
      <c r="F29" s="14"/>
      <c r="I29" s="6"/>
      <c r="K29" s="6"/>
      <c r="M29" s="6"/>
    </row>
    <row r="30" spans="2:17" x14ac:dyDescent="0.25">
      <c r="F30" s="14"/>
      <c r="I30" s="6"/>
      <c r="K30" s="6"/>
      <c r="M30" s="6"/>
    </row>
    <row r="31" spans="2:17" x14ac:dyDescent="0.25">
      <c r="F31" s="14"/>
      <c r="I31" s="6"/>
      <c r="K31" s="6"/>
      <c r="M31" s="6"/>
    </row>
    <row r="32" spans="2:17" x14ac:dyDescent="0.25">
      <c r="F32" s="14"/>
      <c r="I32" s="6"/>
      <c r="K32" s="6"/>
      <c r="M32" s="6"/>
    </row>
    <row r="33" spans="6:13" x14ac:dyDescent="0.25">
      <c r="F33" s="14"/>
      <c r="I33" s="6"/>
      <c r="K33" s="6"/>
      <c r="M33" s="6"/>
    </row>
    <row r="34" spans="6:13" x14ac:dyDescent="0.25">
      <c r="F34" s="14"/>
      <c r="I34" s="6"/>
      <c r="K34" s="6"/>
      <c r="M34" s="6"/>
    </row>
    <row r="35" spans="6:13" x14ac:dyDescent="0.25">
      <c r="H35" s="27"/>
    </row>
    <row r="36" spans="6:13" x14ac:dyDescent="0.25">
      <c r="H36" s="27"/>
    </row>
    <row r="37" spans="6:13" x14ac:dyDescent="0.25">
      <c r="H37" s="27"/>
    </row>
    <row r="38" spans="6:13" x14ac:dyDescent="0.25">
      <c r="H38" s="27"/>
    </row>
    <row r="39" spans="6:13" x14ac:dyDescent="0.25">
      <c r="H39" s="27"/>
    </row>
    <row r="40" spans="6:13" x14ac:dyDescent="0.25">
      <c r="H40" s="27"/>
    </row>
  </sheetData>
  <mergeCells count="3">
    <mergeCell ref="I4:J4"/>
    <mergeCell ref="E5:G5"/>
    <mergeCell ref="H5:J5"/>
  </mergeCells>
  <conditionalFormatting sqref="R8:T8 O8:O14 M14:N14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  <headerFooter>
    <oddFooter>&amp;L_x000D_&amp;1#&amp;"Calibri"&amp;10&amp;K008000 PUBLICA - 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27"/>
  <sheetViews>
    <sheetView showGridLines="0" zoomScale="85" zoomScaleNormal="85" workbookViewId="0"/>
  </sheetViews>
  <sheetFormatPr defaultColWidth="9.140625" defaultRowHeight="15" x14ac:dyDescent="0.25"/>
  <cols>
    <col min="1" max="1" width="2.140625" style="54" customWidth="1"/>
    <col min="2" max="2" width="34.140625" style="54" customWidth="1"/>
    <col min="3" max="5" width="17.5703125" style="55" customWidth="1"/>
  </cols>
  <sheetData>
    <row r="1" spans="1:10" ht="7.35" customHeight="1" x14ac:dyDescent="0.25"/>
    <row r="2" spans="1:10" x14ac:dyDescent="0.25">
      <c r="B2" s="64" t="s">
        <v>153</v>
      </c>
    </row>
    <row r="3" spans="1:10" ht="7.35" customHeight="1" x14ac:dyDescent="0.25"/>
    <row r="4" spans="1:10" x14ac:dyDescent="0.25">
      <c r="E4" s="75" t="s">
        <v>136</v>
      </c>
    </row>
    <row r="5" spans="1:10" ht="34.5" customHeight="1" thickBot="1" x14ac:dyDescent="0.3">
      <c r="B5" s="74" t="s">
        <v>157</v>
      </c>
      <c r="C5" s="70" t="s">
        <v>190</v>
      </c>
      <c r="D5" s="70" t="s">
        <v>186</v>
      </c>
      <c r="E5" s="71" t="s">
        <v>49</v>
      </c>
    </row>
    <row r="6" spans="1:10" ht="7.35" customHeight="1" x14ac:dyDescent="0.25">
      <c r="B6" s="405"/>
      <c r="C6" s="406"/>
      <c r="D6" s="406"/>
      <c r="E6" s="406"/>
    </row>
    <row r="7" spans="1:10" x14ac:dyDescent="0.25">
      <c r="A7" s="56"/>
      <c r="B7" s="65" t="s">
        <v>145</v>
      </c>
      <c r="C7" s="334">
        <v>12473.420102</v>
      </c>
      <c r="D7" s="334">
        <v>15045.396488000002</v>
      </c>
      <c r="E7" s="335">
        <v>-17.094773062653246</v>
      </c>
      <c r="H7" s="332"/>
      <c r="I7" s="332"/>
      <c r="J7" s="331"/>
    </row>
    <row r="8" spans="1:10" ht="7.35" customHeight="1" x14ac:dyDescent="0.25">
      <c r="B8" s="66"/>
      <c r="C8" s="336"/>
      <c r="D8" s="337"/>
      <c r="E8" s="335"/>
      <c r="H8" s="332"/>
      <c r="I8" s="332"/>
      <c r="J8" s="331"/>
    </row>
    <row r="9" spans="1:10" x14ac:dyDescent="0.25">
      <c r="B9" s="67" t="s">
        <v>137</v>
      </c>
      <c r="C9" s="336">
        <v>583.90050599999995</v>
      </c>
      <c r="D9" s="336">
        <v>2909.0905590000002</v>
      </c>
      <c r="E9" s="338">
        <v>-79.928417690760512</v>
      </c>
      <c r="H9" s="332"/>
      <c r="I9" s="332"/>
      <c r="J9" s="331"/>
    </row>
    <row r="10" spans="1:10" x14ac:dyDescent="0.25">
      <c r="B10" s="67" t="s">
        <v>139</v>
      </c>
      <c r="C10" s="336">
        <v>246.92905000000002</v>
      </c>
      <c r="D10" s="336">
        <v>39.294441999999997</v>
      </c>
      <c r="E10" s="338">
        <v>528.40706581353163</v>
      </c>
      <c r="H10" s="332"/>
      <c r="I10" s="332"/>
      <c r="J10" s="331"/>
    </row>
    <row r="11" spans="1:10" x14ac:dyDescent="0.25">
      <c r="B11" s="67" t="s">
        <v>12</v>
      </c>
      <c r="C11" s="336">
        <v>11121.155546</v>
      </c>
      <c r="D11" s="336">
        <v>11924.551211</v>
      </c>
      <c r="E11" s="338">
        <v>-6.7373241204993377</v>
      </c>
      <c r="H11" s="332"/>
      <c r="I11" s="332"/>
      <c r="J11" s="331"/>
    </row>
    <row r="12" spans="1:10" x14ac:dyDescent="0.25">
      <c r="B12" s="67" t="s">
        <v>138</v>
      </c>
      <c r="C12" s="336">
        <v>8.4186339999999991</v>
      </c>
      <c r="D12" s="336">
        <v>13.141331000000001</v>
      </c>
      <c r="E12" s="339">
        <v>-35.937737204853917</v>
      </c>
      <c r="H12" s="332"/>
      <c r="I12" s="332"/>
      <c r="J12" s="331"/>
    </row>
    <row r="13" spans="1:10" x14ac:dyDescent="0.25">
      <c r="B13" s="67" t="s">
        <v>140</v>
      </c>
      <c r="C13" s="336">
        <v>513.01636600000006</v>
      </c>
      <c r="D13" s="336">
        <v>159.31894499999999</v>
      </c>
      <c r="E13" s="338">
        <v>222.00587695330279</v>
      </c>
      <c r="H13" s="332"/>
      <c r="I13" s="332"/>
      <c r="J13" s="331"/>
    </row>
    <row r="14" spans="1:10" ht="7.35" customHeight="1" x14ac:dyDescent="0.25">
      <c r="B14" s="68"/>
      <c r="C14" s="337"/>
      <c r="D14" s="337"/>
      <c r="E14" s="338"/>
      <c r="H14" s="332"/>
      <c r="I14" s="332"/>
      <c r="J14" s="331"/>
    </row>
    <row r="15" spans="1:10" x14ac:dyDescent="0.25">
      <c r="A15" s="56"/>
      <c r="B15" s="65" t="s">
        <v>146</v>
      </c>
      <c r="C15" s="334">
        <v>12463.510894000001</v>
      </c>
      <c r="D15" s="334">
        <v>14950.329897000001</v>
      </c>
      <c r="E15" s="335">
        <v>-16.633873768223779</v>
      </c>
      <c r="H15" s="332"/>
      <c r="I15" s="332"/>
      <c r="J15" s="331"/>
    </row>
    <row r="16" spans="1:10" ht="7.35" customHeight="1" x14ac:dyDescent="0.25">
      <c r="B16" s="69"/>
      <c r="C16" s="336"/>
      <c r="D16" s="337"/>
      <c r="E16" s="340"/>
      <c r="H16" s="332"/>
      <c r="I16" s="332"/>
      <c r="J16" s="331"/>
    </row>
    <row r="17" spans="2:10" x14ac:dyDescent="0.25">
      <c r="B17" s="67" t="s">
        <v>143</v>
      </c>
      <c r="C17" s="336">
        <v>1140.0731900000001</v>
      </c>
      <c r="D17" s="336">
        <v>639.78254900000002</v>
      </c>
      <c r="E17" s="338">
        <v>78.196981424699658</v>
      </c>
      <c r="H17" s="332"/>
      <c r="I17" s="332"/>
      <c r="J17" s="331"/>
    </row>
    <row r="18" spans="2:10" x14ac:dyDescent="0.25">
      <c r="B18" s="67" t="s">
        <v>144</v>
      </c>
      <c r="C18" s="336">
        <v>0</v>
      </c>
      <c r="D18" s="336">
        <v>0</v>
      </c>
      <c r="E18" s="339" t="s">
        <v>135</v>
      </c>
      <c r="H18" s="332"/>
      <c r="I18" s="332"/>
      <c r="J18" s="331"/>
    </row>
    <row r="19" spans="2:10" x14ac:dyDescent="0.25">
      <c r="B19" s="67" t="s">
        <v>141</v>
      </c>
      <c r="C19" s="336">
        <v>2857.013813</v>
      </c>
      <c r="D19" s="336">
        <v>6400.6286419999997</v>
      </c>
      <c r="E19" s="338">
        <v>-55.363543601753605</v>
      </c>
      <c r="H19" s="332"/>
      <c r="I19" s="332"/>
      <c r="J19" s="331"/>
    </row>
    <row r="20" spans="2:10" x14ac:dyDescent="0.25">
      <c r="B20" s="67" t="s">
        <v>142</v>
      </c>
      <c r="C20" s="336">
        <v>7681.2602569999999</v>
      </c>
      <c r="D20" s="336">
        <v>7701.9183750000002</v>
      </c>
      <c r="E20" s="338">
        <v>-0.26822042242170596</v>
      </c>
      <c r="H20" s="332"/>
      <c r="I20" s="332"/>
      <c r="J20" s="331"/>
    </row>
    <row r="21" spans="2:10" x14ac:dyDescent="0.25">
      <c r="B21" s="67" t="s">
        <v>138</v>
      </c>
      <c r="C21" s="336">
        <v>8.4186339999999991</v>
      </c>
      <c r="D21" s="336">
        <v>13.141331000000001</v>
      </c>
      <c r="E21" s="339">
        <v>-35.937737204853917</v>
      </c>
      <c r="H21" s="332"/>
      <c r="I21" s="332"/>
      <c r="J21" s="331"/>
    </row>
    <row r="22" spans="2:10" x14ac:dyDescent="0.25">
      <c r="B22" s="67" t="s">
        <v>140</v>
      </c>
      <c r="C22" s="336">
        <v>776.745</v>
      </c>
      <c r="D22" s="341">
        <v>194.85899999999998</v>
      </c>
      <c r="E22" s="338">
        <v>298.61900143180458</v>
      </c>
      <c r="H22" s="332"/>
      <c r="I22" s="332"/>
      <c r="J22" s="331"/>
    </row>
    <row r="23" spans="2:10" ht="7.35" customHeight="1" thickBot="1" x14ac:dyDescent="0.3">
      <c r="B23" s="72"/>
      <c r="C23" s="407"/>
      <c r="D23" s="407"/>
      <c r="E23" s="73"/>
    </row>
    <row r="24" spans="2:10" ht="15.75" thickTop="1" x14ac:dyDescent="0.25">
      <c r="B24" s="58" t="s">
        <v>156</v>
      </c>
      <c r="C24" s="59"/>
      <c r="D24" s="60"/>
      <c r="E24" s="61" t="s">
        <v>119</v>
      </c>
    </row>
    <row r="25" spans="2:10" x14ac:dyDescent="0.25">
      <c r="C25" s="62"/>
      <c r="D25" s="62"/>
      <c r="E25" s="61"/>
    </row>
    <row r="27" spans="2:10" x14ac:dyDescent="0.25">
      <c r="C27" s="63"/>
      <c r="D27" s="63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19"/>
  <sheetViews>
    <sheetView showGridLines="0" zoomScale="85" zoomScaleNormal="85" workbookViewId="0"/>
  </sheetViews>
  <sheetFormatPr defaultColWidth="9.140625" defaultRowHeight="15" x14ac:dyDescent="0.25"/>
  <cols>
    <col min="1" max="1" width="2.140625" style="54" customWidth="1"/>
    <col min="2" max="2" width="34.140625" style="54" customWidth="1"/>
    <col min="3" max="5" width="17.5703125" style="55" customWidth="1"/>
  </cols>
  <sheetData>
    <row r="1" spans="1:5" ht="7.35" customHeight="1" x14ac:dyDescent="0.25"/>
    <row r="2" spans="1:5" x14ac:dyDescent="0.25">
      <c r="B2" s="64" t="s">
        <v>154</v>
      </c>
    </row>
    <row r="3" spans="1:5" ht="7.35" customHeight="1" x14ac:dyDescent="0.25"/>
    <row r="4" spans="1:5" x14ac:dyDescent="0.25">
      <c r="E4" s="75" t="s">
        <v>160</v>
      </c>
    </row>
    <row r="5" spans="1:5" ht="36" customHeight="1" x14ac:dyDescent="0.25">
      <c r="B5" s="77" t="s">
        <v>161</v>
      </c>
      <c r="C5" s="76" t="s">
        <v>190</v>
      </c>
      <c r="D5" s="76" t="s">
        <v>186</v>
      </c>
      <c r="E5" s="333" t="s">
        <v>49</v>
      </c>
    </row>
    <row r="6" spans="1:5" ht="7.35" customHeight="1" x14ac:dyDescent="0.25">
      <c r="B6" s="57"/>
      <c r="C6" s="57"/>
      <c r="D6" s="57"/>
      <c r="E6" s="57"/>
    </row>
    <row r="7" spans="1:5" x14ac:dyDescent="0.25">
      <c r="A7" s="56"/>
      <c r="B7" s="65" t="s">
        <v>0</v>
      </c>
      <c r="C7" s="350">
        <v>759.32401499999992</v>
      </c>
      <c r="D7" s="350">
        <v>780.19017899999994</v>
      </c>
      <c r="E7" s="351">
        <v>-2.6744971369346189</v>
      </c>
    </row>
    <row r="8" spans="1:5" ht="7.35" customHeight="1" x14ac:dyDescent="0.25">
      <c r="B8" s="66"/>
      <c r="C8" s="352"/>
      <c r="D8" s="352"/>
      <c r="E8" s="351"/>
    </row>
    <row r="9" spans="1:5" x14ac:dyDescent="0.25">
      <c r="B9" s="67" t="s">
        <v>147</v>
      </c>
      <c r="C9" s="352">
        <v>36.434161999999993</v>
      </c>
      <c r="D9" s="352">
        <v>33.215071999999999</v>
      </c>
      <c r="E9" s="353">
        <v>9.6916544392858555</v>
      </c>
    </row>
    <row r="10" spans="1:5" x14ac:dyDescent="0.25">
      <c r="B10" s="67" t="s">
        <v>148</v>
      </c>
      <c r="C10" s="352">
        <v>14.731548</v>
      </c>
      <c r="D10" s="352">
        <v>13.863358</v>
      </c>
      <c r="E10" s="353">
        <v>6.2624798407427704</v>
      </c>
    </row>
    <row r="11" spans="1:5" x14ac:dyDescent="0.25">
      <c r="B11" s="67" t="s">
        <v>149</v>
      </c>
      <c r="C11" s="352">
        <v>78.565117999999998</v>
      </c>
      <c r="D11" s="352">
        <v>79.160218999999998</v>
      </c>
      <c r="E11" s="353">
        <v>-0.75176775344696978</v>
      </c>
    </row>
    <row r="12" spans="1:5" x14ac:dyDescent="0.25">
      <c r="B12" s="67" t="s">
        <v>150</v>
      </c>
      <c r="C12" s="352">
        <v>5.217727</v>
      </c>
      <c r="D12" s="352">
        <v>3.5722669999999996</v>
      </c>
      <c r="E12" s="353">
        <v>46.062066469275692</v>
      </c>
    </row>
    <row r="13" spans="1:5" x14ac:dyDescent="0.25">
      <c r="B13" s="67" t="s">
        <v>151</v>
      </c>
      <c r="C13" s="352">
        <v>295.987616</v>
      </c>
      <c r="D13" s="352">
        <v>254.29288500000001</v>
      </c>
      <c r="E13" s="353">
        <v>16.396341958210897</v>
      </c>
    </row>
    <row r="14" spans="1:5" x14ac:dyDescent="0.25">
      <c r="B14" s="67" t="s">
        <v>152</v>
      </c>
      <c r="C14" s="352">
        <v>328.38784399999997</v>
      </c>
      <c r="D14" s="352">
        <v>396.08637799999997</v>
      </c>
      <c r="E14" s="353">
        <v>-17.091861210132294</v>
      </c>
    </row>
    <row r="15" spans="1:5" ht="7.35" customHeight="1" thickBot="1" x14ac:dyDescent="0.3">
      <c r="B15" s="72"/>
      <c r="C15" s="72"/>
      <c r="D15" s="72"/>
      <c r="E15" s="72"/>
    </row>
    <row r="16" spans="1:5" ht="15.75" thickTop="1" x14ac:dyDescent="0.25">
      <c r="B16" s="58" t="s">
        <v>158</v>
      </c>
      <c r="E16" s="61" t="s">
        <v>119</v>
      </c>
    </row>
    <row r="17" spans="2:5" x14ac:dyDescent="0.25">
      <c r="B17" s="58" t="s">
        <v>159</v>
      </c>
      <c r="E17" s="61"/>
    </row>
    <row r="19" spans="2:5" x14ac:dyDescent="0.25">
      <c r="C19" s="63"/>
      <c r="D19" s="63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pageSetUpPr fitToPage="1"/>
  </sheetPr>
  <dimension ref="A1:AA37"/>
  <sheetViews>
    <sheetView showGridLines="0" topLeftCell="A20" zoomScale="85" zoomScaleNormal="85" workbookViewId="0">
      <selection activeCell="J39" sqref="J39"/>
    </sheetView>
  </sheetViews>
  <sheetFormatPr defaultColWidth="9.140625" defaultRowHeight="15" x14ac:dyDescent="0.25"/>
  <cols>
    <col min="1" max="1" width="2.42578125" style="1" customWidth="1"/>
    <col min="2" max="2" width="23.5703125" style="1" customWidth="1"/>
    <col min="3" max="3" width="8.5703125" style="1" customWidth="1"/>
    <col min="4" max="11" width="9.5703125" style="2" customWidth="1"/>
    <col min="12" max="15" width="9" style="2" customWidth="1"/>
    <col min="16" max="16" width="1.42578125" customWidth="1"/>
    <col min="17" max="27" width="6" style="50" customWidth="1"/>
    <col min="28" max="16384" width="9.140625" style="14"/>
  </cols>
  <sheetData>
    <row r="1" spans="1:27" ht="13.5" customHeight="1" x14ac:dyDescent="0.25">
      <c r="A1" s="181"/>
      <c r="B1" s="181"/>
      <c r="C1" s="181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</row>
    <row r="2" spans="1:27" ht="14.1" customHeight="1" x14ac:dyDescent="0.25">
      <c r="A2" s="181"/>
      <c r="B2" s="183" t="s">
        <v>50</v>
      </c>
      <c r="C2" s="183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</row>
    <row r="3" spans="1:27" ht="5.25" customHeight="1" x14ac:dyDescent="0.25">
      <c r="A3" s="181"/>
      <c r="B3" s="181"/>
      <c r="C3" s="181"/>
      <c r="D3" s="182"/>
      <c r="E3" s="182"/>
      <c r="F3" s="182"/>
      <c r="G3" s="182"/>
      <c r="H3" s="182"/>
      <c r="I3" s="184"/>
      <c r="J3" s="184"/>
      <c r="K3" s="182"/>
      <c r="L3" s="181"/>
      <c r="M3" s="181"/>
      <c r="N3" s="182"/>
      <c r="O3" s="182"/>
    </row>
    <row r="4" spans="1:27" ht="14.1" customHeight="1" thickBot="1" x14ac:dyDescent="0.3">
      <c r="A4" s="181"/>
      <c r="B4" s="181"/>
      <c r="C4" s="181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2.5" customHeight="1" thickBot="1" x14ac:dyDescent="0.3">
      <c r="A5" s="185"/>
      <c r="B5" s="411"/>
      <c r="C5" s="411" t="s">
        <v>3</v>
      </c>
      <c r="D5" s="413" t="s">
        <v>210</v>
      </c>
      <c r="E5" s="414"/>
      <c r="F5" s="414"/>
      <c r="G5" s="415"/>
      <c r="H5" s="413" t="s">
        <v>186</v>
      </c>
      <c r="I5" s="414"/>
      <c r="J5" s="414"/>
      <c r="K5" s="415"/>
      <c r="L5" s="413" t="s">
        <v>49</v>
      </c>
      <c r="M5" s="414"/>
      <c r="N5" s="414"/>
      <c r="O5" s="415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2.5" customHeight="1" x14ac:dyDescent="0.25">
      <c r="A6" s="185"/>
      <c r="B6" s="412"/>
      <c r="C6" s="412"/>
      <c r="D6" s="124" t="s">
        <v>0</v>
      </c>
      <c r="E6" s="145" t="s">
        <v>198</v>
      </c>
      <c r="F6" s="145" t="s">
        <v>199</v>
      </c>
      <c r="G6" s="145" t="s">
        <v>200</v>
      </c>
      <c r="H6" s="124" t="s">
        <v>0</v>
      </c>
      <c r="I6" s="145" t="s">
        <v>201</v>
      </c>
      <c r="J6" s="145" t="s">
        <v>202</v>
      </c>
      <c r="K6" s="145" t="s">
        <v>203</v>
      </c>
      <c r="L6" s="124" t="str">
        <f>D6</f>
        <v>Total</v>
      </c>
      <c r="M6" s="145" t="str">
        <f>E6</f>
        <v>out.23</v>
      </c>
      <c r="N6" s="145" t="str">
        <f t="shared" ref="N6:O6" si="0">F6</f>
        <v>nov.23</v>
      </c>
      <c r="O6" s="145" t="str">
        <f t="shared" si="0"/>
        <v>dez.23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7.35" customHeight="1" x14ac:dyDescent="0.2">
      <c r="A7" s="181"/>
      <c r="B7" s="181"/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4.1" customHeight="1" x14ac:dyDescent="0.25">
      <c r="A8" s="183"/>
      <c r="B8" s="148" t="s">
        <v>66</v>
      </c>
      <c r="C8" s="192" t="s">
        <v>16</v>
      </c>
      <c r="D8" s="310">
        <f t="shared" ref="D8:K8" si="1">SUM(D10:D20)</f>
        <v>3179</v>
      </c>
      <c r="E8" s="310">
        <f t="shared" si="1"/>
        <v>1134</v>
      </c>
      <c r="F8" s="310">
        <f t="shared" si="1"/>
        <v>980</v>
      </c>
      <c r="G8" s="310">
        <f t="shared" si="1"/>
        <v>1065</v>
      </c>
      <c r="H8" s="149">
        <f t="shared" si="1"/>
        <v>3174</v>
      </c>
      <c r="I8" s="310">
        <f t="shared" si="1"/>
        <v>1135</v>
      </c>
      <c r="J8" s="310">
        <f t="shared" si="1"/>
        <v>1043</v>
      </c>
      <c r="K8" s="310">
        <f t="shared" si="1"/>
        <v>996</v>
      </c>
      <c r="L8" s="151">
        <f>(D8-H8)/H8*100</f>
        <v>0.15752993068683049</v>
      </c>
      <c r="M8" s="187">
        <f>(E8-I8)/I8*100</f>
        <v>-8.8105726872246701E-2</v>
      </c>
      <c r="N8" s="187">
        <f>(F8-J8)/J8*100</f>
        <v>-6.0402684563758395</v>
      </c>
      <c r="O8" s="187">
        <f>(G8-K8)/K8*100</f>
        <v>6.927710843373494</v>
      </c>
      <c r="P8"/>
    </row>
    <row r="9" spans="1:27" ht="7.35" customHeight="1" x14ac:dyDescent="0.25">
      <c r="A9" s="181"/>
      <c r="B9" s="148"/>
      <c r="C9" s="192"/>
      <c r="D9" s="144"/>
      <c r="E9" s="144"/>
      <c r="F9" s="144"/>
      <c r="G9" s="144"/>
      <c r="H9" s="147"/>
      <c r="I9" s="144"/>
      <c r="J9" s="144"/>
      <c r="K9" s="144"/>
      <c r="L9" s="354"/>
      <c r="M9" s="355"/>
      <c r="N9" s="355"/>
      <c r="O9" s="355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4.1" customHeight="1" x14ac:dyDescent="0.25">
      <c r="A10" s="181"/>
      <c r="B10" s="189" t="s">
        <v>9</v>
      </c>
      <c r="C10" s="192" t="s">
        <v>16</v>
      </c>
      <c r="D10" s="156">
        <f t="shared" ref="D10:D19" si="2">SUM(E10:G10)</f>
        <v>553</v>
      </c>
      <c r="E10" s="370">
        <v>202</v>
      </c>
      <c r="F10" s="370">
        <v>163</v>
      </c>
      <c r="G10" s="370">
        <v>188</v>
      </c>
      <c r="H10" s="174">
        <f>SUM(I10:K10)</f>
        <v>567</v>
      </c>
      <c r="I10" s="156">
        <v>223</v>
      </c>
      <c r="J10" s="156">
        <v>181</v>
      </c>
      <c r="K10" s="156">
        <v>163</v>
      </c>
      <c r="L10" s="356">
        <f t="shared" ref="L10:O20" si="3">(D10-H10)/H10*100</f>
        <v>-2.4691358024691357</v>
      </c>
      <c r="M10" s="357">
        <f t="shared" si="3"/>
        <v>-9.4170403587443943</v>
      </c>
      <c r="N10" s="357">
        <f t="shared" si="3"/>
        <v>-9.94475138121547</v>
      </c>
      <c r="O10" s="357">
        <f t="shared" si="3"/>
        <v>15.337423312883436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4.1" customHeight="1" x14ac:dyDescent="0.25">
      <c r="A11" s="181"/>
      <c r="B11" s="189" t="s">
        <v>10</v>
      </c>
      <c r="C11" s="192" t="s">
        <v>16</v>
      </c>
      <c r="D11" s="156">
        <f t="shared" si="2"/>
        <v>200</v>
      </c>
      <c r="E11" s="370">
        <v>72</v>
      </c>
      <c r="F11" s="370">
        <v>61</v>
      </c>
      <c r="G11" s="370">
        <v>67</v>
      </c>
      <c r="H11" s="174">
        <f t="shared" ref="H11:H20" si="4">SUM(I11:K11)</f>
        <v>205</v>
      </c>
      <c r="I11" s="156">
        <v>68</v>
      </c>
      <c r="J11" s="156">
        <v>65</v>
      </c>
      <c r="K11" s="156">
        <v>72</v>
      </c>
      <c r="L11" s="356">
        <f t="shared" si="3"/>
        <v>-2.4390243902439024</v>
      </c>
      <c r="M11" s="357">
        <f t="shared" si="3"/>
        <v>5.8823529411764701</v>
      </c>
      <c r="N11" s="357">
        <f t="shared" si="3"/>
        <v>-6.1538461538461542</v>
      </c>
      <c r="O11" s="357">
        <f t="shared" si="3"/>
        <v>-6.9444444444444446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4.1" customHeight="1" x14ac:dyDescent="0.25">
      <c r="A12" s="181"/>
      <c r="B12" s="189" t="s">
        <v>11</v>
      </c>
      <c r="C12" s="192" t="s">
        <v>16</v>
      </c>
      <c r="D12" s="156">
        <f t="shared" si="2"/>
        <v>105</v>
      </c>
      <c r="E12" s="370">
        <v>36</v>
      </c>
      <c r="F12" s="370">
        <v>30</v>
      </c>
      <c r="G12" s="370">
        <v>39</v>
      </c>
      <c r="H12" s="174">
        <f t="shared" si="4"/>
        <v>108</v>
      </c>
      <c r="I12" s="156">
        <v>40</v>
      </c>
      <c r="J12" s="156">
        <v>30</v>
      </c>
      <c r="K12" s="156">
        <v>38</v>
      </c>
      <c r="L12" s="356">
        <f t="shared" si="3"/>
        <v>-2.7777777777777777</v>
      </c>
      <c r="M12" s="357">
        <f t="shared" si="3"/>
        <v>-10</v>
      </c>
      <c r="N12" s="357">
        <f t="shared" si="3"/>
        <v>0</v>
      </c>
      <c r="O12" s="357">
        <f t="shared" si="3"/>
        <v>2.6315789473684208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4.1" customHeight="1" x14ac:dyDescent="0.25">
      <c r="A13" s="181"/>
      <c r="B13" s="189" t="s">
        <v>6</v>
      </c>
      <c r="C13" s="192" t="s">
        <v>16</v>
      </c>
      <c r="D13" s="156">
        <f t="shared" si="2"/>
        <v>565</v>
      </c>
      <c r="E13" s="370">
        <v>217</v>
      </c>
      <c r="F13" s="370">
        <v>168</v>
      </c>
      <c r="G13" s="370">
        <v>180</v>
      </c>
      <c r="H13" s="174">
        <f t="shared" si="4"/>
        <v>513</v>
      </c>
      <c r="I13" s="156">
        <v>191</v>
      </c>
      <c r="J13" s="156">
        <v>165</v>
      </c>
      <c r="K13" s="156">
        <v>157</v>
      </c>
      <c r="L13" s="356">
        <f t="shared" si="3"/>
        <v>10.1364522417154</v>
      </c>
      <c r="M13" s="357">
        <f t="shared" si="3"/>
        <v>13.612565445026178</v>
      </c>
      <c r="N13" s="357">
        <f t="shared" si="3"/>
        <v>1.8181818181818181</v>
      </c>
      <c r="O13" s="357">
        <f t="shared" si="3"/>
        <v>14.64968152866242</v>
      </c>
    </row>
    <row r="14" spans="1:27" ht="14.1" customHeight="1" x14ac:dyDescent="0.25">
      <c r="A14" s="181"/>
      <c r="B14" s="189" t="s">
        <v>129</v>
      </c>
      <c r="C14" s="192" t="s">
        <v>16</v>
      </c>
      <c r="D14" s="156">
        <f t="shared" si="2"/>
        <v>392</v>
      </c>
      <c r="E14" s="370">
        <v>134</v>
      </c>
      <c r="F14" s="370">
        <v>118</v>
      </c>
      <c r="G14" s="370">
        <v>140</v>
      </c>
      <c r="H14" s="174">
        <f t="shared" si="4"/>
        <v>369</v>
      </c>
      <c r="I14" s="156">
        <v>135</v>
      </c>
      <c r="J14" s="156">
        <v>116</v>
      </c>
      <c r="K14" s="156">
        <v>118</v>
      </c>
      <c r="L14" s="356">
        <f t="shared" si="3"/>
        <v>6.2330623306233059</v>
      </c>
      <c r="M14" s="357">
        <f t="shared" si="3"/>
        <v>-0.74074074074074081</v>
      </c>
      <c r="N14" s="357">
        <f t="shared" si="3"/>
        <v>1.7241379310344827</v>
      </c>
      <c r="O14" s="357">
        <f t="shared" si="3"/>
        <v>18.64406779661017</v>
      </c>
    </row>
    <row r="15" spans="1:27" ht="14.1" customHeight="1" x14ac:dyDescent="0.25">
      <c r="A15" s="181"/>
      <c r="B15" s="189" t="s">
        <v>12</v>
      </c>
      <c r="C15" s="192" t="s">
        <v>16</v>
      </c>
      <c r="D15" s="156">
        <f t="shared" si="2"/>
        <v>416</v>
      </c>
      <c r="E15" s="370">
        <v>140</v>
      </c>
      <c r="F15" s="370">
        <v>124</v>
      </c>
      <c r="G15" s="370">
        <v>152</v>
      </c>
      <c r="H15" s="174">
        <f t="shared" si="4"/>
        <v>439</v>
      </c>
      <c r="I15" s="156">
        <v>154</v>
      </c>
      <c r="J15" s="156">
        <v>143</v>
      </c>
      <c r="K15" s="156">
        <v>142</v>
      </c>
      <c r="L15" s="356">
        <f t="shared" si="3"/>
        <v>-5.239179954441914</v>
      </c>
      <c r="M15" s="357">
        <f t="shared" si="3"/>
        <v>-9.0909090909090917</v>
      </c>
      <c r="N15" s="357">
        <f t="shared" si="3"/>
        <v>-13.286713286713287</v>
      </c>
      <c r="O15" s="357">
        <f t="shared" si="3"/>
        <v>7.042253521126761</v>
      </c>
    </row>
    <row r="16" spans="1:27" ht="14.1" customHeight="1" x14ac:dyDescent="0.25">
      <c r="A16" s="181"/>
      <c r="B16" s="189" t="s">
        <v>14</v>
      </c>
      <c r="C16" s="192" t="s">
        <v>16</v>
      </c>
      <c r="D16" s="156">
        <f t="shared" si="2"/>
        <v>189</v>
      </c>
      <c r="E16" s="370">
        <v>70</v>
      </c>
      <c r="F16" s="370">
        <v>60</v>
      </c>
      <c r="G16" s="370">
        <v>59</v>
      </c>
      <c r="H16" s="174">
        <f t="shared" si="4"/>
        <v>168</v>
      </c>
      <c r="I16" s="156">
        <v>55</v>
      </c>
      <c r="J16" s="156">
        <v>61</v>
      </c>
      <c r="K16" s="156">
        <v>52</v>
      </c>
      <c r="L16" s="356">
        <f t="shared" si="3"/>
        <v>12.5</v>
      </c>
      <c r="M16" s="357">
        <f t="shared" si="3"/>
        <v>27.27272727272727</v>
      </c>
      <c r="N16" s="357">
        <f t="shared" si="3"/>
        <v>-1.639344262295082</v>
      </c>
      <c r="O16" s="357">
        <f t="shared" si="3"/>
        <v>13.461538461538462</v>
      </c>
    </row>
    <row r="17" spans="1:15" ht="14.1" customHeight="1" x14ac:dyDescent="0.25">
      <c r="A17" s="181"/>
      <c r="B17" s="189" t="s">
        <v>65</v>
      </c>
      <c r="C17" s="192" t="s">
        <v>16</v>
      </c>
      <c r="D17" s="156">
        <f t="shared" si="2"/>
        <v>114</v>
      </c>
      <c r="E17" s="370">
        <v>40</v>
      </c>
      <c r="F17" s="370">
        <v>39</v>
      </c>
      <c r="G17" s="370">
        <v>35</v>
      </c>
      <c r="H17" s="174">
        <f t="shared" si="4"/>
        <v>115</v>
      </c>
      <c r="I17" s="156">
        <v>41</v>
      </c>
      <c r="J17" s="156">
        <v>38</v>
      </c>
      <c r="K17" s="156">
        <v>36</v>
      </c>
      <c r="L17" s="356">
        <f t="shared" si="3"/>
        <v>-0.86956521739130432</v>
      </c>
      <c r="M17" s="357">
        <f t="shared" si="3"/>
        <v>-2.4390243902439024</v>
      </c>
      <c r="N17" s="357">
        <f t="shared" si="3"/>
        <v>2.6315789473684208</v>
      </c>
      <c r="O17" s="357">
        <f t="shared" si="3"/>
        <v>-2.7777777777777777</v>
      </c>
    </row>
    <row r="18" spans="1:15" ht="14.1" customHeight="1" x14ac:dyDescent="0.25">
      <c r="A18" s="181"/>
      <c r="B18" s="189" t="s">
        <v>13</v>
      </c>
      <c r="C18" s="192" t="s">
        <v>16</v>
      </c>
      <c r="D18" s="156">
        <f t="shared" si="2"/>
        <v>58</v>
      </c>
      <c r="E18" s="370">
        <v>19</v>
      </c>
      <c r="F18" s="370">
        <v>20</v>
      </c>
      <c r="G18" s="370">
        <v>19</v>
      </c>
      <c r="H18" s="174">
        <f t="shared" si="4"/>
        <v>63</v>
      </c>
      <c r="I18" s="156">
        <v>22</v>
      </c>
      <c r="J18" s="156">
        <v>21</v>
      </c>
      <c r="K18" s="156">
        <v>20</v>
      </c>
      <c r="L18" s="356">
        <f t="shared" si="3"/>
        <v>-7.9365079365079358</v>
      </c>
      <c r="M18" s="357">
        <f t="shared" si="3"/>
        <v>-13.636363636363635</v>
      </c>
      <c r="N18" s="357">
        <f t="shared" si="3"/>
        <v>-4.7619047619047619</v>
      </c>
      <c r="O18" s="357">
        <f t="shared" si="3"/>
        <v>-5</v>
      </c>
    </row>
    <row r="19" spans="1:15" ht="14.1" customHeight="1" x14ac:dyDescent="0.25">
      <c r="A19" s="181"/>
      <c r="B19" s="189" t="s">
        <v>47</v>
      </c>
      <c r="C19" s="192" t="s">
        <v>16</v>
      </c>
      <c r="D19" s="156">
        <f t="shared" si="2"/>
        <v>201</v>
      </c>
      <c r="E19" s="370">
        <v>60</v>
      </c>
      <c r="F19" s="370">
        <v>70</v>
      </c>
      <c r="G19" s="370">
        <v>71</v>
      </c>
      <c r="H19" s="174">
        <f t="shared" si="4"/>
        <v>211</v>
      </c>
      <c r="I19" s="156">
        <v>62</v>
      </c>
      <c r="J19" s="156">
        <v>81</v>
      </c>
      <c r="K19" s="156">
        <v>68</v>
      </c>
      <c r="L19" s="356">
        <f t="shared" si="3"/>
        <v>-4.7393364928909953</v>
      </c>
      <c r="M19" s="357">
        <f t="shared" si="3"/>
        <v>-3.225806451612903</v>
      </c>
      <c r="N19" s="357">
        <f t="shared" si="3"/>
        <v>-13.580246913580247</v>
      </c>
      <c r="O19" s="357">
        <f t="shared" si="3"/>
        <v>4.4117647058823533</v>
      </c>
    </row>
    <row r="20" spans="1:15" ht="14.1" customHeight="1" x14ac:dyDescent="0.25">
      <c r="A20" s="181"/>
      <c r="B20" s="189" t="s">
        <v>130</v>
      </c>
      <c r="C20" s="192" t="s">
        <v>16</v>
      </c>
      <c r="D20" s="156">
        <f>SUM(E20:G20)</f>
        <v>386</v>
      </c>
      <c r="E20" s="156">
        <v>144</v>
      </c>
      <c r="F20" s="156">
        <v>127</v>
      </c>
      <c r="G20" s="156">
        <v>115</v>
      </c>
      <c r="H20" s="174">
        <f t="shared" si="4"/>
        <v>416</v>
      </c>
      <c r="I20" s="156">
        <v>144</v>
      </c>
      <c r="J20" s="156">
        <v>142</v>
      </c>
      <c r="K20" s="156">
        <v>130</v>
      </c>
      <c r="L20" s="356">
        <f t="shared" si="3"/>
        <v>-7.2115384615384608</v>
      </c>
      <c r="M20" s="357">
        <f t="shared" si="3"/>
        <v>0</v>
      </c>
      <c r="N20" s="357">
        <f t="shared" si="3"/>
        <v>-10.56338028169014</v>
      </c>
      <c r="O20" s="357">
        <f t="shared" si="3"/>
        <v>-11.538461538461538</v>
      </c>
    </row>
    <row r="21" spans="1:15" ht="7.35" customHeight="1" x14ac:dyDescent="0.25">
      <c r="A21" s="181"/>
      <c r="B21" s="190"/>
      <c r="C21" s="192"/>
      <c r="D21" s="156"/>
      <c r="E21" s="156"/>
      <c r="F21" s="156"/>
      <c r="G21" s="156"/>
      <c r="H21" s="174"/>
      <c r="I21" s="156"/>
      <c r="J21" s="156"/>
      <c r="K21" s="156"/>
      <c r="L21" s="356"/>
      <c r="M21" s="357"/>
      <c r="N21" s="357"/>
      <c r="O21" s="357"/>
    </row>
    <row r="22" spans="1:15" ht="14.1" customHeight="1" x14ac:dyDescent="0.25">
      <c r="A22" s="183"/>
      <c r="B22" s="191" t="s">
        <v>67</v>
      </c>
      <c r="C22" s="192" t="s">
        <v>171</v>
      </c>
      <c r="D22" s="310">
        <f t="shared" ref="D22:K22" si="5">SUM(D24:D34)</f>
        <v>69344.328999999998</v>
      </c>
      <c r="E22" s="310">
        <f>SUM(E24:E34)</f>
        <v>26022.527999999998</v>
      </c>
      <c r="F22" s="310">
        <f t="shared" si="5"/>
        <v>21432.107000000004</v>
      </c>
      <c r="G22" s="310">
        <f t="shared" si="5"/>
        <v>21889.694</v>
      </c>
      <c r="H22" s="149">
        <f t="shared" si="5"/>
        <v>65043.293999999994</v>
      </c>
      <c r="I22" s="310">
        <f t="shared" si="5"/>
        <v>23507.796999999999</v>
      </c>
      <c r="J22" s="310">
        <f t="shared" si="5"/>
        <v>21834.327999999998</v>
      </c>
      <c r="K22" s="310">
        <f t="shared" si="5"/>
        <v>19701.169000000002</v>
      </c>
      <c r="L22" s="358">
        <f>(D22-H22)/H22*100</f>
        <v>6.6125725428358599</v>
      </c>
      <c r="M22" s="359">
        <f>(E22-I22)/I22*100</f>
        <v>10.697433706782478</v>
      </c>
      <c r="N22" s="359">
        <f>(F22-J22)/J22*100</f>
        <v>-1.8421496645099136</v>
      </c>
      <c r="O22" s="359">
        <f>(G22-K22)/K22*100</f>
        <v>11.108604773655804</v>
      </c>
    </row>
    <row r="23" spans="1:15" ht="7.35" customHeight="1" x14ac:dyDescent="0.25">
      <c r="A23" s="181"/>
      <c r="B23" s="190"/>
      <c r="C23" s="330"/>
      <c r="D23" s="371"/>
      <c r="E23" s="371"/>
      <c r="F23" s="371"/>
      <c r="G23" s="371"/>
      <c r="H23" s="372"/>
      <c r="I23" s="371"/>
      <c r="J23" s="371"/>
      <c r="K23" s="371"/>
      <c r="L23" s="356"/>
      <c r="M23" s="357"/>
      <c r="N23" s="357"/>
      <c r="O23" s="357"/>
    </row>
    <row r="24" spans="1:15" ht="14.1" customHeight="1" x14ac:dyDescent="0.25">
      <c r="A24" s="181"/>
      <c r="B24" s="189" t="s">
        <v>9</v>
      </c>
      <c r="C24" s="192" t="s">
        <v>171</v>
      </c>
      <c r="D24" s="153">
        <f>SUM(E24:G24)</f>
        <v>7966.3969999999999</v>
      </c>
      <c r="E24" s="153">
        <v>3602.8649999999998</v>
      </c>
      <c r="F24" s="153">
        <v>2079.6709999999998</v>
      </c>
      <c r="G24" s="153">
        <v>2283.8609999999999</v>
      </c>
      <c r="H24" s="152">
        <f>SUM(I24:K24)</f>
        <v>8136.8739999999998</v>
      </c>
      <c r="I24" s="373">
        <v>3570.4369999999999</v>
      </c>
      <c r="J24" s="373">
        <v>2427.2159999999999</v>
      </c>
      <c r="K24" s="373">
        <v>2139.221</v>
      </c>
      <c r="L24" s="356">
        <f t="shared" ref="L24:O34" si="6">(D24-H24)/H24*100</f>
        <v>-2.0951166258688514</v>
      </c>
      <c r="M24" s="357">
        <f t="shared" si="6"/>
        <v>0.90823616268820551</v>
      </c>
      <c r="N24" s="357">
        <f t="shared" si="6"/>
        <v>-14.318667971865715</v>
      </c>
      <c r="O24" s="357">
        <f t="shared" si="6"/>
        <v>6.7613397587252502</v>
      </c>
    </row>
    <row r="25" spans="1:15" ht="14.1" customHeight="1" x14ac:dyDescent="0.25">
      <c r="A25" s="181"/>
      <c r="B25" s="189" t="s">
        <v>10</v>
      </c>
      <c r="C25" s="192" t="s">
        <v>171</v>
      </c>
      <c r="D25" s="153">
        <f t="shared" ref="D25:D33" si="7">SUM(E25:G25)</f>
        <v>1307.6110000000001</v>
      </c>
      <c r="E25" s="153">
        <v>443.827</v>
      </c>
      <c r="F25" s="153">
        <v>463.27699999999999</v>
      </c>
      <c r="G25" s="153">
        <v>400.50700000000001</v>
      </c>
      <c r="H25" s="152">
        <f t="shared" ref="H25:H34" si="8">SUM(I25:K25)</f>
        <v>1261.6880000000001</v>
      </c>
      <c r="I25" s="373">
        <v>379.14299999999997</v>
      </c>
      <c r="J25" s="373">
        <v>473.54700000000003</v>
      </c>
      <c r="K25" s="373">
        <v>408.99799999999999</v>
      </c>
      <c r="L25" s="356">
        <f t="shared" si="6"/>
        <v>3.6398063546613741</v>
      </c>
      <c r="M25" s="357">
        <f t="shared" si="6"/>
        <v>17.060581363759855</v>
      </c>
      <c r="N25" s="357">
        <f t="shared" si="6"/>
        <v>-2.1687393226015659</v>
      </c>
      <c r="O25" s="357">
        <f t="shared" si="6"/>
        <v>-2.0760492716345764</v>
      </c>
    </row>
    <row r="26" spans="1:15" ht="14.1" customHeight="1" x14ac:dyDescent="0.25">
      <c r="A26" s="181"/>
      <c r="B26" s="189" t="s">
        <v>11</v>
      </c>
      <c r="C26" s="192" t="s">
        <v>171</v>
      </c>
      <c r="D26" s="153">
        <f t="shared" si="7"/>
        <v>368.31700000000001</v>
      </c>
      <c r="E26" s="153">
        <v>121.11499999999999</v>
      </c>
      <c r="F26" s="153">
        <v>102.202</v>
      </c>
      <c r="G26" s="153">
        <v>145</v>
      </c>
      <c r="H26" s="152">
        <f t="shared" si="8"/>
        <v>374.34299999999996</v>
      </c>
      <c r="I26" s="373">
        <v>147.416</v>
      </c>
      <c r="J26" s="373">
        <v>99.754999999999995</v>
      </c>
      <c r="K26" s="373">
        <v>127.172</v>
      </c>
      <c r="L26" s="356">
        <f t="shared" si="6"/>
        <v>-1.609753621678502</v>
      </c>
      <c r="M26" s="357">
        <f t="shared" si="6"/>
        <v>-17.841346936560484</v>
      </c>
      <c r="N26" s="357">
        <f t="shared" si="6"/>
        <v>2.4530098741917725</v>
      </c>
      <c r="O26" s="357">
        <f t="shared" si="6"/>
        <v>14.018809171830279</v>
      </c>
    </row>
    <row r="27" spans="1:15" ht="14.1" customHeight="1" x14ac:dyDescent="0.25">
      <c r="A27" s="181"/>
      <c r="B27" s="189" t="s">
        <v>6</v>
      </c>
      <c r="C27" s="192" t="s">
        <v>171</v>
      </c>
      <c r="D27" s="153">
        <f t="shared" si="7"/>
        <v>15385.68</v>
      </c>
      <c r="E27" s="153">
        <v>6837.5460000000003</v>
      </c>
      <c r="F27" s="153">
        <v>4602.2150000000001</v>
      </c>
      <c r="G27" s="153">
        <v>3945.9189999999999</v>
      </c>
      <c r="H27" s="152">
        <f t="shared" si="8"/>
        <v>13298.623</v>
      </c>
      <c r="I27" s="373">
        <v>5808.3850000000002</v>
      </c>
      <c r="J27" s="373">
        <v>4304.4459999999999</v>
      </c>
      <c r="K27" s="373">
        <v>3185.7919999999999</v>
      </c>
      <c r="L27" s="356">
        <f t="shared" si="6"/>
        <v>15.693782732242283</v>
      </c>
      <c r="M27" s="357">
        <f t="shared" si="6"/>
        <v>17.718539662918349</v>
      </c>
      <c r="N27" s="357">
        <f t="shared" si="6"/>
        <v>6.9177078769253981</v>
      </c>
      <c r="O27" s="357">
        <f t="shared" si="6"/>
        <v>23.859906735907426</v>
      </c>
    </row>
    <row r="28" spans="1:15" ht="14.1" customHeight="1" x14ac:dyDescent="0.25">
      <c r="A28" s="181"/>
      <c r="B28" s="189" t="s">
        <v>129</v>
      </c>
      <c r="C28" s="192" t="s">
        <v>171</v>
      </c>
      <c r="D28" s="153">
        <f t="shared" si="7"/>
        <v>5551.4380000000001</v>
      </c>
      <c r="E28" s="153">
        <v>1949.6469999999999</v>
      </c>
      <c r="F28" s="153">
        <v>1634.4659999999999</v>
      </c>
      <c r="G28" s="153">
        <v>1967.325</v>
      </c>
      <c r="H28" s="152">
        <f t="shared" si="8"/>
        <v>4645.8729999999996</v>
      </c>
      <c r="I28" s="373">
        <v>1681.117</v>
      </c>
      <c r="J28" s="373">
        <v>1398.7080000000001</v>
      </c>
      <c r="K28" s="373">
        <v>1566.048</v>
      </c>
      <c r="L28" s="356">
        <f t="shared" si="6"/>
        <v>19.491815639385766</v>
      </c>
      <c r="M28" s="357">
        <f t="shared" si="6"/>
        <v>15.973308223044558</v>
      </c>
      <c r="N28" s="357">
        <f t="shared" si="6"/>
        <v>16.855412280475967</v>
      </c>
      <c r="O28" s="357">
        <f t="shared" si="6"/>
        <v>25.623544105927792</v>
      </c>
    </row>
    <row r="29" spans="1:15" ht="14.1" customHeight="1" x14ac:dyDescent="0.25">
      <c r="A29" s="181"/>
      <c r="B29" s="189" t="s">
        <v>12</v>
      </c>
      <c r="C29" s="192" t="s">
        <v>171</v>
      </c>
      <c r="D29" s="153">
        <f t="shared" si="7"/>
        <v>21306.692999999999</v>
      </c>
      <c r="E29" s="153">
        <v>8136.6559999999999</v>
      </c>
      <c r="F29" s="153">
        <v>6056.7579999999998</v>
      </c>
      <c r="G29" s="153">
        <v>7113.2790000000005</v>
      </c>
      <c r="H29" s="152">
        <f t="shared" si="8"/>
        <v>20238.697</v>
      </c>
      <c r="I29" s="373">
        <v>6916.1049999999996</v>
      </c>
      <c r="J29" s="373">
        <v>6675.22</v>
      </c>
      <c r="K29" s="373">
        <v>6647.3720000000003</v>
      </c>
      <c r="L29" s="356">
        <f t="shared" si="6"/>
        <v>5.276999798949503</v>
      </c>
      <c r="M29" s="357">
        <f t="shared" si="6"/>
        <v>17.64795358080886</v>
      </c>
      <c r="N29" s="357">
        <f t="shared" si="6"/>
        <v>-9.2650429498952906</v>
      </c>
      <c r="O29" s="357">
        <f t="shared" si="6"/>
        <v>7.0088901298137092</v>
      </c>
    </row>
    <row r="30" spans="1:15" ht="14.1" customHeight="1" x14ac:dyDescent="0.25">
      <c r="A30" s="181"/>
      <c r="B30" s="189" t="s">
        <v>14</v>
      </c>
      <c r="C30" s="192" t="s">
        <v>171</v>
      </c>
      <c r="D30" s="153">
        <f t="shared" si="7"/>
        <v>3611.848</v>
      </c>
      <c r="E30" s="153">
        <v>1343.5630000000001</v>
      </c>
      <c r="F30" s="153">
        <v>1436.9929999999999</v>
      </c>
      <c r="G30" s="153">
        <v>831.29200000000003</v>
      </c>
      <c r="H30" s="152">
        <f t="shared" si="8"/>
        <v>2394.5349999999999</v>
      </c>
      <c r="I30" s="373">
        <v>726.35799999999995</v>
      </c>
      <c r="J30" s="373">
        <v>844.63599999999997</v>
      </c>
      <c r="K30" s="373">
        <v>823.54100000000005</v>
      </c>
      <c r="L30" s="356">
        <f t="shared" si="6"/>
        <v>50.837135393719457</v>
      </c>
      <c r="M30" s="357">
        <f t="shared" si="6"/>
        <v>84.972561739527919</v>
      </c>
      <c r="N30" s="357">
        <f t="shared" si="6"/>
        <v>70.131630666938179</v>
      </c>
      <c r="O30" s="357">
        <f t="shared" si="6"/>
        <v>0.94117961340115142</v>
      </c>
    </row>
    <row r="31" spans="1:15" ht="14.1" customHeight="1" x14ac:dyDescent="0.25">
      <c r="A31" s="181"/>
      <c r="B31" s="189" t="s">
        <v>65</v>
      </c>
      <c r="C31" s="192" t="s">
        <v>171</v>
      </c>
      <c r="D31" s="153">
        <f t="shared" si="7"/>
        <v>554.19000000000005</v>
      </c>
      <c r="E31" s="153">
        <v>275.13600000000002</v>
      </c>
      <c r="F31" s="153">
        <v>151.52500000000001</v>
      </c>
      <c r="G31" s="153">
        <v>127.529</v>
      </c>
      <c r="H31" s="152">
        <f t="shared" si="8"/>
        <v>504.04500000000002</v>
      </c>
      <c r="I31" s="373">
        <v>177.75899999999999</v>
      </c>
      <c r="J31" s="373">
        <v>158.71199999999999</v>
      </c>
      <c r="K31" s="373">
        <v>167.57400000000001</v>
      </c>
      <c r="L31" s="356">
        <f t="shared" si="6"/>
        <v>9.9485165015028496</v>
      </c>
      <c r="M31" s="357">
        <f t="shared" si="6"/>
        <v>54.780348674328749</v>
      </c>
      <c r="N31" s="357">
        <f t="shared" si="6"/>
        <v>-4.5283280407278488</v>
      </c>
      <c r="O31" s="357">
        <f t="shared" si="6"/>
        <v>-23.896905247830816</v>
      </c>
    </row>
    <row r="32" spans="1:15" ht="14.1" customHeight="1" x14ac:dyDescent="0.25">
      <c r="A32" s="181"/>
      <c r="B32" s="189" t="s">
        <v>13</v>
      </c>
      <c r="C32" s="192" t="s">
        <v>171</v>
      </c>
      <c r="D32" s="153">
        <f t="shared" si="7"/>
        <v>430.67400000000004</v>
      </c>
      <c r="E32" s="153">
        <v>137.97300000000001</v>
      </c>
      <c r="F32" s="153">
        <v>150.11199999999999</v>
      </c>
      <c r="G32" s="153">
        <v>142.589</v>
      </c>
      <c r="H32" s="152">
        <f t="shared" si="8"/>
        <v>462.44100000000003</v>
      </c>
      <c r="I32" s="373">
        <v>165.465</v>
      </c>
      <c r="J32" s="373">
        <v>145.953</v>
      </c>
      <c r="K32" s="373">
        <v>151.023</v>
      </c>
      <c r="L32" s="356">
        <f t="shared" si="6"/>
        <v>-6.8694168553393826</v>
      </c>
      <c r="M32" s="357">
        <f t="shared" si="6"/>
        <v>-16.614994107515177</v>
      </c>
      <c r="N32" s="357">
        <f t="shared" si="6"/>
        <v>2.8495474570580885</v>
      </c>
      <c r="O32" s="357">
        <f t="shared" si="6"/>
        <v>-5.5845798322109861</v>
      </c>
    </row>
    <row r="33" spans="1:27" ht="14.1" customHeight="1" x14ac:dyDescent="0.25">
      <c r="A33" s="181"/>
      <c r="B33" s="189" t="s">
        <v>47</v>
      </c>
      <c r="C33" s="192" t="s">
        <v>171</v>
      </c>
      <c r="D33" s="153">
        <f t="shared" si="7"/>
        <v>10947.395</v>
      </c>
      <c r="E33" s="153">
        <v>2426.3960000000002</v>
      </c>
      <c r="F33" s="153">
        <v>4046.4160000000002</v>
      </c>
      <c r="G33" s="153">
        <v>4474.5829999999996</v>
      </c>
      <c r="H33" s="152">
        <f t="shared" si="8"/>
        <v>11745.194</v>
      </c>
      <c r="I33" s="373">
        <v>3081.799</v>
      </c>
      <c r="J33" s="373">
        <v>4667.8329999999996</v>
      </c>
      <c r="K33" s="373">
        <v>3995.5619999999999</v>
      </c>
      <c r="L33" s="356">
        <f t="shared" si="6"/>
        <v>-6.7925570237494517</v>
      </c>
      <c r="M33" s="357">
        <f t="shared" si="6"/>
        <v>-21.266896380977467</v>
      </c>
      <c r="N33" s="357">
        <f t="shared" si="6"/>
        <v>-13.312751334505743</v>
      </c>
      <c r="O33" s="357">
        <f t="shared" si="6"/>
        <v>11.98882660311615</v>
      </c>
    </row>
    <row r="34" spans="1:27" ht="14.1" customHeight="1" x14ac:dyDescent="0.25">
      <c r="A34" s="181"/>
      <c r="B34" s="189" t="s">
        <v>130</v>
      </c>
      <c r="C34" s="192" t="s">
        <v>171</v>
      </c>
      <c r="D34" s="153">
        <f>SUM(E34:G34)</f>
        <v>1914.0860000000002</v>
      </c>
      <c r="E34" s="153">
        <v>747.80400000000009</v>
      </c>
      <c r="F34" s="153">
        <v>708.47199999999998</v>
      </c>
      <c r="G34" s="153">
        <v>457.81000000000006</v>
      </c>
      <c r="H34" s="152">
        <f t="shared" si="8"/>
        <v>1980.9810000000002</v>
      </c>
      <c r="I34" s="153">
        <v>853.8130000000001</v>
      </c>
      <c r="J34" s="153">
        <v>638.30200000000002</v>
      </c>
      <c r="K34" s="153">
        <v>488.86599999999999</v>
      </c>
      <c r="L34" s="356">
        <f t="shared" si="6"/>
        <v>-3.3768622717734278</v>
      </c>
      <c r="M34" s="357">
        <f t="shared" si="6"/>
        <v>-12.415950565287716</v>
      </c>
      <c r="N34" s="357">
        <f t="shared" si="6"/>
        <v>10.993228910453039</v>
      </c>
      <c r="O34" s="357">
        <f t="shared" si="6"/>
        <v>-6.3526610564039894</v>
      </c>
    </row>
    <row r="35" spans="1:27" ht="7.35" customHeight="1" thickBot="1" x14ac:dyDescent="0.3">
      <c r="A35" s="181"/>
      <c r="B35" s="369"/>
      <c r="C35" s="369"/>
      <c r="D35" s="193"/>
      <c r="E35" s="193"/>
      <c r="F35" s="193"/>
      <c r="G35" s="193"/>
      <c r="H35" s="193"/>
      <c r="I35" s="193"/>
      <c r="J35" s="193"/>
      <c r="K35" s="193"/>
      <c r="L35" s="193"/>
      <c r="M35" s="193"/>
      <c r="N35" s="193"/>
      <c r="O35" s="193"/>
    </row>
    <row r="36" spans="1:27" ht="12" customHeight="1" thickTop="1" x14ac:dyDescent="0.2">
      <c r="A36" s="181"/>
      <c r="B36" s="408" t="s">
        <v>212</v>
      </c>
      <c r="C36" s="181"/>
      <c r="D36" s="182"/>
      <c r="E36" s="182"/>
      <c r="F36" s="182"/>
      <c r="G36" s="182"/>
      <c r="H36" s="182"/>
      <c r="I36" s="182"/>
      <c r="J36" s="182"/>
      <c r="K36" s="194"/>
      <c r="L36" s="182"/>
      <c r="M36" s="182"/>
      <c r="N36" s="182"/>
      <c r="O36" s="314" t="s">
        <v>119</v>
      </c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</row>
    <row r="37" spans="1:27" x14ac:dyDescent="0.25">
      <c r="B37" s="313" t="s">
        <v>179</v>
      </c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8" priority="3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  <headerFooter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N84"/>
  <sheetViews>
    <sheetView showGridLines="0" topLeftCell="A68" zoomScale="85" zoomScaleNormal="85" workbookViewId="0">
      <selection activeCell="B2" sqref="B2"/>
    </sheetView>
  </sheetViews>
  <sheetFormatPr defaultRowHeight="15" x14ac:dyDescent="0.25"/>
  <cols>
    <col min="1" max="1" width="4" style="35" customWidth="1"/>
    <col min="2" max="2" width="31.85546875" style="35" customWidth="1"/>
    <col min="3" max="3" width="16" style="36" bestFit="1" customWidth="1"/>
    <col min="4" max="6" width="10.140625" style="36" customWidth="1"/>
    <col min="7" max="7" width="17.42578125" style="36" bestFit="1" customWidth="1"/>
    <col min="8" max="11" width="10.140625" style="36" customWidth="1"/>
    <col min="12" max="12" width="11.42578125" style="36" customWidth="1"/>
    <col min="13" max="13" width="10.140625" style="36" customWidth="1"/>
    <col min="14" max="14" width="10.42578125" style="36" customWidth="1"/>
  </cols>
  <sheetData>
    <row r="1" spans="1:14" ht="18" customHeight="1" x14ac:dyDescent="0.25">
      <c r="A1" s="181"/>
      <c r="B1" s="181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</row>
    <row r="2" spans="1:14" x14ac:dyDescent="0.25">
      <c r="A2" s="181"/>
      <c r="B2" s="183" t="s">
        <v>106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</row>
    <row r="3" spans="1:14" ht="7.35" customHeight="1" x14ac:dyDescent="0.25">
      <c r="A3" s="181"/>
      <c r="B3" s="181"/>
      <c r="C3" s="195"/>
      <c r="D3" s="195"/>
      <c r="E3" s="195"/>
      <c r="F3" s="195"/>
      <c r="G3" s="195"/>
      <c r="H3" s="195"/>
      <c r="I3" s="195"/>
      <c r="J3" s="195"/>
      <c r="K3" s="182"/>
      <c r="L3" s="181"/>
      <c r="M3" s="181"/>
      <c r="N3" s="182"/>
    </row>
    <row r="4" spans="1:14" ht="15.75" thickBot="1" x14ac:dyDescent="0.3">
      <c r="A4" s="181"/>
      <c r="B4" s="181"/>
      <c r="C4" s="182"/>
      <c r="D4" s="196"/>
      <c r="E4" s="196"/>
      <c r="F4" s="196"/>
      <c r="G4" s="196"/>
      <c r="H4" s="196"/>
      <c r="I4" s="196"/>
      <c r="J4" s="196"/>
      <c r="K4" s="182"/>
      <c r="L4" s="182"/>
      <c r="M4" s="182"/>
      <c r="N4" s="197" t="s">
        <v>172</v>
      </c>
    </row>
    <row r="5" spans="1:14" ht="22.5" customHeight="1" thickBot="1" x14ac:dyDescent="0.3">
      <c r="A5" s="181"/>
      <c r="B5" s="417"/>
      <c r="C5" s="413" t="s">
        <v>210</v>
      </c>
      <c r="D5" s="414"/>
      <c r="E5" s="414"/>
      <c r="F5" s="415"/>
      <c r="G5" s="413" t="s">
        <v>186</v>
      </c>
      <c r="H5" s="414"/>
      <c r="I5" s="414"/>
      <c r="J5" s="415"/>
      <c r="K5" s="413" t="s">
        <v>49</v>
      </c>
      <c r="L5" s="414"/>
      <c r="M5" s="414"/>
      <c r="N5" s="415"/>
    </row>
    <row r="6" spans="1:14" ht="22.5" customHeight="1" thickBot="1" x14ac:dyDescent="0.3">
      <c r="A6" s="181"/>
      <c r="B6" s="418"/>
      <c r="C6" s="124" t="s">
        <v>0</v>
      </c>
      <c r="D6" s="145" t="s">
        <v>198</v>
      </c>
      <c r="E6" s="145" t="s">
        <v>199</v>
      </c>
      <c r="F6" s="145" t="s">
        <v>200</v>
      </c>
      <c r="G6" s="124" t="s">
        <v>0</v>
      </c>
      <c r="H6" s="145" t="s">
        <v>201</v>
      </c>
      <c r="I6" s="145" t="s">
        <v>202</v>
      </c>
      <c r="J6" s="145" t="s">
        <v>203</v>
      </c>
      <c r="K6" s="124" t="str">
        <f>C6</f>
        <v>Total</v>
      </c>
      <c r="L6" s="145" t="str">
        <f>D6</f>
        <v>out.23</v>
      </c>
      <c r="M6" s="145" t="str">
        <f t="shared" ref="M6:N6" si="0">E6</f>
        <v>nov.23</v>
      </c>
      <c r="N6" s="145" t="str">
        <f t="shared" si="0"/>
        <v>dez.23</v>
      </c>
    </row>
    <row r="7" spans="1:14" ht="7.35" customHeight="1" x14ac:dyDescent="0.25">
      <c r="A7" s="181"/>
      <c r="B7" s="374"/>
      <c r="C7" s="374"/>
      <c r="D7" s="374"/>
      <c r="E7" s="374"/>
      <c r="F7" s="374"/>
      <c r="G7" s="374"/>
      <c r="H7" s="374"/>
      <c r="I7" s="374"/>
      <c r="J7" s="374"/>
      <c r="K7" s="374"/>
      <c r="L7" s="374"/>
      <c r="M7" s="374"/>
      <c r="N7" s="375"/>
    </row>
    <row r="8" spans="1:14" x14ac:dyDescent="0.25">
      <c r="A8" s="181"/>
      <c r="B8" s="183" t="s">
        <v>0</v>
      </c>
      <c r="C8" s="149">
        <f>SUM(D8:F8)</f>
        <v>19015.509999999998</v>
      </c>
      <c r="D8" s="310">
        <f t="shared" ref="D8:J8" si="1">SUM(D10:D20)</f>
        <v>6239.387999999999</v>
      </c>
      <c r="E8" s="310">
        <f t="shared" si="1"/>
        <v>5963.74</v>
      </c>
      <c r="F8" s="150">
        <f t="shared" si="1"/>
        <v>6812.3820000000005</v>
      </c>
      <c r="G8" s="310">
        <f t="shared" ref="G8" si="2">SUM(G10:G20)</f>
        <v>19546.008000000002</v>
      </c>
      <c r="H8" s="310">
        <f t="shared" si="1"/>
        <v>6641.6480000000001</v>
      </c>
      <c r="I8" s="310">
        <f t="shared" si="1"/>
        <v>6459.7370000000001</v>
      </c>
      <c r="J8" s="310">
        <f t="shared" si="1"/>
        <v>6444.6230000000005</v>
      </c>
      <c r="K8" s="358">
        <f>(C8-G8)/G8*100</f>
        <v>-2.7140989607699084</v>
      </c>
      <c r="L8" s="359">
        <f>(D8-H8)/H8*100</f>
        <v>-6.0566293185065083</v>
      </c>
      <c r="M8" s="359">
        <f>(E8-I8)/I8*100</f>
        <v>-7.6782847351215739</v>
      </c>
      <c r="N8" s="359">
        <f>(F8-J8)/J8*100</f>
        <v>5.7064470644752996</v>
      </c>
    </row>
    <row r="9" spans="1:14" ht="7.35" customHeight="1" x14ac:dyDescent="0.25">
      <c r="A9" s="181"/>
      <c r="B9" s="376"/>
      <c r="C9" s="372"/>
      <c r="D9" s="371"/>
      <c r="E9" s="371"/>
      <c r="F9" s="384"/>
      <c r="G9" s="371"/>
      <c r="H9" s="371"/>
      <c r="I9" s="371"/>
      <c r="J9" s="371"/>
      <c r="K9" s="354"/>
      <c r="L9" s="355"/>
      <c r="M9" s="355"/>
      <c r="N9" s="355"/>
    </row>
    <row r="10" spans="1:14" x14ac:dyDescent="0.25">
      <c r="A10" s="181"/>
      <c r="B10" s="377" t="s">
        <v>9</v>
      </c>
      <c r="C10" s="152">
        <f>SUM(D10:F10)</f>
        <v>3077.0439999999999</v>
      </c>
      <c r="D10" s="370">
        <f t="shared" ref="D10:F20" si="3">+SUM(D24)+SUM(D38)</f>
        <v>1022.9119999999999</v>
      </c>
      <c r="E10" s="153">
        <f t="shared" si="3"/>
        <v>1030.347</v>
      </c>
      <c r="F10" s="154">
        <f t="shared" si="3"/>
        <v>1023.785</v>
      </c>
      <c r="G10" s="153">
        <f>SUM(H10:J10)</f>
        <v>3129.395</v>
      </c>
      <c r="H10" s="153">
        <f t="shared" ref="H10:J20" si="4">+SUM(H24)+SUM(H38)</f>
        <v>1146.923</v>
      </c>
      <c r="I10" s="153">
        <f t="shared" si="4"/>
        <v>1004.523</v>
      </c>
      <c r="J10" s="153">
        <f t="shared" si="4"/>
        <v>977.94900000000007</v>
      </c>
      <c r="K10" s="356">
        <f t="shared" ref="K10:N20" si="5">(C10-G10)/G10*100</f>
        <v>-1.6728792626050759</v>
      </c>
      <c r="L10" s="357">
        <f t="shared" si="5"/>
        <v>-10.812495695003072</v>
      </c>
      <c r="M10" s="357">
        <f t="shared" si="5"/>
        <v>2.570772396450848</v>
      </c>
      <c r="N10" s="357">
        <f t="shared" si="5"/>
        <v>4.6869519780683753</v>
      </c>
    </row>
    <row r="11" spans="1:14" x14ac:dyDescent="0.25">
      <c r="A11" s="181"/>
      <c r="B11" s="377" t="s">
        <v>10</v>
      </c>
      <c r="C11" s="152">
        <f t="shared" ref="C11:C20" si="6">SUM(D11:F11)</f>
        <v>1284.626</v>
      </c>
      <c r="D11" s="153">
        <f t="shared" si="3"/>
        <v>351.64</v>
      </c>
      <c r="E11" s="153">
        <f t="shared" si="3"/>
        <v>470.36900000000003</v>
      </c>
      <c r="F11" s="154">
        <f t="shared" si="3"/>
        <v>462.61700000000002</v>
      </c>
      <c r="G11" s="153">
        <f t="shared" ref="G11:G20" si="7">SUM(H11:J11)</f>
        <v>1443.7660000000001</v>
      </c>
      <c r="H11" s="153">
        <f t="shared" si="4"/>
        <v>422.98099999999999</v>
      </c>
      <c r="I11" s="153">
        <f t="shared" si="4"/>
        <v>515.68399999999997</v>
      </c>
      <c r="J11" s="153">
        <f t="shared" si="4"/>
        <v>505.101</v>
      </c>
      <c r="K11" s="356">
        <f t="shared" si="5"/>
        <v>-11.022561827886243</v>
      </c>
      <c r="L11" s="357">
        <f t="shared" si="5"/>
        <v>-16.866242218917638</v>
      </c>
      <c r="M11" s="357">
        <f t="shared" si="5"/>
        <v>-8.7873581495644508</v>
      </c>
      <c r="N11" s="357">
        <f t="shared" si="5"/>
        <v>-8.4109910691129066</v>
      </c>
    </row>
    <row r="12" spans="1:14" x14ac:dyDescent="0.25">
      <c r="A12" s="181"/>
      <c r="B12" s="377" t="s">
        <v>11</v>
      </c>
      <c r="C12" s="152">
        <f t="shared" si="6"/>
        <v>472.46899999999994</v>
      </c>
      <c r="D12" s="153">
        <f t="shared" si="3"/>
        <v>163.92699999999999</v>
      </c>
      <c r="E12" s="153">
        <f t="shared" si="3"/>
        <v>131.34399999999999</v>
      </c>
      <c r="F12" s="154">
        <f t="shared" si="3"/>
        <v>177.19799999999998</v>
      </c>
      <c r="G12" s="153">
        <f t="shared" si="7"/>
        <v>498.17600000000004</v>
      </c>
      <c r="H12" s="153">
        <f t="shared" si="4"/>
        <v>174.35000000000002</v>
      </c>
      <c r="I12" s="153">
        <f t="shared" si="4"/>
        <v>159.20999999999998</v>
      </c>
      <c r="J12" s="153">
        <f t="shared" si="4"/>
        <v>164.61600000000001</v>
      </c>
      <c r="K12" s="356">
        <f t="shared" si="5"/>
        <v>-5.1602244989722719</v>
      </c>
      <c r="L12" s="357">
        <f t="shared" si="5"/>
        <v>-5.9782047605391613</v>
      </c>
      <c r="M12" s="357">
        <f t="shared" si="5"/>
        <v>-17.50266943031216</v>
      </c>
      <c r="N12" s="357">
        <f t="shared" si="5"/>
        <v>7.6432424551683695</v>
      </c>
    </row>
    <row r="13" spans="1:14" x14ac:dyDescent="0.25">
      <c r="A13" s="181"/>
      <c r="B13" s="377" t="s">
        <v>6</v>
      </c>
      <c r="C13" s="152">
        <f t="shared" si="6"/>
        <v>2704.7190000000001</v>
      </c>
      <c r="D13" s="153">
        <f t="shared" si="3"/>
        <v>969.17700000000002</v>
      </c>
      <c r="E13" s="153">
        <f t="shared" si="3"/>
        <v>781.98299999999995</v>
      </c>
      <c r="F13" s="154">
        <f t="shared" si="3"/>
        <v>953.5590000000002</v>
      </c>
      <c r="G13" s="153">
        <f t="shared" si="7"/>
        <v>2904.4</v>
      </c>
      <c r="H13" s="153">
        <f t="shared" si="4"/>
        <v>1083.9550000000002</v>
      </c>
      <c r="I13" s="153">
        <f t="shared" si="4"/>
        <v>756.01099999999997</v>
      </c>
      <c r="J13" s="153">
        <f t="shared" si="4"/>
        <v>1064.434</v>
      </c>
      <c r="K13" s="356">
        <f t="shared" si="5"/>
        <v>-6.8751205068172432</v>
      </c>
      <c r="L13" s="357">
        <f t="shared" si="5"/>
        <v>-10.588815956381964</v>
      </c>
      <c r="M13" s="357">
        <f t="shared" si="5"/>
        <v>3.4353997494745423</v>
      </c>
      <c r="N13" s="357">
        <f t="shared" si="5"/>
        <v>-10.416333938975999</v>
      </c>
    </row>
    <row r="14" spans="1:14" x14ac:dyDescent="0.25">
      <c r="A14" s="181"/>
      <c r="B14" s="377" t="s">
        <v>131</v>
      </c>
      <c r="C14" s="152">
        <f t="shared" si="6"/>
        <v>1355.329</v>
      </c>
      <c r="D14" s="153">
        <f t="shared" si="3"/>
        <v>449.28100000000001</v>
      </c>
      <c r="E14" s="153">
        <f t="shared" si="3"/>
        <v>416.59399999999999</v>
      </c>
      <c r="F14" s="154">
        <f t="shared" si="3"/>
        <v>489.45399999999995</v>
      </c>
      <c r="G14" s="153">
        <f t="shared" si="7"/>
        <v>1605.5450000000001</v>
      </c>
      <c r="H14" s="153">
        <f t="shared" si="4"/>
        <v>485.233</v>
      </c>
      <c r="I14" s="153">
        <f t="shared" si="4"/>
        <v>549.32100000000003</v>
      </c>
      <c r="J14" s="153">
        <f t="shared" si="4"/>
        <v>570.99099999999999</v>
      </c>
      <c r="K14" s="356">
        <f t="shared" si="5"/>
        <v>-15.58449000183739</v>
      </c>
      <c r="L14" s="357">
        <f t="shared" si="5"/>
        <v>-7.4092240222738344</v>
      </c>
      <c r="M14" s="357">
        <f t="shared" si="5"/>
        <v>-24.16201091893447</v>
      </c>
      <c r="N14" s="357">
        <f t="shared" si="5"/>
        <v>-14.279909840960721</v>
      </c>
    </row>
    <row r="15" spans="1:14" x14ac:dyDescent="0.25">
      <c r="A15" s="181"/>
      <c r="B15" s="377" t="s">
        <v>12</v>
      </c>
      <c r="C15" s="152">
        <f t="shared" si="6"/>
        <v>9054.7489999999998</v>
      </c>
      <c r="D15" s="153">
        <f t="shared" si="3"/>
        <v>2919.473</v>
      </c>
      <c r="E15" s="153">
        <f t="shared" si="3"/>
        <v>2743.8150000000001</v>
      </c>
      <c r="F15" s="154">
        <f t="shared" si="3"/>
        <v>3391.4610000000002</v>
      </c>
      <c r="G15" s="153">
        <f t="shared" si="7"/>
        <v>8802.9349999999995</v>
      </c>
      <c r="H15" s="153">
        <f t="shared" si="4"/>
        <v>2898.8339999999998</v>
      </c>
      <c r="I15" s="153">
        <f t="shared" si="4"/>
        <v>3094.9760000000001</v>
      </c>
      <c r="J15" s="153">
        <f t="shared" si="4"/>
        <v>2809.1250000000005</v>
      </c>
      <c r="K15" s="356">
        <f t="shared" si="5"/>
        <v>2.860568662610826</v>
      </c>
      <c r="L15" s="357">
        <f t="shared" si="5"/>
        <v>0.71197591859348019</v>
      </c>
      <c r="M15" s="357">
        <f t="shared" si="5"/>
        <v>-11.346162296573544</v>
      </c>
      <c r="N15" s="357">
        <f t="shared" si="5"/>
        <v>20.7301561874249</v>
      </c>
    </row>
    <row r="16" spans="1:14" x14ac:dyDescent="0.25">
      <c r="A16" s="181"/>
      <c r="B16" s="377" t="s">
        <v>14</v>
      </c>
      <c r="C16" s="152">
        <f t="shared" si="6"/>
        <v>410.88</v>
      </c>
      <c r="D16" s="153">
        <f t="shared" si="3"/>
        <v>153.73000000000002</v>
      </c>
      <c r="E16" s="153">
        <f t="shared" si="3"/>
        <v>149.56200000000001</v>
      </c>
      <c r="F16" s="154">
        <f t="shared" si="3"/>
        <v>107.58799999999999</v>
      </c>
      <c r="G16" s="153">
        <f t="shared" si="7"/>
        <v>464.62400000000002</v>
      </c>
      <c r="H16" s="153">
        <f t="shared" si="4"/>
        <v>173.83500000000001</v>
      </c>
      <c r="I16" s="153">
        <f t="shared" si="4"/>
        <v>158.78900000000002</v>
      </c>
      <c r="J16" s="153">
        <f t="shared" si="4"/>
        <v>132</v>
      </c>
      <c r="K16" s="356">
        <f t="shared" si="5"/>
        <v>-11.56720272736665</v>
      </c>
      <c r="L16" s="357">
        <f t="shared" si="5"/>
        <v>-11.565565047314976</v>
      </c>
      <c r="M16" s="357">
        <f t="shared" si="5"/>
        <v>-5.8108559157120476</v>
      </c>
      <c r="N16" s="357">
        <f t="shared" si="5"/>
        <v>-18.493939393939399</v>
      </c>
    </row>
    <row r="17" spans="1:14" x14ac:dyDescent="0.25">
      <c r="A17" s="181"/>
      <c r="B17" s="377" t="s">
        <v>65</v>
      </c>
      <c r="C17" s="152">
        <f t="shared" si="6"/>
        <v>145.95499999999998</v>
      </c>
      <c r="D17" s="153">
        <f t="shared" si="3"/>
        <v>58.070999999999998</v>
      </c>
      <c r="E17" s="153">
        <f t="shared" si="3"/>
        <v>53.808999999999997</v>
      </c>
      <c r="F17" s="154">
        <f t="shared" si="3"/>
        <v>34.075000000000003</v>
      </c>
      <c r="G17" s="153">
        <f t="shared" si="7"/>
        <v>156.333</v>
      </c>
      <c r="H17" s="153">
        <f t="shared" si="4"/>
        <v>57.052999999999997</v>
      </c>
      <c r="I17" s="153">
        <f t="shared" si="4"/>
        <v>49.350999999999999</v>
      </c>
      <c r="J17" s="153">
        <f t="shared" si="4"/>
        <v>49.929000000000002</v>
      </c>
      <c r="K17" s="356">
        <f t="shared" si="5"/>
        <v>-6.6383936852743926</v>
      </c>
      <c r="L17" s="357">
        <f t="shared" si="5"/>
        <v>1.784305820903372</v>
      </c>
      <c r="M17" s="357">
        <f t="shared" si="5"/>
        <v>9.0332516058438515</v>
      </c>
      <c r="N17" s="357">
        <f t="shared" si="5"/>
        <v>-31.753089386929439</v>
      </c>
    </row>
    <row r="18" spans="1:14" x14ac:dyDescent="0.25">
      <c r="A18" s="181"/>
      <c r="B18" s="377" t="s">
        <v>13</v>
      </c>
      <c r="C18" s="152">
        <f t="shared" si="6"/>
        <v>304.971</v>
      </c>
      <c r="D18" s="153">
        <f t="shared" si="3"/>
        <v>95.894999999999996</v>
      </c>
      <c r="E18" s="153">
        <f t="shared" si="3"/>
        <v>110.72</v>
      </c>
      <c r="F18" s="154">
        <f t="shared" si="3"/>
        <v>98.356000000000009</v>
      </c>
      <c r="G18" s="153">
        <f t="shared" si="7"/>
        <v>295.18299999999999</v>
      </c>
      <c r="H18" s="153">
        <f t="shared" si="4"/>
        <v>104.97</v>
      </c>
      <c r="I18" s="153">
        <f t="shared" si="4"/>
        <v>95.157000000000011</v>
      </c>
      <c r="J18" s="153">
        <f t="shared" si="4"/>
        <v>95.055999999999997</v>
      </c>
      <c r="K18" s="356">
        <f t="shared" si="5"/>
        <v>3.3159091140072467</v>
      </c>
      <c r="L18" s="357">
        <f t="shared" si="5"/>
        <v>-8.6453272363532463</v>
      </c>
      <c r="M18" s="357">
        <f t="shared" si="5"/>
        <v>16.35507634750989</v>
      </c>
      <c r="N18" s="357">
        <f t="shared" si="5"/>
        <v>3.471637771418965</v>
      </c>
    </row>
    <row r="19" spans="1:14" x14ac:dyDescent="0.25">
      <c r="A19" s="181"/>
      <c r="B19" s="377" t="s">
        <v>47</v>
      </c>
      <c r="C19" s="152">
        <f t="shared" si="6"/>
        <v>31.790999999999997</v>
      </c>
      <c r="D19" s="153">
        <f t="shared" si="3"/>
        <v>9.94</v>
      </c>
      <c r="E19" s="153">
        <f t="shared" si="3"/>
        <v>10.805</v>
      </c>
      <c r="F19" s="154">
        <f t="shared" si="3"/>
        <v>11.045999999999999</v>
      </c>
      <c r="G19" s="153">
        <f t="shared" si="7"/>
        <v>10.685999999999998</v>
      </c>
      <c r="H19" s="153">
        <f t="shared" si="4"/>
        <v>5.9139999999999997</v>
      </c>
      <c r="I19" s="153">
        <f t="shared" si="4"/>
        <v>3.2039999999999997</v>
      </c>
      <c r="J19" s="153">
        <f t="shared" si="4"/>
        <v>1.5680000000000001</v>
      </c>
      <c r="K19" s="356">
        <f t="shared" si="5"/>
        <v>197.50140370578328</v>
      </c>
      <c r="L19" s="357">
        <f t="shared" si="5"/>
        <v>68.075752451809265</v>
      </c>
      <c r="M19" s="357">
        <f t="shared" si="5"/>
        <v>237.23470661672911</v>
      </c>
      <c r="N19" s="357">
        <f t="shared" si="5"/>
        <v>604.46428571428567</v>
      </c>
    </row>
    <row r="20" spans="1:14" x14ac:dyDescent="0.25">
      <c r="A20" s="181"/>
      <c r="B20" s="377" t="s">
        <v>15</v>
      </c>
      <c r="C20" s="152">
        <f t="shared" si="6"/>
        <v>172.977</v>
      </c>
      <c r="D20" s="153">
        <f t="shared" si="3"/>
        <v>45.342000000000006</v>
      </c>
      <c r="E20" s="153">
        <f t="shared" si="3"/>
        <v>64.391999999999996</v>
      </c>
      <c r="F20" s="154">
        <f t="shared" si="3"/>
        <v>63.242999999999995</v>
      </c>
      <c r="G20" s="153">
        <f t="shared" si="7"/>
        <v>234.96499999999997</v>
      </c>
      <c r="H20" s="373">
        <f t="shared" si="4"/>
        <v>87.600000000000009</v>
      </c>
      <c r="I20" s="373">
        <f t="shared" si="4"/>
        <v>73.510999999999996</v>
      </c>
      <c r="J20" s="373">
        <f t="shared" si="4"/>
        <v>73.853999999999985</v>
      </c>
      <c r="K20" s="356">
        <f t="shared" si="5"/>
        <v>-26.381801544910932</v>
      </c>
      <c r="L20" s="357">
        <f t="shared" si="5"/>
        <v>-48.239726027397253</v>
      </c>
      <c r="M20" s="357">
        <f t="shared" si="5"/>
        <v>-12.404946198528112</v>
      </c>
      <c r="N20" s="357">
        <f t="shared" si="5"/>
        <v>-14.367535949305378</v>
      </c>
    </row>
    <row r="21" spans="1:14" ht="7.35" customHeight="1" x14ac:dyDescent="0.25">
      <c r="A21" s="181"/>
      <c r="B21" s="377"/>
      <c r="C21" s="152"/>
      <c r="D21" s="153"/>
      <c r="E21" s="153"/>
      <c r="F21" s="154"/>
      <c r="G21" s="153"/>
      <c r="H21" s="153"/>
      <c r="I21" s="153"/>
      <c r="J21" s="153"/>
      <c r="K21" s="360"/>
      <c r="L21" s="361"/>
      <c r="M21" s="361"/>
      <c r="N21" s="361"/>
    </row>
    <row r="22" spans="1:14" x14ac:dyDescent="0.25">
      <c r="A22" s="181"/>
      <c r="B22" s="378" t="s">
        <v>17</v>
      </c>
      <c r="C22" s="149">
        <f>SUM(D22:F22)</f>
        <v>2956.1690000000003</v>
      </c>
      <c r="D22" s="310">
        <f t="shared" ref="D22:J22" si="8">SUM(D24:D34)</f>
        <v>918.68299999999988</v>
      </c>
      <c r="E22" s="310">
        <f t="shared" si="8"/>
        <v>1001.027</v>
      </c>
      <c r="F22" s="150">
        <f t="shared" si="8"/>
        <v>1036.4590000000003</v>
      </c>
      <c r="G22" s="310">
        <f t="shared" si="8"/>
        <v>3224.4339999999997</v>
      </c>
      <c r="H22" s="310">
        <f t="shared" si="8"/>
        <v>1139.482</v>
      </c>
      <c r="I22" s="310">
        <f t="shared" si="8"/>
        <v>1053.4060000000002</v>
      </c>
      <c r="J22" s="310">
        <f t="shared" si="8"/>
        <v>1031.546</v>
      </c>
      <c r="K22" s="358">
        <f t="shared" ref="K22:N22" si="9">IF(AND(C22=0,G22=0),0,(C22-G22)/G22*100)</f>
        <v>-8.3197547228443636</v>
      </c>
      <c r="L22" s="359">
        <f t="shared" si="9"/>
        <v>-19.377138032895658</v>
      </c>
      <c r="M22" s="359">
        <f t="shared" si="9"/>
        <v>-4.9723468444265677</v>
      </c>
      <c r="N22" s="359">
        <f t="shared" si="9"/>
        <v>0.47627541573523996</v>
      </c>
    </row>
    <row r="23" spans="1:14" ht="7.35" customHeight="1" x14ac:dyDescent="0.25">
      <c r="A23" s="181"/>
      <c r="B23" s="379"/>
      <c r="C23" s="372"/>
      <c r="D23" s="371"/>
      <c r="E23" s="371"/>
      <c r="F23" s="384"/>
      <c r="G23" s="371"/>
      <c r="H23" s="371"/>
      <c r="I23" s="371"/>
      <c r="J23" s="371"/>
      <c r="K23" s="354"/>
      <c r="L23" s="355"/>
      <c r="M23" s="355"/>
      <c r="N23" s="355"/>
    </row>
    <row r="24" spans="1:14" x14ac:dyDescent="0.25">
      <c r="A24" s="181"/>
      <c r="B24" s="380" t="s">
        <v>9</v>
      </c>
      <c r="C24" s="152">
        <f>SUM(D24:F24)</f>
        <v>650.09899999999993</v>
      </c>
      <c r="D24" s="153">
        <v>208.78299999999999</v>
      </c>
      <c r="E24" s="153">
        <v>194.54599999999999</v>
      </c>
      <c r="F24" s="154">
        <v>246.77</v>
      </c>
      <c r="G24" s="153">
        <f>SUM(H24:J24)</f>
        <v>748.649</v>
      </c>
      <c r="H24" s="153">
        <v>320.423</v>
      </c>
      <c r="I24" s="153">
        <v>223.38</v>
      </c>
      <c r="J24" s="153">
        <v>204.846</v>
      </c>
      <c r="K24" s="356">
        <f t="shared" ref="K24:N34" si="10">IF(AND(C24=0,G24=0),0,(C24-G24)/G24*100)</f>
        <v>-13.163712233636868</v>
      </c>
      <c r="L24" s="357">
        <f t="shared" si="10"/>
        <v>-34.84144396625711</v>
      </c>
      <c r="M24" s="357">
        <f t="shared" si="10"/>
        <v>-12.908049064374611</v>
      </c>
      <c r="N24" s="357">
        <f t="shared" si="10"/>
        <v>20.466106245667479</v>
      </c>
    </row>
    <row r="25" spans="1:14" x14ac:dyDescent="0.25">
      <c r="A25" s="181"/>
      <c r="B25" s="380" t="s">
        <v>10</v>
      </c>
      <c r="C25" s="152">
        <f t="shared" ref="C25:C34" si="11">SUM(D25:F25)</f>
        <v>132.91899999999998</v>
      </c>
      <c r="D25" s="153">
        <v>7.6310000000000002</v>
      </c>
      <c r="E25" s="153">
        <v>80.558999999999997</v>
      </c>
      <c r="F25" s="154">
        <v>44.728999999999999</v>
      </c>
      <c r="G25" s="153">
        <f t="shared" ref="G25:G34" si="12">SUM(H25:J25)</f>
        <v>168.702</v>
      </c>
      <c r="H25" s="153">
        <v>33.951999999999998</v>
      </c>
      <c r="I25" s="153">
        <v>87.891999999999996</v>
      </c>
      <c r="J25" s="153">
        <v>46.857999999999997</v>
      </c>
      <c r="K25" s="356">
        <f t="shared" si="10"/>
        <v>-21.210774027575262</v>
      </c>
      <c r="L25" s="357">
        <f t="shared" si="10"/>
        <v>-77.524151743638072</v>
      </c>
      <c r="M25" s="357">
        <f t="shared" si="10"/>
        <v>-8.343193919810675</v>
      </c>
      <c r="N25" s="357">
        <f t="shared" si="10"/>
        <v>-4.5435144479064364</v>
      </c>
    </row>
    <row r="26" spans="1:14" x14ac:dyDescent="0.25">
      <c r="A26" s="181"/>
      <c r="B26" s="380" t="s">
        <v>11</v>
      </c>
      <c r="C26" s="152">
        <f t="shared" si="11"/>
        <v>4.1710000000000003</v>
      </c>
      <c r="D26" s="153">
        <v>4.1710000000000003</v>
      </c>
      <c r="E26" s="153">
        <v>0</v>
      </c>
      <c r="F26" s="154">
        <v>0</v>
      </c>
      <c r="G26" s="153">
        <f t="shared" si="12"/>
        <v>36.497</v>
      </c>
      <c r="H26" s="153">
        <v>13.116</v>
      </c>
      <c r="I26" s="153">
        <v>15.045</v>
      </c>
      <c r="J26" s="153">
        <v>8.3360000000000003</v>
      </c>
      <c r="K26" s="356">
        <f t="shared" si="10"/>
        <v>-88.571663424391048</v>
      </c>
      <c r="L26" s="357">
        <f t="shared" si="10"/>
        <v>-68.199146081122294</v>
      </c>
      <c r="M26" s="357">
        <f t="shared" si="10"/>
        <v>-100</v>
      </c>
      <c r="N26" s="357">
        <f t="shared" si="10"/>
        <v>-100</v>
      </c>
    </row>
    <row r="27" spans="1:14" x14ac:dyDescent="0.25">
      <c r="A27" s="181"/>
      <c r="B27" s="380" t="s">
        <v>6</v>
      </c>
      <c r="C27" s="152">
        <f t="shared" si="11"/>
        <v>386.255</v>
      </c>
      <c r="D27" s="153">
        <v>130.816</v>
      </c>
      <c r="E27" s="153">
        <v>117.836</v>
      </c>
      <c r="F27" s="154">
        <v>137.60300000000001</v>
      </c>
      <c r="G27" s="153">
        <f t="shared" si="12"/>
        <v>421.32100000000003</v>
      </c>
      <c r="H27" s="153">
        <v>148.517</v>
      </c>
      <c r="I27" s="153">
        <v>116.343</v>
      </c>
      <c r="J27" s="153">
        <v>156.46100000000001</v>
      </c>
      <c r="K27" s="356">
        <f t="shared" si="10"/>
        <v>-8.3228702105995254</v>
      </c>
      <c r="L27" s="357">
        <f t="shared" si="10"/>
        <v>-11.918500912353464</v>
      </c>
      <c r="M27" s="357">
        <f t="shared" si="10"/>
        <v>1.2832744557042495</v>
      </c>
      <c r="N27" s="357">
        <f t="shared" si="10"/>
        <v>-12.0528438396789</v>
      </c>
    </row>
    <row r="28" spans="1:14" x14ac:dyDescent="0.25">
      <c r="A28" s="181"/>
      <c r="B28" s="380" t="s">
        <v>131</v>
      </c>
      <c r="C28" s="152">
        <f t="shared" si="11"/>
        <v>126.28100000000001</v>
      </c>
      <c r="D28" s="153">
        <v>38.015000000000001</v>
      </c>
      <c r="E28" s="153">
        <v>43.384999999999998</v>
      </c>
      <c r="F28" s="154">
        <v>44.881</v>
      </c>
      <c r="G28" s="153">
        <f t="shared" si="12"/>
        <v>118.71900000000001</v>
      </c>
      <c r="H28" s="153">
        <v>37.148000000000003</v>
      </c>
      <c r="I28" s="153">
        <v>51.439</v>
      </c>
      <c r="J28" s="153">
        <v>30.132000000000001</v>
      </c>
      <c r="K28" s="356">
        <f t="shared" si="10"/>
        <v>6.3696628172407097</v>
      </c>
      <c r="L28" s="357">
        <f t="shared" si="10"/>
        <v>2.3339076127920673</v>
      </c>
      <c r="M28" s="357">
        <f t="shared" si="10"/>
        <v>-15.657380586714364</v>
      </c>
      <c r="N28" s="357">
        <f t="shared" si="10"/>
        <v>48.947962299216776</v>
      </c>
    </row>
    <row r="29" spans="1:14" x14ac:dyDescent="0.25">
      <c r="A29" s="181"/>
      <c r="B29" s="380" t="s">
        <v>12</v>
      </c>
      <c r="C29" s="152">
        <f t="shared" si="11"/>
        <v>758.88699999999994</v>
      </c>
      <c r="D29" s="153">
        <v>226.035</v>
      </c>
      <c r="E29" s="153">
        <v>250.31299999999999</v>
      </c>
      <c r="F29" s="154">
        <v>282.53899999999999</v>
      </c>
      <c r="G29" s="153">
        <f t="shared" si="12"/>
        <v>791.84899999999993</v>
      </c>
      <c r="H29" s="153">
        <v>261.46199999999999</v>
      </c>
      <c r="I29" s="153">
        <v>235.08699999999999</v>
      </c>
      <c r="J29" s="153">
        <v>295.3</v>
      </c>
      <c r="K29" s="356">
        <f t="shared" si="10"/>
        <v>-4.1626623257717057</v>
      </c>
      <c r="L29" s="357">
        <f t="shared" si="10"/>
        <v>-13.549578906303783</v>
      </c>
      <c r="M29" s="357">
        <f t="shared" si="10"/>
        <v>6.4767511602087744</v>
      </c>
      <c r="N29" s="357">
        <f t="shared" si="10"/>
        <v>-4.3213681002370556</v>
      </c>
    </row>
    <row r="30" spans="1:14" x14ac:dyDescent="0.25">
      <c r="A30" s="181"/>
      <c r="B30" s="380" t="s">
        <v>14</v>
      </c>
      <c r="C30" s="152">
        <f t="shared" si="11"/>
        <v>318.04700000000003</v>
      </c>
      <c r="D30" s="153">
        <v>109.861</v>
      </c>
      <c r="E30" s="153">
        <v>108.6</v>
      </c>
      <c r="F30" s="154">
        <v>99.585999999999999</v>
      </c>
      <c r="G30" s="153">
        <f t="shared" si="12"/>
        <v>379.70500000000004</v>
      </c>
      <c r="H30" s="153">
        <v>117.208</v>
      </c>
      <c r="I30" s="153">
        <v>149.34200000000001</v>
      </c>
      <c r="J30" s="153">
        <v>113.155</v>
      </c>
      <c r="K30" s="356">
        <f t="shared" si="10"/>
        <v>-16.238395596581558</v>
      </c>
      <c r="L30" s="357">
        <f t="shared" si="10"/>
        <v>-6.2683434577844466</v>
      </c>
      <c r="M30" s="357">
        <f t="shared" si="10"/>
        <v>-27.281006013043896</v>
      </c>
      <c r="N30" s="357">
        <f t="shared" si="10"/>
        <v>-11.991516062038798</v>
      </c>
    </row>
    <row r="31" spans="1:14" x14ac:dyDescent="0.25">
      <c r="A31" s="181"/>
      <c r="B31" s="380" t="s">
        <v>65</v>
      </c>
      <c r="C31" s="152">
        <f t="shared" si="11"/>
        <v>139.19499999999999</v>
      </c>
      <c r="D31" s="153">
        <v>55.076000000000001</v>
      </c>
      <c r="E31" s="153">
        <v>50.043999999999997</v>
      </c>
      <c r="F31" s="154">
        <v>34.075000000000003</v>
      </c>
      <c r="G31" s="153">
        <f t="shared" si="12"/>
        <v>148.423</v>
      </c>
      <c r="H31" s="153">
        <v>55.128999999999998</v>
      </c>
      <c r="I31" s="153">
        <v>43.365000000000002</v>
      </c>
      <c r="J31" s="153">
        <v>49.929000000000002</v>
      </c>
      <c r="K31" s="356">
        <f t="shared" si="10"/>
        <v>-6.2173652331512024</v>
      </c>
      <c r="L31" s="357">
        <f t="shared" si="10"/>
        <v>-9.6138148705757903E-2</v>
      </c>
      <c r="M31" s="357">
        <f t="shared" si="10"/>
        <v>15.401821745647398</v>
      </c>
      <c r="N31" s="357">
        <f t="shared" si="10"/>
        <v>-31.753089386929439</v>
      </c>
    </row>
    <row r="32" spans="1:14" x14ac:dyDescent="0.25">
      <c r="A32" s="181"/>
      <c r="B32" s="380" t="s">
        <v>13</v>
      </c>
      <c r="C32" s="152">
        <f t="shared" si="11"/>
        <v>292.91700000000003</v>
      </c>
      <c r="D32" s="153">
        <v>91.323999999999998</v>
      </c>
      <c r="E32" s="153">
        <v>105.729</v>
      </c>
      <c r="F32" s="154">
        <v>95.864000000000004</v>
      </c>
      <c r="G32" s="153">
        <f t="shared" si="12"/>
        <v>275.74799999999999</v>
      </c>
      <c r="H32" s="153">
        <v>97.971000000000004</v>
      </c>
      <c r="I32" s="153">
        <v>87.736000000000004</v>
      </c>
      <c r="J32" s="153">
        <v>90.040999999999997</v>
      </c>
      <c r="K32" s="356">
        <f t="shared" si="10"/>
        <v>6.2263370903868891</v>
      </c>
      <c r="L32" s="357">
        <f t="shared" si="10"/>
        <v>-6.7846607669616574</v>
      </c>
      <c r="M32" s="357">
        <f t="shared" si="10"/>
        <v>20.508115254855468</v>
      </c>
      <c r="N32" s="357">
        <f t="shared" si="10"/>
        <v>6.4670538976688476</v>
      </c>
    </row>
    <row r="33" spans="1:14" x14ac:dyDescent="0.25">
      <c r="A33" s="181"/>
      <c r="B33" s="380" t="s">
        <v>47</v>
      </c>
      <c r="C33" s="152">
        <f t="shared" si="11"/>
        <v>31.784999999999997</v>
      </c>
      <c r="D33" s="153">
        <v>9.9339999999999993</v>
      </c>
      <c r="E33" s="153">
        <v>10.805</v>
      </c>
      <c r="F33" s="154">
        <v>11.045999999999999</v>
      </c>
      <c r="G33" s="153">
        <f t="shared" si="12"/>
        <v>10.661</v>
      </c>
      <c r="H33" s="153">
        <v>5.9029999999999996</v>
      </c>
      <c r="I33" s="153">
        <v>3.19</v>
      </c>
      <c r="J33" s="153">
        <v>1.5680000000000001</v>
      </c>
      <c r="K33" s="356">
        <f t="shared" si="10"/>
        <v>198.14276334302593</v>
      </c>
      <c r="L33" s="357">
        <f t="shared" si="10"/>
        <v>68.287311536506863</v>
      </c>
      <c r="M33" s="357">
        <f t="shared" si="10"/>
        <v>238.71473354231978</v>
      </c>
      <c r="N33" s="357">
        <f t="shared" si="10"/>
        <v>604.46428571428567</v>
      </c>
    </row>
    <row r="34" spans="1:14" x14ac:dyDescent="0.25">
      <c r="A34" s="181"/>
      <c r="B34" s="380" t="s">
        <v>15</v>
      </c>
      <c r="C34" s="152">
        <f t="shared" si="11"/>
        <v>115.61300000000001</v>
      </c>
      <c r="D34" s="153">
        <v>37.037000000000006</v>
      </c>
      <c r="E34" s="153">
        <v>39.21</v>
      </c>
      <c r="F34" s="154">
        <v>39.366</v>
      </c>
      <c r="G34" s="153">
        <f t="shared" si="12"/>
        <v>124.16</v>
      </c>
      <c r="H34" s="153">
        <v>48.653000000000006</v>
      </c>
      <c r="I34" s="153">
        <v>40.587000000000003</v>
      </c>
      <c r="J34" s="153">
        <v>34.919999999999995</v>
      </c>
      <c r="K34" s="356">
        <f t="shared" si="10"/>
        <v>-6.8838595360824613</v>
      </c>
      <c r="L34" s="357">
        <f t="shared" si="10"/>
        <v>-23.875197829527465</v>
      </c>
      <c r="M34" s="357">
        <f t="shared" si="10"/>
        <v>-3.3927119521028963</v>
      </c>
      <c r="N34" s="357">
        <f t="shared" si="10"/>
        <v>12.731958762886613</v>
      </c>
    </row>
    <row r="35" spans="1:14" ht="7.35" customHeight="1" x14ac:dyDescent="0.25">
      <c r="A35" s="181"/>
      <c r="B35" s="379"/>
      <c r="C35" s="152"/>
      <c r="D35" s="153"/>
      <c r="E35" s="153"/>
      <c r="F35" s="154"/>
      <c r="G35" s="153"/>
      <c r="H35" s="153"/>
      <c r="I35" s="153"/>
      <c r="J35" s="153"/>
      <c r="K35" s="360"/>
      <c r="L35" s="361"/>
      <c r="M35" s="361"/>
      <c r="N35" s="361"/>
    </row>
    <row r="36" spans="1:14" x14ac:dyDescent="0.25">
      <c r="A36" s="181"/>
      <c r="B36" s="378" t="s">
        <v>109</v>
      </c>
      <c r="C36" s="149">
        <f>SUM(D36:F36)</f>
        <v>16059.341000000002</v>
      </c>
      <c r="D36" s="310">
        <f t="shared" ref="D36:J36" si="13">SUM(D38:D48)</f>
        <v>5320.7050000000008</v>
      </c>
      <c r="E36" s="310">
        <f t="shared" si="13"/>
        <v>4962.7130000000006</v>
      </c>
      <c r="F36" s="150">
        <f t="shared" si="13"/>
        <v>5775.9230000000007</v>
      </c>
      <c r="G36" s="310">
        <f t="shared" si="13"/>
        <v>16321.574000000002</v>
      </c>
      <c r="H36" s="310">
        <f t="shared" si="13"/>
        <v>5502.1660000000002</v>
      </c>
      <c r="I36" s="310">
        <f t="shared" si="13"/>
        <v>5406.331000000001</v>
      </c>
      <c r="J36" s="310">
        <f t="shared" si="13"/>
        <v>5413.0770000000011</v>
      </c>
      <c r="K36" s="358">
        <f t="shared" ref="K36:N36" si="14">IF(AND(C36=0,G36=0),0,(C36-G36)/G36*100)</f>
        <v>-1.6066648964125649</v>
      </c>
      <c r="L36" s="359">
        <f t="shared" si="14"/>
        <v>-3.297992099838488</v>
      </c>
      <c r="M36" s="359">
        <f t="shared" si="14"/>
        <v>-8.205527926425523</v>
      </c>
      <c r="N36" s="359">
        <f t="shared" si="14"/>
        <v>6.7031376054691156</v>
      </c>
    </row>
    <row r="37" spans="1:14" ht="7.35" customHeight="1" x14ac:dyDescent="0.25">
      <c r="A37" s="181"/>
      <c r="B37" s="379"/>
      <c r="C37" s="372"/>
      <c r="D37" s="371"/>
      <c r="E37" s="371"/>
      <c r="F37" s="384"/>
      <c r="G37" s="371"/>
      <c r="H37" s="371"/>
      <c r="I37" s="371"/>
      <c r="J37" s="371"/>
      <c r="K37" s="354"/>
      <c r="L37" s="355"/>
      <c r="M37" s="355"/>
      <c r="N37" s="355"/>
    </row>
    <row r="38" spans="1:14" x14ac:dyDescent="0.25">
      <c r="A38" s="181"/>
      <c r="B38" s="380" t="s">
        <v>9</v>
      </c>
      <c r="C38" s="152">
        <f>SUM(D38:F38)</f>
        <v>2426.9449999999997</v>
      </c>
      <c r="D38" s="370">
        <f t="shared" ref="D38:F48" si="15">+SUM(D52)+SUM(D66)</f>
        <v>814.12899999999991</v>
      </c>
      <c r="E38" s="153">
        <f t="shared" si="15"/>
        <v>835.80100000000004</v>
      </c>
      <c r="F38" s="154">
        <f t="shared" si="15"/>
        <v>777.01499999999999</v>
      </c>
      <c r="G38" s="153">
        <f>SUM(H38:J38)</f>
        <v>2380.7460000000001</v>
      </c>
      <c r="H38" s="153">
        <f t="shared" ref="H38:J48" si="16">+SUM(H52)+SUM(H66)</f>
        <v>826.5</v>
      </c>
      <c r="I38" s="153">
        <f t="shared" si="16"/>
        <v>781.14300000000003</v>
      </c>
      <c r="J38" s="153">
        <f t="shared" si="16"/>
        <v>773.10300000000007</v>
      </c>
      <c r="K38" s="356">
        <f t="shared" ref="K38:N48" si="17">IF(AND(C38=0,G38=0),0,(C38-G38)/G38*100)</f>
        <v>1.9405262048114169</v>
      </c>
      <c r="L38" s="357">
        <f t="shared" si="17"/>
        <v>-1.4967937084089649</v>
      </c>
      <c r="M38" s="357">
        <f t="shared" si="17"/>
        <v>6.9971823340924795</v>
      </c>
      <c r="N38" s="357">
        <f t="shared" si="17"/>
        <v>0.50601278225539426</v>
      </c>
    </row>
    <row r="39" spans="1:14" x14ac:dyDescent="0.25">
      <c r="A39" s="181"/>
      <c r="B39" s="380" t="s">
        <v>10</v>
      </c>
      <c r="C39" s="152">
        <f t="shared" ref="C39:C48" si="18">SUM(D39:F39)</f>
        <v>1151.7069999999999</v>
      </c>
      <c r="D39" s="153">
        <f t="shared" si="15"/>
        <v>344.00900000000001</v>
      </c>
      <c r="E39" s="153">
        <f t="shared" si="15"/>
        <v>389.81</v>
      </c>
      <c r="F39" s="154">
        <f t="shared" si="15"/>
        <v>417.88800000000003</v>
      </c>
      <c r="G39" s="153">
        <f t="shared" ref="G39:G48" si="19">SUM(H39:J39)</f>
        <v>1275.0640000000001</v>
      </c>
      <c r="H39" s="153">
        <f t="shared" si="16"/>
        <v>389.029</v>
      </c>
      <c r="I39" s="153">
        <f t="shared" si="16"/>
        <v>427.79200000000003</v>
      </c>
      <c r="J39" s="153">
        <f t="shared" si="16"/>
        <v>458.24299999999999</v>
      </c>
      <c r="K39" s="356">
        <f t="shared" si="17"/>
        <v>-9.6745731978943947</v>
      </c>
      <c r="L39" s="357">
        <f t="shared" si="17"/>
        <v>-11.572402057430162</v>
      </c>
      <c r="M39" s="357">
        <f t="shared" si="17"/>
        <v>-8.8786139058233982</v>
      </c>
      <c r="N39" s="357">
        <f t="shared" si="17"/>
        <v>-8.8064629465152677</v>
      </c>
    </row>
    <row r="40" spans="1:14" x14ac:dyDescent="0.25">
      <c r="A40" s="181"/>
      <c r="B40" s="380" t="s">
        <v>11</v>
      </c>
      <c r="C40" s="152">
        <f t="shared" si="18"/>
        <v>468.298</v>
      </c>
      <c r="D40" s="153">
        <f t="shared" si="15"/>
        <v>159.756</v>
      </c>
      <c r="E40" s="153">
        <f t="shared" si="15"/>
        <v>131.34399999999999</v>
      </c>
      <c r="F40" s="154">
        <f t="shared" si="15"/>
        <v>177.19799999999998</v>
      </c>
      <c r="G40" s="153">
        <f t="shared" si="19"/>
        <v>461.67899999999997</v>
      </c>
      <c r="H40" s="153">
        <f t="shared" si="16"/>
        <v>161.23400000000001</v>
      </c>
      <c r="I40" s="153">
        <f t="shared" si="16"/>
        <v>144.16499999999999</v>
      </c>
      <c r="J40" s="153">
        <f t="shared" si="16"/>
        <v>156.28</v>
      </c>
      <c r="K40" s="356">
        <f t="shared" si="17"/>
        <v>1.4336801110728512</v>
      </c>
      <c r="L40" s="357">
        <f t="shared" si="17"/>
        <v>-0.91668010469256389</v>
      </c>
      <c r="M40" s="357">
        <f t="shared" si="17"/>
        <v>-8.8932820032601523</v>
      </c>
      <c r="N40" s="357">
        <f t="shared" si="17"/>
        <v>13.384950089582787</v>
      </c>
    </row>
    <row r="41" spans="1:14" x14ac:dyDescent="0.25">
      <c r="A41" s="181"/>
      <c r="B41" s="380" t="s">
        <v>6</v>
      </c>
      <c r="C41" s="152">
        <f t="shared" si="18"/>
        <v>2318.4639999999999</v>
      </c>
      <c r="D41" s="153">
        <f t="shared" si="15"/>
        <v>838.36099999999999</v>
      </c>
      <c r="E41" s="153">
        <f t="shared" si="15"/>
        <v>664.14699999999993</v>
      </c>
      <c r="F41" s="154">
        <f t="shared" si="15"/>
        <v>815.95600000000013</v>
      </c>
      <c r="G41" s="153">
        <f t="shared" si="19"/>
        <v>2483.0790000000002</v>
      </c>
      <c r="H41" s="153">
        <f t="shared" si="16"/>
        <v>935.4380000000001</v>
      </c>
      <c r="I41" s="153">
        <f t="shared" si="16"/>
        <v>639.66800000000001</v>
      </c>
      <c r="J41" s="153">
        <f t="shared" si="16"/>
        <v>907.97299999999996</v>
      </c>
      <c r="K41" s="356">
        <f t="shared" si="17"/>
        <v>-6.6294709109134358</v>
      </c>
      <c r="L41" s="357">
        <f t="shared" si="17"/>
        <v>-10.377705417141501</v>
      </c>
      <c r="M41" s="357">
        <f t="shared" si="17"/>
        <v>3.8268289175009422</v>
      </c>
      <c r="N41" s="357">
        <f t="shared" si="17"/>
        <v>-10.134332188291923</v>
      </c>
    </row>
    <row r="42" spans="1:14" x14ac:dyDescent="0.25">
      <c r="A42" s="181"/>
      <c r="B42" s="380" t="s">
        <v>131</v>
      </c>
      <c r="C42" s="152">
        <f t="shared" si="18"/>
        <v>1229.048</v>
      </c>
      <c r="D42" s="153">
        <f t="shared" si="15"/>
        <v>411.26600000000002</v>
      </c>
      <c r="E42" s="153">
        <f t="shared" si="15"/>
        <v>373.209</v>
      </c>
      <c r="F42" s="154">
        <f t="shared" si="15"/>
        <v>444.57299999999998</v>
      </c>
      <c r="G42" s="153">
        <f t="shared" si="19"/>
        <v>1486.826</v>
      </c>
      <c r="H42" s="153">
        <f t="shared" si="16"/>
        <v>448.08499999999998</v>
      </c>
      <c r="I42" s="153">
        <f t="shared" si="16"/>
        <v>497.88200000000001</v>
      </c>
      <c r="J42" s="153">
        <f t="shared" si="16"/>
        <v>540.85900000000004</v>
      </c>
      <c r="K42" s="356">
        <f t="shared" si="17"/>
        <v>-17.337469212940857</v>
      </c>
      <c r="L42" s="357">
        <f t="shared" si="17"/>
        <v>-8.2169677628128497</v>
      </c>
      <c r="M42" s="357">
        <f t="shared" si="17"/>
        <v>-25.040672287811166</v>
      </c>
      <c r="N42" s="357">
        <f t="shared" si="17"/>
        <v>-17.802421703253536</v>
      </c>
    </row>
    <row r="43" spans="1:14" x14ac:dyDescent="0.25">
      <c r="A43" s="181"/>
      <c r="B43" s="380" t="s">
        <v>12</v>
      </c>
      <c r="C43" s="152">
        <f t="shared" si="18"/>
        <v>8295.862000000001</v>
      </c>
      <c r="D43" s="153">
        <f t="shared" si="15"/>
        <v>2693.4380000000001</v>
      </c>
      <c r="E43" s="153">
        <f t="shared" si="15"/>
        <v>2493.502</v>
      </c>
      <c r="F43" s="154">
        <f t="shared" si="15"/>
        <v>3108.922</v>
      </c>
      <c r="G43" s="153">
        <f t="shared" si="19"/>
        <v>8011.0860000000011</v>
      </c>
      <c r="H43" s="153">
        <f t="shared" si="16"/>
        <v>2637.3719999999998</v>
      </c>
      <c r="I43" s="153">
        <f t="shared" si="16"/>
        <v>2859.8890000000001</v>
      </c>
      <c r="J43" s="153">
        <f t="shared" si="16"/>
        <v>2513.8250000000003</v>
      </c>
      <c r="K43" s="356">
        <f t="shared" si="17"/>
        <v>3.5547739719683427</v>
      </c>
      <c r="L43" s="357">
        <f t="shared" si="17"/>
        <v>2.1258282866429257</v>
      </c>
      <c r="M43" s="357">
        <f t="shared" si="17"/>
        <v>-12.811231484858334</v>
      </c>
      <c r="N43" s="357">
        <f t="shared" si="17"/>
        <v>23.67296848428191</v>
      </c>
    </row>
    <row r="44" spans="1:14" x14ac:dyDescent="0.25">
      <c r="A44" s="181"/>
      <c r="B44" s="380" t="s">
        <v>14</v>
      </c>
      <c r="C44" s="152">
        <f t="shared" si="18"/>
        <v>92.832999999999998</v>
      </c>
      <c r="D44" s="153">
        <f t="shared" si="15"/>
        <v>43.869</v>
      </c>
      <c r="E44" s="153">
        <f t="shared" si="15"/>
        <v>40.962000000000003</v>
      </c>
      <c r="F44" s="154">
        <f t="shared" si="15"/>
        <v>8.0020000000000007</v>
      </c>
      <c r="G44" s="153">
        <f t="shared" si="19"/>
        <v>84.918999999999997</v>
      </c>
      <c r="H44" s="153">
        <f t="shared" si="16"/>
        <v>56.627000000000002</v>
      </c>
      <c r="I44" s="153">
        <f t="shared" si="16"/>
        <v>9.4469999999999992</v>
      </c>
      <c r="J44" s="153">
        <f t="shared" si="16"/>
        <v>18.844999999999999</v>
      </c>
      <c r="K44" s="356">
        <f t="shared" si="17"/>
        <v>9.3194691411815977</v>
      </c>
      <c r="L44" s="357">
        <f t="shared" si="17"/>
        <v>-22.529888569057167</v>
      </c>
      <c r="M44" s="357">
        <f t="shared" si="17"/>
        <v>333.59796760876475</v>
      </c>
      <c r="N44" s="357">
        <f t="shared" si="17"/>
        <v>-57.537808437251257</v>
      </c>
    </row>
    <row r="45" spans="1:14" x14ac:dyDescent="0.25">
      <c r="A45" s="181"/>
      <c r="B45" s="380" t="s">
        <v>65</v>
      </c>
      <c r="C45" s="152">
        <f t="shared" si="18"/>
        <v>6.76</v>
      </c>
      <c r="D45" s="153">
        <f t="shared" si="15"/>
        <v>2.9950000000000001</v>
      </c>
      <c r="E45" s="153">
        <f t="shared" si="15"/>
        <v>3.7650000000000001</v>
      </c>
      <c r="F45" s="154">
        <f t="shared" si="15"/>
        <v>0</v>
      </c>
      <c r="G45" s="153">
        <f t="shared" si="19"/>
        <v>7.91</v>
      </c>
      <c r="H45" s="153">
        <f t="shared" si="16"/>
        <v>1.9239999999999999</v>
      </c>
      <c r="I45" s="153">
        <f t="shared" si="16"/>
        <v>5.9859999999999998</v>
      </c>
      <c r="J45" s="153">
        <f t="shared" si="16"/>
        <v>0</v>
      </c>
      <c r="K45" s="356">
        <f t="shared" si="17"/>
        <v>-14.5385587863464</v>
      </c>
      <c r="L45" s="357">
        <f t="shared" si="17"/>
        <v>55.665280665280683</v>
      </c>
      <c r="M45" s="357">
        <f t="shared" si="17"/>
        <v>-37.103240895422644</v>
      </c>
      <c r="N45" s="357" t="s">
        <v>135</v>
      </c>
    </row>
    <row r="46" spans="1:14" x14ac:dyDescent="0.25">
      <c r="A46" s="181"/>
      <c r="B46" s="380" t="s">
        <v>13</v>
      </c>
      <c r="C46" s="152">
        <f t="shared" si="18"/>
        <v>12.053999999999998</v>
      </c>
      <c r="D46" s="153">
        <f t="shared" si="15"/>
        <v>4.5709999999999997</v>
      </c>
      <c r="E46" s="153">
        <f t="shared" si="15"/>
        <v>4.9909999999999997</v>
      </c>
      <c r="F46" s="154">
        <f t="shared" si="15"/>
        <v>2.492</v>
      </c>
      <c r="G46" s="153">
        <f t="shared" si="19"/>
        <v>19.434999999999999</v>
      </c>
      <c r="H46" s="153">
        <f t="shared" si="16"/>
        <v>6.9989999999999997</v>
      </c>
      <c r="I46" s="153">
        <f t="shared" si="16"/>
        <v>7.4210000000000003</v>
      </c>
      <c r="J46" s="153">
        <f t="shared" si="16"/>
        <v>5.0149999999999997</v>
      </c>
      <c r="K46" s="356">
        <f t="shared" si="17"/>
        <v>-37.977874967841522</v>
      </c>
      <c r="L46" s="357">
        <f t="shared" si="17"/>
        <v>-34.69067009572796</v>
      </c>
      <c r="M46" s="357">
        <f t="shared" si="17"/>
        <v>-32.744913084489966</v>
      </c>
      <c r="N46" s="357">
        <f t="shared" si="17"/>
        <v>-50.309072781655026</v>
      </c>
    </row>
    <row r="47" spans="1:14" x14ac:dyDescent="0.25">
      <c r="A47" s="181"/>
      <c r="B47" s="380" t="s">
        <v>47</v>
      </c>
      <c r="C47" s="152">
        <f t="shared" si="18"/>
        <v>6.0000000000000001E-3</v>
      </c>
      <c r="D47" s="153">
        <f t="shared" si="15"/>
        <v>6.0000000000000001E-3</v>
      </c>
      <c r="E47" s="153">
        <f t="shared" si="15"/>
        <v>0</v>
      </c>
      <c r="F47" s="154">
        <f t="shared" si="15"/>
        <v>0</v>
      </c>
      <c r="G47" s="153">
        <f t="shared" si="19"/>
        <v>2.5000000000000001E-2</v>
      </c>
      <c r="H47" s="153">
        <f t="shared" si="16"/>
        <v>1.0999999999999999E-2</v>
      </c>
      <c r="I47" s="153">
        <f t="shared" si="16"/>
        <v>1.4E-2</v>
      </c>
      <c r="J47" s="153">
        <f t="shared" si="16"/>
        <v>0</v>
      </c>
      <c r="K47" s="356">
        <f t="shared" si="17"/>
        <v>-76.000000000000014</v>
      </c>
      <c r="L47" s="357">
        <f t="shared" si="17"/>
        <v>-45.454545454545446</v>
      </c>
      <c r="M47" s="357">
        <f t="shared" si="17"/>
        <v>-100</v>
      </c>
      <c r="N47" s="357" t="s">
        <v>135</v>
      </c>
    </row>
    <row r="48" spans="1:14" x14ac:dyDescent="0.25">
      <c r="A48" s="181"/>
      <c r="B48" s="380" t="s">
        <v>15</v>
      </c>
      <c r="C48" s="152">
        <f t="shared" si="18"/>
        <v>57.364000000000004</v>
      </c>
      <c r="D48" s="153">
        <f t="shared" si="15"/>
        <v>8.3049999999999997</v>
      </c>
      <c r="E48" s="153">
        <f t="shared" si="15"/>
        <v>25.182000000000002</v>
      </c>
      <c r="F48" s="154">
        <f t="shared" si="15"/>
        <v>23.876999999999999</v>
      </c>
      <c r="G48" s="153">
        <f t="shared" si="19"/>
        <v>110.80500000000001</v>
      </c>
      <c r="H48" s="373">
        <f t="shared" si="16"/>
        <v>38.947000000000003</v>
      </c>
      <c r="I48" s="373">
        <f t="shared" si="16"/>
        <v>32.923999999999999</v>
      </c>
      <c r="J48" s="373">
        <f t="shared" si="16"/>
        <v>38.933999999999997</v>
      </c>
      <c r="K48" s="356">
        <f t="shared" si="17"/>
        <v>-48.229773024683006</v>
      </c>
      <c r="L48" s="357">
        <f t="shared" si="17"/>
        <v>-78.676149639253339</v>
      </c>
      <c r="M48" s="357">
        <f t="shared" si="17"/>
        <v>-23.514761268375644</v>
      </c>
      <c r="N48" s="357">
        <f t="shared" si="17"/>
        <v>-38.673139158576056</v>
      </c>
    </row>
    <row r="49" spans="1:14" ht="7.35" customHeight="1" x14ac:dyDescent="0.25">
      <c r="A49" s="181"/>
      <c r="B49" s="381"/>
      <c r="C49" s="152"/>
      <c r="D49" s="153"/>
      <c r="E49" s="153"/>
      <c r="F49" s="154"/>
      <c r="G49" s="153"/>
      <c r="H49" s="153"/>
      <c r="I49" s="153"/>
      <c r="J49" s="153"/>
      <c r="K49" s="360"/>
      <c r="L49" s="361"/>
      <c r="M49" s="361"/>
      <c r="N49" s="361"/>
    </row>
    <row r="50" spans="1:14" x14ac:dyDescent="0.25">
      <c r="A50" s="181"/>
      <c r="B50" s="416" t="s">
        <v>110</v>
      </c>
      <c r="C50" s="149">
        <f t="shared" ref="C50:J50" si="20">SUM(C52:C62)</f>
        <v>5649.6260000000002</v>
      </c>
      <c r="D50" s="310">
        <f t="shared" si="20"/>
        <v>1760.9760000000001</v>
      </c>
      <c r="E50" s="310">
        <f t="shared" si="20"/>
        <v>1696.5710000000001</v>
      </c>
      <c r="F50" s="150">
        <f t="shared" si="20"/>
        <v>2192.0790000000002</v>
      </c>
      <c r="G50" s="310">
        <f t="shared" si="20"/>
        <v>5823.3959999999997</v>
      </c>
      <c r="H50" s="310">
        <f t="shared" si="20"/>
        <v>1997.9219999999998</v>
      </c>
      <c r="I50" s="310">
        <f t="shared" si="20"/>
        <v>1854.1249999999998</v>
      </c>
      <c r="J50" s="310">
        <f t="shared" si="20"/>
        <v>1971.3489999999999</v>
      </c>
      <c r="K50" s="358">
        <f t="shared" ref="K50:N50" si="21">IF(AND(C50=0,G50=0),0,(C50-G50)/G50*100)</f>
        <v>-2.9839976536028039</v>
      </c>
      <c r="L50" s="359">
        <f t="shared" si="21"/>
        <v>-11.859622147411146</v>
      </c>
      <c r="M50" s="359">
        <f t="shared" si="21"/>
        <v>-8.4974853367491221</v>
      </c>
      <c r="N50" s="359">
        <f t="shared" si="21"/>
        <v>11.196901208258927</v>
      </c>
    </row>
    <row r="51" spans="1:14" ht="7.35" customHeight="1" x14ac:dyDescent="0.25">
      <c r="A51" s="181"/>
      <c r="B51" s="416"/>
      <c r="C51" s="372"/>
      <c r="D51" s="371"/>
      <c r="E51" s="371"/>
      <c r="F51" s="384"/>
      <c r="G51" s="371"/>
      <c r="H51" s="371"/>
      <c r="I51" s="371"/>
      <c r="J51" s="371"/>
      <c r="K51" s="354"/>
      <c r="L51" s="355"/>
      <c r="M51" s="355"/>
      <c r="N51" s="355"/>
    </row>
    <row r="52" spans="1:14" x14ac:dyDescent="0.25">
      <c r="A52" s="181"/>
      <c r="B52" s="382" t="s">
        <v>9</v>
      </c>
      <c r="C52" s="152">
        <f>SUM(D52:F52)</f>
        <v>892.904</v>
      </c>
      <c r="D52" s="153">
        <v>292.59800000000001</v>
      </c>
      <c r="E52" s="153">
        <v>303.726</v>
      </c>
      <c r="F52" s="154">
        <v>296.58</v>
      </c>
      <c r="G52" s="153">
        <f>SUM(H52:J52)</f>
        <v>880.04700000000003</v>
      </c>
      <c r="H52" s="153">
        <v>316.887</v>
      </c>
      <c r="I52" s="153">
        <v>281.61</v>
      </c>
      <c r="J52" s="153">
        <v>281.55</v>
      </c>
      <c r="K52" s="356">
        <f t="shared" ref="K52:N62" si="22">IF(AND(C52=0,G52=0),0,(C52-G52)/G52*100)</f>
        <v>1.4609446995444528</v>
      </c>
      <c r="L52" s="357">
        <f t="shared" si="22"/>
        <v>-7.6648773853140035</v>
      </c>
      <c r="M52" s="357">
        <f t="shared" si="22"/>
        <v>7.8534142963673119</v>
      </c>
      <c r="N52" s="357">
        <f t="shared" si="22"/>
        <v>5.3383058071390419</v>
      </c>
    </row>
    <row r="53" spans="1:14" x14ac:dyDescent="0.25">
      <c r="A53" s="181"/>
      <c r="B53" s="382" t="s">
        <v>10</v>
      </c>
      <c r="C53" s="152">
        <f t="shared" ref="C53:C62" si="23">SUM(D53:F53)</f>
        <v>295.18900000000002</v>
      </c>
      <c r="D53" s="153">
        <v>107.511</v>
      </c>
      <c r="E53" s="153">
        <v>72.676000000000002</v>
      </c>
      <c r="F53" s="154">
        <v>115.002</v>
      </c>
      <c r="G53" s="153">
        <f t="shared" ref="G53:G62" si="24">SUM(H53:J53)</f>
        <v>314.70100000000002</v>
      </c>
      <c r="H53" s="153">
        <v>116.298</v>
      </c>
      <c r="I53" s="153">
        <v>75.772999999999996</v>
      </c>
      <c r="J53" s="153">
        <v>122.63</v>
      </c>
      <c r="K53" s="356">
        <f t="shared" si="22"/>
        <v>-6.200170955923241</v>
      </c>
      <c r="L53" s="357">
        <f t="shared" si="22"/>
        <v>-7.5555899499561523</v>
      </c>
      <c r="M53" s="357">
        <f t="shared" si="22"/>
        <v>-4.0872078444828555</v>
      </c>
      <c r="N53" s="357">
        <f t="shared" si="22"/>
        <v>-6.2203376009133171</v>
      </c>
    </row>
    <row r="54" spans="1:14" x14ac:dyDescent="0.25">
      <c r="A54" s="181"/>
      <c r="B54" s="382" t="s">
        <v>11</v>
      </c>
      <c r="C54" s="152">
        <f t="shared" si="23"/>
        <v>282.39</v>
      </c>
      <c r="D54" s="153">
        <v>87.382000000000005</v>
      </c>
      <c r="E54" s="153">
        <v>74.039000000000001</v>
      </c>
      <c r="F54" s="154">
        <v>120.96899999999999</v>
      </c>
      <c r="G54" s="153">
        <f t="shared" si="24"/>
        <v>275.47300000000001</v>
      </c>
      <c r="H54" s="153">
        <v>87.429000000000002</v>
      </c>
      <c r="I54" s="153">
        <v>82.655000000000001</v>
      </c>
      <c r="J54" s="153">
        <v>105.389</v>
      </c>
      <c r="K54" s="356">
        <f t="shared" si="22"/>
        <v>2.5109538865877865</v>
      </c>
      <c r="L54" s="357">
        <f t="shared" si="22"/>
        <v>-5.3757906415488048E-2</v>
      </c>
      <c r="M54" s="357">
        <f t="shared" si="22"/>
        <v>-10.424051781501422</v>
      </c>
      <c r="N54" s="357">
        <f t="shared" si="22"/>
        <v>14.783326533129642</v>
      </c>
    </row>
    <row r="55" spans="1:14" x14ac:dyDescent="0.25">
      <c r="A55" s="181"/>
      <c r="B55" s="382" t="s">
        <v>6</v>
      </c>
      <c r="C55" s="152">
        <f t="shared" si="23"/>
        <v>736.84900000000005</v>
      </c>
      <c r="D55" s="153">
        <v>229.33600000000001</v>
      </c>
      <c r="E55" s="153">
        <v>243.75200000000001</v>
      </c>
      <c r="F55" s="154">
        <v>263.76100000000002</v>
      </c>
      <c r="G55" s="153">
        <f t="shared" si="24"/>
        <v>733.82299999999998</v>
      </c>
      <c r="H55" s="153">
        <v>221.92500000000001</v>
      </c>
      <c r="I55" s="153">
        <v>269.637</v>
      </c>
      <c r="J55" s="153">
        <v>242.261</v>
      </c>
      <c r="K55" s="356">
        <f t="shared" si="22"/>
        <v>0.41236101893781846</v>
      </c>
      <c r="L55" s="357">
        <f t="shared" si="22"/>
        <v>3.3394164695279942</v>
      </c>
      <c r="M55" s="357">
        <f t="shared" si="22"/>
        <v>-9.5999436279145627</v>
      </c>
      <c r="N55" s="357">
        <f t="shared" si="22"/>
        <v>8.8747260186328081</v>
      </c>
    </row>
    <row r="56" spans="1:14" x14ac:dyDescent="0.25">
      <c r="A56" s="181"/>
      <c r="B56" s="382" t="s">
        <v>131</v>
      </c>
      <c r="C56" s="152">
        <f t="shared" si="23"/>
        <v>602.05899999999997</v>
      </c>
      <c r="D56" s="153">
        <v>151.86500000000001</v>
      </c>
      <c r="E56" s="153">
        <v>234.417</v>
      </c>
      <c r="F56" s="154">
        <v>215.77699999999999</v>
      </c>
      <c r="G56" s="153">
        <f t="shared" si="24"/>
        <v>673.99900000000002</v>
      </c>
      <c r="H56" s="153">
        <v>212.09899999999999</v>
      </c>
      <c r="I56" s="153">
        <v>225.97300000000001</v>
      </c>
      <c r="J56" s="153">
        <v>235.92699999999999</v>
      </c>
      <c r="K56" s="356">
        <f t="shared" si="22"/>
        <v>-10.673606340662234</v>
      </c>
      <c r="L56" s="357">
        <f t="shared" si="22"/>
        <v>-28.399002352674923</v>
      </c>
      <c r="M56" s="357">
        <f t="shared" si="22"/>
        <v>3.7367296092895996</v>
      </c>
      <c r="N56" s="357">
        <f t="shared" si="22"/>
        <v>-8.5407774438703523</v>
      </c>
    </row>
    <row r="57" spans="1:14" x14ac:dyDescent="0.25">
      <c r="A57" s="181"/>
      <c r="B57" s="382" t="s">
        <v>12</v>
      </c>
      <c r="C57" s="152">
        <f t="shared" si="23"/>
        <v>2802.17</v>
      </c>
      <c r="D57" s="153">
        <v>887.61300000000006</v>
      </c>
      <c r="E57" s="153">
        <v>752.94399999999996</v>
      </c>
      <c r="F57" s="154">
        <v>1161.6130000000001</v>
      </c>
      <c r="G57" s="153">
        <f t="shared" si="24"/>
        <v>2863.951</v>
      </c>
      <c r="H57" s="153">
        <v>1009.571</v>
      </c>
      <c r="I57" s="153">
        <v>894.63699999999994</v>
      </c>
      <c r="J57" s="153">
        <v>959.74300000000005</v>
      </c>
      <c r="K57" s="356">
        <f t="shared" si="22"/>
        <v>-2.1571947285410937</v>
      </c>
      <c r="L57" s="357">
        <f t="shared" si="22"/>
        <v>-12.080180591558193</v>
      </c>
      <c r="M57" s="357">
        <f t="shared" si="22"/>
        <v>-15.838043809947496</v>
      </c>
      <c r="N57" s="357">
        <f t="shared" si="22"/>
        <v>21.033755911738872</v>
      </c>
    </row>
    <row r="58" spans="1:14" x14ac:dyDescent="0.25">
      <c r="A58" s="181"/>
      <c r="B58" s="382" t="s">
        <v>14</v>
      </c>
      <c r="C58" s="152">
        <f t="shared" si="23"/>
        <v>0</v>
      </c>
      <c r="D58" s="153">
        <v>0</v>
      </c>
      <c r="E58" s="153">
        <v>0</v>
      </c>
      <c r="F58" s="154">
        <v>0</v>
      </c>
      <c r="G58" s="153">
        <f t="shared" si="24"/>
        <v>0</v>
      </c>
      <c r="H58" s="153">
        <v>0</v>
      </c>
      <c r="I58" s="153">
        <v>0</v>
      </c>
      <c r="J58" s="153">
        <v>0</v>
      </c>
      <c r="K58" s="356" t="s">
        <v>135</v>
      </c>
      <c r="L58" s="357" t="s">
        <v>135</v>
      </c>
      <c r="M58" s="357" t="s">
        <v>135</v>
      </c>
      <c r="N58" s="357" t="s">
        <v>135</v>
      </c>
    </row>
    <row r="59" spans="1:14" x14ac:dyDescent="0.25">
      <c r="A59" s="181"/>
      <c r="B59" s="382" t="s">
        <v>65</v>
      </c>
      <c r="C59" s="152">
        <f t="shared" si="23"/>
        <v>0</v>
      </c>
      <c r="D59" s="153">
        <v>0</v>
      </c>
      <c r="E59" s="153">
        <v>0</v>
      </c>
      <c r="F59" s="154">
        <v>0</v>
      </c>
      <c r="G59" s="153">
        <f t="shared" si="24"/>
        <v>1.9239999999999999</v>
      </c>
      <c r="H59" s="153">
        <v>1.9239999999999999</v>
      </c>
      <c r="I59" s="153">
        <v>0</v>
      </c>
      <c r="J59" s="153">
        <v>0</v>
      </c>
      <c r="K59" s="356">
        <f t="shared" si="22"/>
        <v>-100</v>
      </c>
      <c r="L59" s="357">
        <f t="shared" si="22"/>
        <v>-100</v>
      </c>
      <c r="M59" s="357" t="s">
        <v>135</v>
      </c>
      <c r="N59" s="357" t="s">
        <v>135</v>
      </c>
    </row>
    <row r="60" spans="1:14" x14ac:dyDescent="0.25">
      <c r="A60" s="181"/>
      <c r="B60" s="382" t="s">
        <v>13</v>
      </c>
      <c r="C60" s="152">
        <f t="shared" si="23"/>
        <v>0</v>
      </c>
      <c r="D60" s="153">
        <v>0</v>
      </c>
      <c r="E60" s="153">
        <v>0</v>
      </c>
      <c r="F60" s="154">
        <v>0</v>
      </c>
      <c r="G60" s="153">
        <f t="shared" si="24"/>
        <v>0</v>
      </c>
      <c r="H60" s="153">
        <v>0</v>
      </c>
      <c r="I60" s="153">
        <v>0</v>
      </c>
      <c r="J60" s="153">
        <v>0</v>
      </c>
      <c r="K60" s="356" t="s">
        <v>135</v>
      </c>
      <c r="L60" s="357" t="s">
        <v>135</v>
      </c>
      <c r="M60" s="357" t="s">
        <v>135</v>
      </c>
      <c r="N60" s="357" t="s">
        <v>135</v>
      </c>
    </row>
    <row r="61" spans="1:14" x14ac:dyDescent="0.25">
      <c r="A61" s="181"/>
      <c r="B61" s="382" t="s">
        <v>47</v>
      </c>
      <c r="C61" s="152">
        <f t="shared" si="23"/>
        <v>0</v>
      </c>
      <c r="D61" s="153">
        <v>0</v>
      </c>
      <c r="E61" s="153">
        <v>0</v>
      </c>
      <c r="F61" s="154">
        <v>0</v>
      </c>
      <c r="G61" s="153">
        <f t="shared" si="24"/>
        <v>0</v>
      </c>
      <c r="H61" s="153">
        <v>0</v>
      </c>
      <c r="I61" s="153">
        <v>0</v>
      </c>
      <c r="J61" s="153">
        <v>0</v>
      </c>
      <c r="K61" s="356" t="s">
        <v>135</v>
      </c>
      <c r="L61" s="357" t="s">
        <v>135</v>
      </c>
      <c r="M61" s="357" t="s">
        <v>135</v>
      </c>
      <c r="N61" s="357" t="s">
        <v>135</v>
      </c>
    </row>
    <row r="62" spans="1:14" x14ac:dyDescent="0.25">
      <c r="A62" s="181"/>
      <c r="B62" s="382" t="s">
        <v>15</v>
      </c>
      <c r="C62" s="152">
        <f t="shared" si="23"/>
        <v>38.064999999999998</v>
      </c>
      <c r="D62" s="153">
        <v>4.6710000000000003</v>
      </c>
      <c r="E62" s="153">
        <v>15.016999999999999</v>
      </c>
      <c r="F62" s="154">
        <v>18.376999999999999</v>
      </c>
      <c r="G62" s="153">
        <f t="shared" si="24"/>
        <v>79.478000000000009</v>
      </c>
      <c r="H62" s="153">
        <v>31.789000000000001</v>
      </c>
      <c r="I62" s="153">
        <v>23.84</v>
      </c>
      <c r="J62" s="153">
        <v>23.849</v>
      </c>
      <c r="K62" s="356">
        <f t="shared" si="22"/>
        <v>-52.106243237122229</v>
      </c>
      <c r="L62" s="357">
        <f t="shared" si="22"/>
        <v>-85.306238006857711</v>
      </c>
      <c r="M62" s="357">
        <f t="shared" si="22"/>
        <v>-37.009228187919462</v>
      </c>
      <c r="N62" s="357">
        <f t="shared" si="22"/>
        <v>-22.944358254014848</v>
      </c>
    </row>
    <row r="63" spans="1:14" ht="7.35" customHeight="1" x14ac:dyDescent="0.25">
      <c r="A63" s="181"/>
      <c r="B63" s="383"/>
      <c r="C63" s="152"/>
      <c r="D63" s="153"/>
      <c r="E63" s="153"/>
      <c r="F63" s="154"/>
      <c r="G63" s="153"/>
      <c r="H63" s="153"/>
      <c r="I63" s="153"/>
      <c r="J63" s="153"/>
      <c r="K63" s="360"/>
      <c r="L63" s="361"/>
      <c r="M63" s="361"/>
      <c r="N63" s="361"/>
    </row>
    <row r="64" spans="1:14" ht="15" customHeight="1" x14ac:dyDescent="0.25">
      <c r="A64" s="181"/>
      <c r="B64" s="416" t="s">
        <v>111</v>
      </c>
      <c r="C64" s="149">
        <f t="shared" ref="C64:J64" si="25">SUM(C66:C76)</f>
        <v>10409.715</v>
      </c>
      <c r="D64" s="310">
        <f t="shared" si="25"/>
        <v>3559.7289999999998</v>
      </c>
      <c r="E64" s="310">
        <f t="shared" si="25"/>
        <v>3266.1419999999998</v>
      </c>
      <c r="F64" s="150">
        <f t="shared" si="25"/>
        <v>3583.8440000000005</v>
      </c>
      <c r="G64" s="310">
        <f t="shared" si="25"/>
        <v>10498.178</v>
      </c>
      <c r="H64" s="310">
        <f t="shared" si="25"/>
        <v>3504.2439999999997</v>
      </c>
      <c r="I64" s="310">
        <f t="shared" si="25"/>
        <v>3552.2059999999997</v>
      </c>
      <c r="J64" s="310">
        <f t="shared" si="25"/>
        <v>3441.7279999999996</v>
      </c>
      <c r="K64" s="358">
        <f t="shared" ref="K64:N64" si="26">IF(AND(C64=0,G64=0),0,(C64-G64)/G64*100)</f>
        <v>-0.84265098191323995</v>
      </c>
      <c r="L64" s="359">
        <f t="shared" si="26"/>
        <v>1.5833657701918056</v>
      </c>
      <c r="M64" s="359">
        <f t="shared" si="26"/>
        <v>-8.0531365579586289</v>
      </c>
      <c r="N64" s="359">
        <f t="shared" si="26"/>
        <v>4.1292048645331914</v>
      </c>
    </row>
    <row r="65" spans="1:14" ht="7.35" customHeight="1" x14ac:dyDescent="0.25">
      <c r="A65" s="181"/>
      <c r="B65" s="416"/>
      <c r="C65" s="372"/>
      <c r="D65" s="371"/>
      <c r="E65" s="371"/>
      <c r="F65" s="384"/>
      <c r="G65" s="371"/>
      <c r="H65" s="371"/>
      <c r="I65" s="371"/>
      <c r="J65" s="371"/>
      <c r="K65" s="354"/>
      <c r="L65" s="355"/>
      <c r="M65" s="355"/>
      <c r="N65" s="355"/>
    </row>
    <row r="66" spans="1:14" x14ac:dyDescent="0.25">
      <c r="A66" s="181"/>
      <c r="B66" s="382" t="s">
        <v>9</v>
      </c>
      <c r="C66" s="152">
        <f>SUM(D66:F66)</f>
        <v>1534.0409999999999</v>
      </c>
      <c r="D66" s="153">
        <v>521.53099999999995</v>
      </c>
      <c r="E66" s="153">
        <v>532.07500000000005</v>
      </c>
      <c r="F66" s="154">
        <v>480.435</v>
      </c>
      <c r="G66" s="153">
        <f>SUM(H66:J66)</f>
        <v>1500.6990000000001</v>
      </c>
      <c r="H66" s="153">
        <v>509.613</v>
      </c>
      <c r="I66" s="153">
        <v>499.53300000000002</v>
      </c>
      <c r="J66" s="153">
        <v>491.553</v>
      </c>
      <c r="K66" s="356">
        <f t="shared" ref="K66:N76" si="27">IF(AND(C66=0,G66=0),0,(C66-G66)/G66*100)</f>
        <v>2.2217646576695174</v>
      </c>
      <c r="L66" s="357">
        <f t="shared" si="27"/>
        <v>2.3386373581521567</v>
      </c>
      <c r="M66" s="357">
        <f t="shared" si="27"/>
        <v>6.514484528549672</v>
      </c>
      <c r="N66" s="357">
        <f t="shared" si="27"/>
        <v>-2.2618110356360339</v>
      </c>
    </row>
    <row r="67" spans="1:14" x14ac:dyDescent="0.25">
      <c r="A67" s="181"/>
      <c r="B67" s="382" t="s">
        <v>10</v>
      </c>
      <c r="C67" s="152">
        <f t="shared" ref="C67:C76" si="28">SUM(D67:F67)</f>
        <v>856.51800000000003</v>
      </c>
      <c r="D67" s="153">
        <v>236.49799999999999</v>
      </c>
      <c r="E67" s="153">
        <v>317.13400000000001</v>
      </c>
      <c r="F67" s="154">
        <v>302.88600000000002</v>
      </c>
      <c r="G67" s="153">
        <f t="shared" ref="G67:G76" si="29">SUM(H67:J67)</f>
        <v>960.36300000000006</v>
      </c>
      <c r="H67" s="153">
        <v>272.73099999999999</v>
      </c>
      <c r="I67" s="153">
        <v>352.01900000000001</v>
      </c>
      <c r="J67" s="153">
        <v>335.613</v>
      </c>
      <c r="K67" s="356">
        <f t="shared" si="27"/>
        <v>-10.81309879701738</v>
      </c>
      <c r="L67" s="357">
        <f t="shared" si="27"/>
        <v>-13.285251768225837</v>
      </c>
      <c r="M67" s="357">
        <f t="shared" si="27"/>
        <v>-9.909976450134792</v>
      </c>
      <c r="N67" s="357">
        <f t="shared" si="27"/>
        <v>-9.7514101062831227</v>
      </c>
    </row>
    <row r="68" spans="1:14" x14ac:dyDescent="0.25">
      <c r="A68" s="181"/>
      <c r="B68" s="382" t="s">
        <v>11</v>
      </c>
      <c r="C68" s="152">
        <f t="shared" si="28"/>
        <v>185.90800000000002</v>
      </c>
      <c r="D68" s="153">
        <v>72.373999999999995</v>
      </c>
      <c r="E68" s="153">
        <v>57.305</v>
      </c>
      <c r="F68" s="154">
        <v>56.228999999999999</v>
      </c>
      <c r="G68" s="153">
        <f t="shared" si="29"/>
        <v>186.20599999999999</v>
      </c>
      <c r="H68" s="153">
        <v>73.805000000000007</v>
      </c>
      <c r="I68" s="153">
        <v>61.51</v>
      </c>
      <c r="J68" s="153">
        <v>50.890999999999998</v>
      </c>
      <c r="K68" s="356">
        <f t="shared" si="27"/>
        <v>-0.16003780758942968</v>
      </c>
      <c r="L68" s="357">
        <f t="shared" si="27"/>
        <v>-1.938893028927595</v>
      </c>
      <c r="M68" s="357">
        <f t="shared" si="27"/>
        <v>-6.8362867826369671</v>
      </c>
      <c r="N68" s="357">
        <f t="shared" si="27"/>
        <v>10.489084513961213</v>
      </c>
    </row>
    <row r="69" spans="1:14" x14ac:dyDescent="0.25">
      <c r="A69" s="181"/>
      <c r="B69" s="382" t="s">
        <v>6</v>
      </c>
      <c r="C69" s="152">
        <f t="shared" si="28"/>
        <v>1581.6150000000002</v>
      </c>
      <c r="D69" s="153">
        <v>609.02499999999998</v>
      </c>
      <c r="E69" s="153">
        <v>420.39499999999998</v>
      </c>
      <c r="F69" s="154">
        <v>552.19500000000005</v>
      </c>
      <c r="G69" s="153">
        <f t="shared" si="29"/>
        <v>1749.2560000000001</v>
      </c>
      <c r="H69" s="153">
        <v>713.51300000000003</v>
      </c>
      <c r="I69" s="153">
        <v>370.03100000000001</v>
      </c>
      <c r="J69" s="153">
        <v>665.71199999999999</v>
      </c>
      <c r="K69" s="356">
        <f t="shared" si="27"/>
        <v>-9.5835600964066909</v>
      </c>
      <c r="L69" s="357">
        <f t="shared" si="27"/>
        <v>-14.644162054510575</v>
      </c>
      <c r="M69" s="357">
        <f t="shared" si="27"/>
        <v>13.610751531628424</v>
      </c>
      <c r="N69" s="357">
        <f t="shared" si="27"/>
        <v>-17.051968418775679</v>
      </c>
    </row>
    <row r="70" spans="1:14" x14ac:dyDescent="0.25">
      <c r="A70" s="181"/>
      <c r="B70" s="382" t="s">
        <v>131</v>
      </c>
      <c r="C70" s="152">
        <f t="shared" si="28"/>
        <v>626.98900000000003</v>
      </c>
      <c r="D70" s="153">
        <v>259.40100000000001</v>
      </c>
      <c r="E70" s="153">
        <v>138.792</v>
      </c>
      <c r="F70" s="154">
        <v>228.79599999999999</v>
      </c>
      <c r="G70" s="153">
        <f t="shared" si="29"/>
        <v>812.827</v>
      </c>
      <c r="H70" s="153">
        <v>235.98599999999999</v>
      </c>
      <c r="I70" s="153">
        <v>271.90899999999999</v>
      </c>
      <c r="J70" s="153">
        <v>304.93200000000002</v>
      </c>
      <c r="K70" s="356">
        <f t="shared" si="27"/>
        <v>-22.863167685128566</v>
      </c>
      <c r="L70" s="357">
        <f t="shared" si="27"/>
        <v>9.9221987745035811</v>
      </c>
      <c r="M70" s="357">
        <f t="shared" si="27"/>
        <v>-48.956452342511646</v>
      </c>
      <c r="N70" s="357">
        <f t="shared" si="27"/>
        <v>-24.968189629163227</v>
      </c>
    </row>
    <row r="71" spans="1:14" x14ac:dyDescent="0.25">
      <c r="A71" s="181"/>
      <c r="B71" s="382" t="s">
        <v>12</v>
      </c>
      <c r="C71" s="152">
        <f t="shared" si="28"/>
        <v>5493.692</v>
      </c>
      <c r="D71" s="153">
        <v>1805.825</v>
      </c>
      <c r="E71" s="153">
        <v>1740.558</v>
      </c>
      <c r="F71" s="154">
        <v>1947.309</v>
      </c>
      <c r="G71" s="153">
        <f t="shared" si="29"/>
        <v>5147.1350000000002</v>
      </c>
      <c r="H71" s="153">
        <v>1627.8009999999999</v>
      </c>
      <c r="I71" s="153">
        <v>1965.252</v>
      </c>
      <c r="J71" s="153">
        <v>1554.0820000000001</v>
      </c>
      <c r="K71" s="356">
        <f t="shared" si="27"/>
        <v>6.7330077800562798</v>
      </c>
      <c r="L71" s="357">
        <f t="shared" si="27"/>
        <v>10.936471964324886</v>
      </c>
      <c r="M71" s="357">
        <f t="shared" si="27"/>
        <v>-11.433342899536546</v>
      </c>
      <c r="N71" s="357">
        <f t="shared" si="27"/>
        <v>25.302847597488409</v>
      </c>
    </row>
    <row r="72" spans="1:14" x14ac:dyDescent="0.25">
      <c r="A72" s="181"/>
      <c r="B72" s="382" t="s">
        <v>14</v>
      </c>
      <c r="C72" s="152">
        <f t="shared" si="28"/>
        <v>92.832999999999998</v>
      </c>
      <c r="D72" s="153">
        <v>43.869</v>
      </c>
      <c r="E72" s="153">
        <v>40.962000000000003</v>
      </c>
      <c r="F72" s="154">
        <v>8.0020000000000007</v>
      </c>
      <c r="G72" s="153">
        <f t="shared" si="29"/>
        <v>84.918999999999997</v>
      </c>
      <c r="H72" s="153">
        <v>56.627000000000002</v>
      </c>
      <c r="I72" s="153">
        <v>9.4469999999999992</v>
      </c>
      <c r="J72" s="153">
        <v>18.844999999999999</v>
      </c>
      <c r="K72" s="356">
        <f t="shared" si="27"/>
        <v>9.3194691411815977</v>
      </c>
      <c r="L72" s="357">
        <f t="shared" si="27"/>
        <v>-22.529888569057167</v>
      </c>
      <c r="M72" s="357">
        <f t="shared" si="27"/>
        <v>333.59796760876475</v>
      </c>
      <c r="N72" s="357">
        <f t="shared" si="27"/>
        <v>-57.537808437251257</v>
      </c>
    </row>
    <row r="73" spans="1:14" x14ac:dyDescent="0.25">
      <c r="A73" s="181"/>
      <c r="B73" s="382" t="s">
        <v>65</v>
      </c>
      <c r="C73" s="152">
        <f t="shared" si="28"/>
        <v>6.76</v>
      </c>
      <c r="D73" s="153">
        <v>2.9950000000000001</v>
      </c>
      <c r="E73" s="153">
        <v>3.7650000000000001</v>
      </c>
      <c r="F73" s="154">
        <v>0</v>
      </c>
      <c r="G73" s="153">
        <f t="shared" si="29"/>
        <v>5.9859999999999998</v>
      </c>
      <c r="H73" s="153">
        <v>0</v>
      </c>
      <c r="I73" s="153">
        <v>5.9859999999999998</v>
      </c>
      <c r="J73" s="153">
        <v>0</v>
      </c>
      <c r="K73" s="356">
        <f t="shared" si="27"/>
        <v>12.930170397594388</v>
      </c>
      <c r="L73" s="409" t="s">
        <v>135</v>
      </c>
      <c r="M73" s="357">
        <f t="shared" si="27"/>
        <v>-37.103240895422644</v>
      </c>
      <c r="N73" s="409" t="s">
        <v>135</v>
      </c>
    </row>
    <row r="74" spans="1:14" x14ac:dyDescent="0.25">
      <c r="A74" s="181"/>
      <c r="B74" s="382" t="s">
        <v>13</v>
      </c>
      <c r="C74" s="152">
        <f t="shared" si="28"/>
        <v>12.053999999999998</v>
      </c>
      <c r="D74" s="153">
        <v>4.5709999999999997</v>
      </c>
      <c r="E74" s="153">
        <v>4.9909999999999997</v>
      </c>
      <c r="F74" s="154">
        <v>2.492</v>
      </c>
      <c r="G74" s="153">
        <f t="shared" si="29"/>
        <v>19.434999999999999</v>
      </c>
      <c r="H74" s="153">
        <v>6.9989999999999997</v>
      </c>
      <c r="I74" s="153">
        <v>7.4210000000000003</v>
      </c>
      <c r="J74" s="153">
        <v>5.0149999999999997</v>
      </c>
      <c r="K74" s="356">
        <f t="shared" si="27"/>
        <v>-37.977874967841522</v>
      </c>
      <c r="L74" s="357">
        <f t="shared" si="27"/>
        <v>-34.69067009572796</v>
      </c>
      <c r="M74" s="357">
        <f t="shared" si="27"/>
        <v>-32.744913084489966</v>
      </c>
      <c r="N74" s="357">
        <f t="shared" si="27"/>
        <v>-50.309072781655026</v>
      </c>
    </row>
    <row r="75" spans="1:14" x14ac:dyDescent="0.25">
      <c r="A75" s="181"/>
      <c r="B75" s="382" t="s">
        <v>47</v>
      </c>
      <c r="C75" s="152">
        <f t="shared" si="28"/>
        <v>6.0000000000000001E-3</v>
      </c>
      <c r="D75" s="153">
        <v>6.0000000000000001E-3</v>
      </c>
      <c r="E75" s="153">
        <v>0</v>
      </c>
      <c r="F75" s="154">
        <v>0</v>
      </c>
      <c r="G75" s="153">
        <f t="shared" si="29"/>
        <v>2.5000000000000001E-2</v>
      </c>
      <c r="H75" s="153">
        <v>1.0999999999999999E-2</v>
      </c>
      <c r="I75" s="153">
        <v>1.4E-2</v>
      </c>
      <c r="J75" s="153">
        <v>0</v>
      </c>
      <c r="K75" s="356">
        <f t="shared" si="27"/>
        <v>-76.000000000000014</v>
      </c>
      <c r="L75" s="357">
        <f t="shared" si="27"/>
        <v>-45.454545454545446</v>
      </c>
      <c r="M75" s="357">
        <f t="shared" si="27"/>
        <v>-100</v>
      </c>
      <c r="N75" s="409" t="s">
        <v>135</v>
      </c>
    </row>
    <row r="76" spans="1:14" x14ac:dyDescent="0.25">
      <c r="A76" s="181"/>
      <c r="B76" s="382" t="s">
        <v>15</v>
      </c>
      <c r="C76" s="152">
        <f t="shared" si="28"/>
        <v>19.298999999999999</v>
      </c>
      <c r="D76" s="153">
        <v>3.6339999999999999</v>
      </c>
      <c r="E76" s="153">
        <v>10.165000000000001</v>
      </c>
      <c r="F76" s="154">
        <v>5.5</v>
      </c>
      <c r="G76" s="153">
        <f t="shared" si="29"/>
        <v>31.326999999999998</v>
      </c>
      <c r="H76" s="153">
        <v>7.1579999999999995</v>
      </c>
      <c r="I76" s="153">
        <v>9.0839999999999996</v>
      </c>
      <c r="J76" s="153">
        <v>15.085000000000001</v>
      </c>
      <c r="K76" s="356">
        <f t="shared" si="27"/>
        <v>-38.394994732977935</v>
      </c>
      <c r="L76" s="357">
        <f t="shared" si="27"/>
        <v>-49.231628946633137</v>
      </c>
      <c r="M76" s="357">
        <f t="shared" si="27"/>
        <v>11.900044033465448</v>
      </c>
      <c r="N76" s="357">
        <f t="shared" si="27"/>
        <v>-63.539940338084186</v>
      </c>
    </row>
    <row r="77" spans="1:14" ht="7.35" customHeight="1" thickBot="1" x14ac:dyDescent="0.3">
      <c r="A77" s="181"/>
      <c r="B77" s="369"/>
      <c r="C77" s="369"/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</row>
    <row r="78" spans="1:14" s="14" customFormat="1" ht="12" customHeight="1" thickTop="1" x14ac:dyDescent="0.2">
      <c r="A78" s="181"/>
      <c r="B78" s="408" t="s">
        <v>212</v>
      </c>
      <c r="C78" s="181"/>
      <c r="D78" s="182"/>
      <c r="E78" s="182"/>
      <c r="F78" s="182"/>
      <c r="G78" s="182"/>
      <c r="H78" s="182"/>
      <c r="I78" s="182"/>
      <c r="J78" s="182"/>
      <c r="K78" s="194"/>
      <c r="L78" s="182"/>
      <c r="M78" s="182"/>
      <c r="N78" s="314" t="s">
        <v>119</v>
      </c>
    </row>
    <row r="79" spans="1:14" x14ac:dyDescent="0.25">
      <c r="A79" s="1"/>
      <c r="B79" s="313" t="s">
        <v>179</v>
      </c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25">
      <c r="C80" s="2"/>
      <c r="D80" s="2"/>
      <c r="E80" s="2"/>
      <c r="F80" s="6"/>
      <c r="G80" s="1"/>
      <c r="H80" s="1"/>
      <c r="I80" s="1"/>
      <c r="J80" s="1"/>
      <c r="K80" s="1"/>
      <c r="L80" s="1"/>
      <c r="M80" s="1"/>
      <c r="N80" s="1"/>
    </row>
    <row r="81" spans="2:14" x14ac:dyDescent="0.25">
      <c r="C81" s="2"/>
      <c r="D81" s="2"/>
      <c r="E81" s="2"/>
      <c r="F81" s="6"/>
      <c r="G81" s="1"/>
      <c r="H81" s="1"/>
      <c r="I81" s="1"/>
      <c r="J81" s="1"/>
      <c r="K81" s="1"/>
      <c r="L81" s="1"/>
      <c r="M81" s="1"/>
      <c r="N81" s="1"/>
    </row>
    <row r="82" spans="2:14" x14ac:dyDescent="0.25">
      <c r="B82" s="22"/>
      <c r="C82" s="2"/>
      <c r="D82" s="2"/>
      <c r="E82" s="2"/>
      <c r="F82" s="6"/>
      <c r="G82" s="38"/>
      <c r="H82" s="1"/>
      <c r="I82" s="1"/>
      <c r="J82" s="1"/>
      <c r="K82" s="1"/>
      <c r="L82" s="1"/>
      <c r="M82" s="1"/>
      <c r="N82" s="1"/>
    </row>
    <row r="83" spans="2:14" x14ac:dyDescent="0.25">
      <c r="H83" s="39"/>
      <c r="I83" s="39"/>
      <c r="J83" s="39"/>
    </row>
    <row r="84" spans="2:14" x14ac:dyDescent="0.25"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  <headerFooter>
    <oddFooter>&amp;L_x000D_&amp;1#&amp;"Calibri"&amp;10&amp;K008000 PUBLICA - PUBLIC</oddFooter>
  </headerFooter>
  <ignoredErrors>
    <ignoredError sqref="G8:G20 G38:G4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54"/>
  <sheetViews>
    <sheetView showGridLines="0" topLeftCell="A48" zoomScale="85" zoomScaleNormal="85" workbookViewId="0">
      <selection activeCell="B2" sqref="B2"/>
    </sheetView>
  </sheetViews>
  <sheetFormatPr defaultRowHeight="15" x14ac:dyDescent="0.25"/>
  <cols>
    <col min="1" max="1" width="3.5703125" style="35" customWidth="1"/>
    <col min="2" max="2" width="18.85546875" style="35" customWidth="1"/>
    <col min="3" max="6" width="9" style="36" customWidth="1"/>
    <col min="7" max="7" width="9.5703125" style="36" customWidth="1"/>
    <col min="8" max="14" width="9" style="36" customWidth="1"/>
    <col min="15" max="18" width="3.140625" customWidth="1"/>
    <col min="19" max="22" width="11.140625" customWidth="1"/>
  </cols>
  <sheetData>
    <row r="1" spans="1:19" ht="15.75" customHeight="1" x14ac:dyDescent="0.25">
      <c r="A1" s="181"/>
      <c r="B1" s="181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</row>
    <row r="2" spans="1:19" x14ac:dyDescent="0.25">
      <c r="A2" s="181"/>
      <c r="B2" s="183" t="s">
        <v>108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</row>
    <row r="3" spans="1:19" ht="7.35" customHeight="1" x14ac:dyDescent="0.25">
      <c r="A3" s="181"/>
      <c r="B3" s="181"/>
      <c r="C3" s="199"/>
      <c r="D3" s="182"/>
      <c r="E3" s="182"/>
      <c r="F3" s="182"/>
      <c r="G3" s="199"/>
      <c r="H3" s="182"/>
      <c r="I3" s="182"/>
      <c r="J3" s="182"/>
      <c r="K3" s="182"/>
      <c r="L3" s="181"/>
      <c r="M3" s="181"/>
      <c r="N3" s="182"/>
    </row>
    <row r="4" spans="1:19" ht="15.75" thickBot="1" x14ac:dyDescent="0.3">
      <c r="A4" s="181"/>
      <c r="B4" s="181"/>
      <c r="C4" s="199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97" t="s">
        <v>172</v>
      </c>
    </row>
    <row r="5" spans="1:19" ht="22.5" customHeight="1" thickBot="1" x14ac:dyDescent="0.3">
      <c r="A5" s="181"/>
      <c r="B5" s="417"/>
      <c r="C5" s="413" t="s">
        <v>210</v>
      </c>
      <c r="D5" s="414"/>
      <c r="E5" s="414"/>
      <c r="F5" s="415"/>
      <c r="G5" s="413" t="s">
        <v>186</v>
      </c>
      <c r="H5" s="414"/>
      <c r="I5" s="414"/>
      <c r="J5" s="415"/>
      <c r="K5" s="413" t="s">
        <v>49</v>
      </c>
      <c r="L5" s="414"/>
      <c r="M5" s="414"/>
      <c r="N5" s="415"/>
    </row>
    <row r="6" spans="1:19" ht="22.5" customHeight="1" thickBot="1" x14ac:dyDescent="0.3">
      <c r="A6" s="181"/>
      <c r="B6" s="418"/>
      <c r="C6" s="124" t="s">
        <v>0</v>
      </c>
      <c r="D6" s="145" t="s">
        <v>198</v>
      </c>
      <c r="E6" s="145" t="s">
        <v>199</v>
      </c>
      <c r="F6" s="145" t="s">
        <v>200</v>
      </c>
      <c r="G6" s="124" t="s">
        <v>0</v>
      </c>
      <c r="H6" s="145" t="s">
        <v>201</v>
      </c>
      <c r="I6" s="145" t="s">
        <v>202</v>
      </c>
      <c r="J6" s="145" t="s">
        <v>203</v>
      </c>
      <c r="K6" s="124" t="str">
        <f>C6</f>
        <v>Total</v>
      </c>
      <c r="L6" s="145" t="str">
        <f>D6</f>
        <v>out.23</v>
      </c>
      <c r="M6" s="145" t="str">
        <f t="shared" ref="M6:N6" si="0">E6</f>
        <v>nov.23</v>
      </c>
      <c r="N6" s="145" t="str">
        <f t="shared" si="0"/>
        <v>dez.23</v>
      </c>
    </row>
    <row r="7" spans="1:19" ht="7.35" customHeight="1" x14ac:dyDescent="0.25">
      <c r="A7" s="181"/>
      <c r="B7" s="375"/>
      <c r="C7" s="385"/>
      <c r="D7" s="386"/>
      <c r="E7" s="386"/>
      <c r="F7" s="386"/>
      <c r="G7" s="385"/>
      <c r="H7" s="386"/>
      <c r="I7" s="386"/>
      <c r="J7" s="386"/>
      <c r="K7" s="385"/>
      <c r="L7" s="385"/>
      <c r="M7" s="386"/>
      <c r="N7" s="387"/>
      <c r="S7" s="291"/>
    </row>
    <row r="8" spans="1:19" x14ac:dyDescent="0.25">
      <c r="A8" s="181"/>
      <c r="B8" s="198" t="s">
        <v>0</v>
      </c>
      <c r="C8" s="388">
        <f t="shared" ref="C8:J8" si="1">SUM(C10:C20)</f>
        <v>19015.510000000006</v>
      </c>
      <c r="D8" s="388">
        <f t="shared" si="1"/>
        <v>6239.387999999999</v>
      </c>
      <c r="E8" s="388">
        <f t="shared" si="1"/>
        <v>5963.74</v>
      </c>
      <c r="F8" s="388">
        <f t="shared" si="1"/>
        <v>6812.3820000000005</v>
      </c>
      <c r="G8" s="389">
        <f t="shared" si="1"/>
        <v>19546.007999999998</v>
      </c>
      <c r="H8" s="388">
        <f t="shared" si="1"/>
        <v>6641.6480000000001</v>
      </c>
      <c r="I8" s="388">
        <f t="shared" si="1"/>
        <v>6459.7370000000001</v>
      </c>
      <c r="J8" s="390">
        <f t="shared" si="1"/>
        <v>6444.6230000000005</v>
      </c>
      <c r="K8" s="359">
        <f>(+C8-G8)/G8*100</f>
        <v>-2.7140989607698529</v>
      </c>
      <c r="L8" s="359">
        <f>(+D8-H8)/H8*100</f>
        <v>-6.0566293185065083</v>
      </c>
      <c r="M8" s="359">
        <f>(+E8-I8)/I8*100</f>
        <v>-7.6782847351215739</v>
      </c>
      <c r="N8" s="359">
        <f>(+F8-J8)/J8*100</f>
        <v>5.7064470644752996</v>
      </c>
      <c r="S8" s="291"/>
    </row>
    <row r="9" spans="1:19" ht="7.35" customHeight="1" x14ac:dyDescent="0.25">
      <c r="A9" s="181"/>
      <c r="B9" s="188"/>
      <c r="C9" s="410"/>
      <c r="D9" s="144"/>
      <c r="E9" s="391"/>
      <c r="F9" s="391"/>
      <c r="G9" s="392"/>
      <c r="H9" s="391"/>
      <c r="I9" s="391"/>
      <c r="J9" s="393"/>
      <c r="K9" s="355"/>
      <c r="L9" s="355"/>
      <c r="M9" s="355"/>
      <c r="N9" s="355"/>
      <c r="S9" s="291"/>
    </row>
    <row r="10" spans="1:19" x14ac:dyDescent="0.25">
      <c r="A10" s="181"/>
      <c r="B10" s="189" t="s">
        <v>9</v>
      </c>
      <c r="C10" s="370">
        <f>SUM(D10:F10)</f>
        <v>3077.0439999999999</v>
      </c>
      <c r="D10" s="370">
        <f t="shared" ref="D10:F20" si="2">+SUM(D24)+SUM(D38)</f>
        <v>1022.912</v>
      </c>
      <c r="E10" s="370">
        <f t="shared" si="2"/>
        <v>1030.347</v>
      </c>
      <c r="F10" s="370">
        <f t="shared" si="2"/>
        <v>1023.7850000000001</v>
      </c>
      <c r="G10" s="394">
        <f t="shared" ref="G10:G20" si="3">SUM(H10:J10)</f>
        <v>3129.395</v>
      </c>
      <c r="H10" s="370">
        <f t="shared" ref="H10:J20" si="4">+SUM(H24)+SUM(H38)</f>
        <v>1146.923</v>
      </c>
      <c r="I10" s="370">
        <f t="shared" si="4"/>
        <v>1004.523</v>
      </c>
      <c r="J10" s="395">
        <f t="shared" si="4"/>
        <v>977.94900000000007</v>
      </c>
      <c r="K10" s="357">
        <f t="shared" ref="K10:N20" si="5">(+C10-G10)/G10*100</f>
        <v>-1.6728792626050759</v>
      </c>
      <c r="L10" s="357">
        <f t="shared" si="5"/>
        <v>-10.812495695003062</v>
      </c>
      <c r="M10" s="357">
        <f t="shared" si="5"/>
        <v>2.570772396450848</v>
      </c>
      <c r="N10" s="357">
        <f t="shared" si="5"/>
        <v>4.6869519780683868</v>
      </c>
      <c r="S10" s="291"/>
    </row>
    <row r="11" spans="1:19" x14ac:dyDescent="0.25">
      <c r="A11" s="181"/>
      <c r="B11" s="189" t="s">
        <v>10</v>
      </c>
      <c r="C11" s="370">
        <f t="shared" ref="C11:C20" si="6">SUM(D11:F11)</f>
        <v>1284.626</v>
      </c>
      <c r="D11" s="370">
        <f t="shared" si="2"/>
        <v>351.64</v>
      </c>
      <c r="E11" s="370">
        <f t="shared" si="2"/>
        <v>470.36900000000003</v>
      </c>
      <c r="F11" s="370">
        <f t="shared" si="2"/>
        <v>462.61700000000002</v>
      </c>
      <c r="G11" s="394">
        <f t="shared" si="3"/>
        <v>1443.7660000000001</v>
      </c>
      <c r="H11" s="370">
        <f t="shared" si="4"/>
        <v>422.98099999999999</v>
      </c>
      <c r="I11" s="370">
        <f t="shared" si="4"/>
        <v>515.68399999999997</v>
      </c>
      <c r="J11" s="395">
        <f t="shared" si="4"/>
        <v>505.101</v>
      </c>
      <c r="K11" s="357">
        <f t="shared" si="5"/>
        <v>-11.022561827886243</v>
      </c>
      <c r="L11" s="357">
        <f t="shared" si="5"/>
        <v>-16.866242218917638</v>
      </c>
      <c r="M11" s="357">
        <f t="shared" si="5"/>
        <v>-8.7873581495644508</v>
      </c>
      <c r="N11" s="357">
        <f t="shared" si="5"/>
        <v>-8.4109910691129066</v>
      </c>
      <c r="S11" s="291"/>
    </row>
    <row r="12" spans="1:19" x14ac:dyDescent="0.25">
      <c r="A12" s="181"/>
      <c r="B12" s="189" t="s">
        <v>11</v>
      </c>
      <c r="C12" s="370">
        <f t="shared" si="6"/>
        <v>472.46899999999994</v>
      </c>
      <c r="D12" s="370">
        <f t="shared" si="2"/>
        <v>163.92699999999999</v>
      </c>
      <c r="E12" s="370">
        <f t="shared" si="2"/>
        <v>131.34399999999999</v>
      </c>
      <c r="F12" s="370">
        <f t="shared" si="2"/>
        <v>177.19799999999998</v>
      </c>
      <c r="G12" s="394">
        <f t="shared" si="3"/>
        <v>498.17599999999999</v>
      </c>
      <c r="H12" s="370">
        <f t="shared" si="4"/>
        <v>174.35000000000002</v>
      </c>
      <c r="I12" s="370">
        <f t="shared" si="4"/>
        <v>159.20999999999998</v>
      </c>
      <c r="J12" s="395">
        <f t="shared" si="4"/>
        <v>164.61599999999999</v>
      </c>
      <c r="K12" s="357">
        <f t="shared" si="5"/>
        <v>-5.1602244989722612</v>
      </c>
      <c r="L12" s="357">
        <f t="shared" si="5"/>
        <v>-5.9782047605391613</v>
      </c>
      <c r="M12" s="357">
        <f t="shared" si="5"/>
        <v>-17.50266943031216</v>
      </c>
      <c r="N12" s="357">
        <f t="shared" si="5"/>
        <v>7.6432424551683891</v>
      </c>
      <c r="S12" s="291"/>
    </row>
    <row r="13" spans="1:19" x14ac:dyDescent="0.25">
      <c r="A13" s="181"/>
      <c r="B13" s="189" t="s">
        <v>6</v>
      </c>
      <c r="C13" s="370">
        <f t="shared" si="6"/>
        <v>2704.7190000000001</v>
      </c>
      <c r="D13" s="370">
        <f t="shared" si="2"/>
        <v>969.17700000000002</v>
      </c>
      <c r="E13" s="370">
        <f t="shared" si="2"/>
        <v>781.98299999999995</v>
      </c>
      <c r="F13" s="370">
        <f t="shared" si="2"/>
        <v>953.55899999999997</v>
      </c>
      <c r="G13" s="394">
        <f t="shared" si="3"/>
        <v>2904.3999999999996</v>
      </c>
      <c r="H13" s="370">
        <f t="shared" si="4"/>
        <v>1083.9549999999999</v>
      </c>
      <c r="I13" s="370">
        <f t="shared" si="4"/>
        <v>756.01099999999997</v>
      </c>
      <c r="J13" s="395">
        <f t="shared" si="4"/>
        <v>1064.434</v>
      </c>
      <c r="K13" s="357">
        <f t="shared" si="5"/>
        <v>-6.8751205068172299</v>
      </c>
      <c r="L13" s="357">
        <f t="shared" si="5"/>
        <v>-10.588815956381945</v>
      </c>
      <c r="M13" s="357">
        <f t="shared" si="5"/>
        <v>3.4353997494745423</v>
      </c>
      <c r="N13" s="357">
        <f t="shared" si="5"/>
        <v>-10.416333938976019</v>
      </c>
      <c r="S13" s="291"/>
    </row>
    <row r="14" spans="1:19" x14ac:dyDescent="0.25">
      <c r="A14" s="181"/>
      <c r="B14" s="189" t="s">
        <v>131</v>
      </c>
      <c r="C14" s="370">
        <f t="shared" si="6"/>
        <v>1355.329</v>
      </c>
      <c r="D14" s="370">
        <f t="shared" si="2"/>
        <v>449.28100000000006</v>
      </c>
      <c r="E14" s="370">
        <f t="shared" si="2"/>
        <v>416.59399999999999</v>
      </c>
      <c r="F14" s="370">
        <f t="shared" si="2"/>
        <v>489.45400000000001</v>
      </c>
      <c r="G14" s="394">
        <f t="shared" si="3"/>
        <v>1605.5450000000001</v>
      </c>
      <c r="H14" s="370">
        <f t="shared" si="4"/>
        <v>485.233</v>
      </c>
      <c r="I14" s="370">
        <f t="shared" si="4"/>
        <v>549.32100000000003</v>
      </c>
      <c r="J14" s="395">
        <f t="shared" si="4"/>
        <v>570.99099999999999</v>
      </c>
      <c r="K14" s="357">
        <f t="shared" si="5"/>
        <v>-15.58449000183739</v>
      </c>
      <c r="L14" s="357">
        <f t="shared" si="5"/>
        <v>-7.4092240222738237</v>
      </c>
      <c r="M14" s="357">
        <f t="shared" si="5"/>
        <v>-24.16201091893447</v>
      </c>
      <c r="N14" s="357">
        <f t="shared" si="5"/>
        <v>-14.279909840960711</v>
      </c>
      <c r="S14" s="291"/>
    </row>
    <row r="15" spans="1:19" x14ac:dyDescent="0.25">
      <c r="A15" s="181"/>
      <c r="B15" s="189" t="s">
        <v>12</v>
      </c>
      <c r="C15" s="370">
        <f t="shared" si="6"/>
        <v>9054.7489999999998</v>
      </c>
      <c r="D15" s="370">
        <f t="shared" si="2"/>
        <v>2919.473</v>
      </c>
      <c r="E15" s="370">
        <f t="shared" si="2"/>
        <v>2743.8150000000001</v>
      </c>
      <c r="F15" s="370">
        <f t="shared" si="2"/>
        <v>3391.4610000000002</v>
      </c>
      <c r="G15" s="394">
        <f t="shared" si="3"/>
        <v>8802.9349999999995</v>
      </c>
      <c r="H15" s="370">
        <f t="shared" si="4"/>
        <v>2898.8339999999998</v>
      </c>
      <c r="I15" s="370">
        <f t="shared" si="4"/>
        <v>3094.9760000000001</v>
      </c>
      <c r="J15" s="395">
        <f t="shared" si="4"/>
        <v>2809.125</v>
      </c>
      <c r="K15" s="357">
        <f t="shared" si="5"/>
        <v>2.860568662610826</v>
      </c>
      <c r="L15" s="357">
        <f t="shared" si="5"/>
        <v>0.71197591859348019</v>
      </c>
      <c r="M15" s="357">
        <f t="shared" si="5"/>
        <v>-11.346162296573544</v>
      </c>
      <c r="N15" s="357">
        <f t="shared" si="5"/>
        <v>20.730156187424921</v>
      </c>
      <c r="S15" s="291"/>
    </row>
    <row r="16" spans="1:19" x14ac:dyDescent="0.25">
      <c r="A16" s="181"/>
      <c r="B16" s="189" t="s">
        <v>14</v>
      </c>
      <c r="C16" s="370">
        <f t="shared" si="6"/>
        <v>410.88</v>
      </c>
      <c r="D16" s="370">
        <f t="shared" si="2"/>
        <v>153.73000000000002</v>
      </c>
      <c r="E16" s="370">
        <f t="shared" si="2"/>
        <v>149.56200000000001</v>
      </c>
      <c r="F16" s="370">
        <f t="shared" si="2"/>
        <v>107.58799999999999</v>
      </c>
      <c r="G16" s="394">
        <f t="shared" si="3"/>
        <v>464.62399999999997</v>
      </c>
      <c r="H16" s="370">
        <f t="shared" si="4"/>
        <v>173.83499999999998</v>
      </c>
      <c r="I16" s="370">
        <f t="shared" si="4"/>
        <v>158.78899999999999</v>
      </c>
      <c r="J16" s="395">
        <f t="shared" si="4"/>
        <v>132</v>
      </c>
      <c r="K16" s="357">
        <f t="shared" si="5"/>
        <v>-11.56720272736664</v>
      </c>
      <c r="L16" s="357">
        <f t="shared" si="5"/>
        <v>-11.565565047314962</v>
      </c>
      <c r="M16" s="357">
        <f t="shared" si="5"/>
        <v>-5.8108559157120308</v>
      </c>
      <c r="N16" s="357">
        <f t="shared" si="5"/>
        <v>-18.493939393939399</v>
      </c>
      <c r="S16" s="291"/>
    </row>
    <row r="17" spans="1:19" x14ac:dyDescent="0.25">
      <c r="A17" s="181"/>
      <c r="B17" s="189" t="s">
        <v>65</v>
      </c>
      <c r="C17" s="370">
        <f t="shared" si="6"/>
        <v>145.95499999999998</v>
      </c>
      <c r="D17" s="370">
        <f t="shared" si="2"/>
        <v>58.070999999999998</v>
      </c>
      <c r="E17" s="370">
        <f t="shared" si="2"/>
        <v>53.809000000000005</v>
      </c>
      <c r="F17" s="370">
        <f t="shared" si="2"/>
        <v>34.075000000000003</v>
      </c>
      <c r="G17" s="394">
        <f t="shared" si="3"/>
        <v>156.333</v>
      </c>
      <c r="H17" s="370">
        <f t="shared" si="4"/>
        <v>57.052999999999997</v>
      </c>
      <c r="I17" s="370">
        <f t="shared" si="4"/>
        <v>49.350999999999999</v>
      </c>
      <c r="J17" s="395">
        <f t="shared" si="4"/>
        <v>49.929000000000002</v>
      </c>
      <c r="K17" s="357">
        <f t="shared" si="5"/>
        <v>-6.6383936852743926</v>
      </c>
      <c r="L17" s="357">
        <f t="shared" si="5"/>
        <v>1.784305820903372</v>
      </c>
      <c r="M17" s="357">
        <f t="shared" si="5"/>
        <v>9.0332516058438639</v>
      </c>
      <c r="N17" s="357">
        <f t="shared" si="5"/>
        <v>-31.753089386929439</v>
      </c>
      <c r="S17" s="291"/>
    </row>
    <row r="18" spans="1:19" x14ac:dyDescent="0.25">
      <c r="A18" s="181"/>
      <c r="B18" s="189" t="s">
        <v>13</v>
      </c>
      <c r="C18" s="370">
        <f t="shared" si="6"/>
        <v>304.971</v>
      </c>
      <c r="D18" s="370">
        <f t="shared" si="2"/>
        <v>95.894999999999996</v>
      </c>
      <c r="E18" s="370">
        <f t="shared" si="2"/>
        <v>110.72</v>
      </c>
      <c r="F18" s="370">
        <f t="shared" si="2"/>
        <v>98.355999999999995</v>
      </c>
      <c r="G18" s="394">
        <f t="shared" si="3"/>
        <v>295.18299999999999</v>
      </c>
      <c r="H18" s="370">
        <f t="shared" si="4"/>
        <v>104.97</v>
      </c>
      <c r="I18" s="370">
        <f t="shared" si="4"/>
        <v>95.156999999999996</v>
      </c>
      <c r="J18" s="395">
        <f t="shared" si="4"/>
        <v>95.055999999999997</v>
      </c>
      <c r="K18" s="357">
        <f t="shared" si="5"/>
        <v>3.3159091140072467</v>
      </c>
      <c r="L18" s="357">
        <f t="shared" si="5"/>
        <v>-8.6453272363532463</v>
      </c>
      <c r="M18" s="357">
        <f t="shared" si="5"/>
        <v>16.355076347509907</v>
      </c>
      <c r="N18" s="357">
        <f t="shared" si="5"/>
        <v>3.4716377714189499</v>
      </c>
      <c r="S18" s="291"/>
    </row>
    <row r="19" spans="1:19" x14ac:dyDescent="0.25">
      <c r="A19" s="181"/>
      <c r="B19" s="189" t="s">
        <v>47</v>
      </c>
      <c r="C19" s="370">
        <f t="shared" si="6"/>
        <v>31.791000000000004</v>
      </c>
      <c r="D19" s="370">
        <f t="shared" si="2"/>
        <v>9.9400000000000013</v>
      </c>
      <c r="E19" s="370">
        <f t="shared" si="2"/>
        <v>10.805</v>
      </c>
      <c r="F19" s="370">
        <f t="shared" si="2"/>
        <v>11.046000000000001</v>
      </c>
      <c r="G19" s="394">
        <f t="shared" si="3"/>
        <v>10.686</v>
      </c>
      <c r="H19" s="370">
        <f t="shared" si="4"/>
        <v>5.9140000000000006</v>
      </c>
      <c r="I19" s="370">
        <f t="shared" si="4"/>
        <v>3.2039999999999997</v>
      </c>
      <c r="J19" s="395">
        <f t="shared" si="4"/>
        <v>1.5680000000000001</v>
      </c>
      <c r="K19" s="357">
        <f t="shared" si="5"/>
        <v>197.5014037057833</v>
      </c>
      <c r="L19" s="357">
        <f t="shared" si="5"/>
        <v>68.075752451809265</v>
      </c>
      <c r="M19" s="357">
        <f t="shared" si="5"/>
        <v>237.23470661672911</v>
      </c>
      <c r="N19" s="357">
        <f t="shared" si="5"/>
        <v>604.46428571428578</v>
      </c>
      <c r="S19" s="291"/>
    </row>
    <row r="20" spans="1:19" x14ac:dyDescent="0.25">
      <c r="A20" s="181"/>
      <c r="B20" s="189" t="s">
        <v>15</v>
      </c>
      <c r="C20" s="370">
        <f t="shared" si="6"/>
        <v>172.977</v>
      </c>
      <c r="D20" s="370">
        <f t="shared" si="2"/>
        <v>45.341999999999999</v>
      </c>
      <c r="E20" s="370">
        <f t="shared" si="2"/>
        <v>64.39200000000001</v>
      </c>
      <c r="F20" s="370">
        <f t="shared" si="2"/>
        <v>63.243000000000002</v>
      </c>
      <c r="G20" s="394">
        <f t="shared" si="3"/>
        <v>234.965</v>
      </c>
      <c r="H20" s="370">
        <f t="shared" si="4"/>
        <v>87.6</v>
      </c>
      <c r="I20" s="370">
        <f t="shared" si="4"/>
        <v>73.51100000000001</v>
      </c>
      <c r="J20" s="395">
        <f t="shared" si="4"/>
        <v>73.854000000000013</v>
      </c>
      <c r="K20" s="357">
        <f t="shared" si="5"/>
        <v>-26.381801544910942</v>
      </c>
      <c r="L20" s="357">
        <f t="shared" si="5"/>
        <v>-48.239726027397253</v>
      </c>
      <c r="M20" s="357">
        <f t="shared" si="5"/>
        <v>-12.404946198528108</v>
      </c>
      <c r="N20" s="357">
        <f t="shared" si="5"/>
        <v>-14.367535949305399</v>
      </c>
      <c r="S20" s="291"/>
    </row>
    <row r="21" spans="1:19" ht="7.35" customHeight="1" x14ac:dyDescent="0.25">
      <c r="A21" s="181"/>
      <c r="B21" s="189"/>
      <c r="C21" s="342"/>
      <c r="D21" s="342"/>
      <c r="E21" s="342"/>
      <c r="F21" s="342"/>
      <c r="G21" s="343"/>
      <c r="H21" s="342"/>
      <c r="I21" s="342"/>
      <c r="J21" s="396"/>
      <c r="K21" s="357"/>
      <c r="L21" s="357"/>
      <c r="M21" s="357"/>
      <c r="N21" s="357"/>
      <c r="S21" s="291"/>
    </row>
    <row r="22" spans="1:19" x14ac:dyDescent="0.25">
      <c r="A22" s="181"/>
      <c r="B22" s="200" t="s">
        <v>86</v>
      </c>
      <c r="C22" s="388">
        <f t="shared" ref="C22:J22" si="7">SUM(C24:C34)</f>
        <v>7087.6779999999999</v>
      </c>
      <c r="D22" s="388">
        <f t="shared" si="7"/>
        <v>2213.0399999999995</v>
      </c>
      <c r="E22" s="388">
        <f t="shared" si="7"/>
        <v>2181.232</v>
      </c>
      <c r="F22" s="388">
        <f t="shared" si="7"/>
        <v>2693.4059999999999</v>
      </c>
      <c r="G22" s="389">
        <f t="shared" si="7"/>
        <v>7295.5999999999995</v>
      </c>
      <c r="H22" s="388">
        <f t="shared" si="7"/>
        <v>2488.1179999999999</v>
      </c>
      <c r="I22" s="388">
        <f t="shared" si="7"/>
        <v>2330.1460000000002</v>
      </c>
      <c r="J22" s="390">
        <f t="shared" si="7"/>
        <v>2477.3359999999993</v>
      </c>
      <c r="K22" s="359">
        <f>(+C22-G22)/G22*100</f>
        <v>-2.8499643620812485</v>
      </c>
      <c r="L22" s="359">
        <f>(+D22-H22)/H22*100</f>
        <v>-11.055665366353221</v>
      </c>
      <c r="M22" s="359">
        <f>(+E22-I22)/I22*100</f>
        <v>-6.3907583473310341</v>
      </c>
      <c r="N22" s="359">
        <f>(+F22-J22)/J22*100</f>
        <v>8.721868975383261</v>
      </c>
      <c r="S22" s="291"/>
    </row>
    <row r="23" spans="1:19" ht="7.35" customHeight="1" x14ac:dyDescent="0.25">
      <c r="A23" s="181"/>
      <c r="B23" s="190"/>
      <c r="C23" s="410"/>
      <c r="D23" s="144"/>
      <c r="E23" s="391"/>
      <c r="F23" s="391"/>
      <c r="G23" s="392"/>
      <c r="H23" s="391"/>
      <c r="I23" s="391"/>
      <c r="J23" s="393"/>
      <c r="K23" s="355"/>
      <c r="L23" s="355"/>
      <c r="M23" s="355"/>
      <c r="N23" s="355"/>
      <c r="S23" s="291"/>
    </row>
    <row r="24" spans="1:19" x14ac:dyDescent="0.25">
      <c r="A24" s="181"/>
      <c r="B24" s="189" t="s">
        <v>9</v>
      </c>
      <c r="C24" s="370">
        <f t="shared" ref="C24:C34" si="8">SUM(D24:F24)</f>
        <v>1029.6889999999999</v>
      </c>
      <c r="D24" s="370">
        <v>339.363</v>
      </c>
      <c r="E24" s="370">
        <v>347.61099999999999</v>
      </c>
      <c r="F24" s="370">
        <v>342.71499999999997</v>
      </c>
      <c r="G24" s="394">
        <f t="shared" ref="G24:G34" si="9">SUM(H24:J24)</f>
        <v>1017.021</v>
      </c>
      <c r="H24" s="370">
        <v>367.25400000000002</v>
      </c>
      <c r="I24" s="370">
        <v>326.63499999999999</v>
      </c>
      <c r="J24" s="395">
        <v>323.13200000000001</v>
      </c>
      <c r="K24" s="357">
        <f t="shared" ref="K24:N33" si="10">(+C24-G24)/G24*100</f>
        <v>1.2455986651209654</v>
      </c>
      <c r="L24" s="357">
        <f t="shared" si="10"/>
        <v>-7.5944714012645242</v>
      </c>
      <c r="M24" s="357">
        <f t="shared" si="10"/>
        <v>6.4218470157821423</v>
      </c>
      <c r="N24" s="357">
        <f t="shared" si="10"/>
        <v>6.0603716128393259</v>
      </c>
      <c r="S24" s="291"/>
    </row>
    <row r="25" spans="1:19" x14ac:dyDescent="0.25">
      <c r="A25" s="181"/>
      <c r="B25" s="189" t="s">
        <v>10</v>
      </c>
      <c r="C25" s="370">
        <f t="shared" si="8"/>
        <v>325.03000000000003</v>
      </c>
      <c r="D25" s="370">
        <v>111.836</v>
      </c>
      <c r="E25" s="370">
        <v>92.91400000000003</v>
      </c>
      <c r="F25" s="370">
        <v>120.28000000000002</v>
      </c>
      <c r="G25" s="394">
        <f t="shared" si="9"/>
        <v>343.78199999999998</v>
      </c>
      <c r="H25" s="370">
        <v>121.657</v>
      </c>
      <c r="I25" s="370">
        <v>95.644999999999996</v>
      </c>
      <c r="J25" s="395">
        <v>126.48</v>
      </c>
      <c r="K25" s="357">
        <f t="shared" si="10"/>
        <v>-5.4546194972395163</v>
      </c>
      <c r="L25" s="357">
        <f t="shared" si="10"/>
        <v>-8.0726961868203215</v>
      </c>
      <c r="M25" s="357">
        <f t="shared" si="10"/>
        <v>-2.8553505149249476</v>
      </c>
      <c r="N25" s="357">
        <f t="shared" si="10"/>
        <v>-4.9019607843137161</v>
      </c>
      <c r="S25" s="291"/>
    </row>
    <row r="26" spans="1:19" x14ac:dyDescent="0.25">
      <c r="A26" s="181"/>
      <c r="B26" s="189" t="s">
        <v>11</v>
      </c>
      <c r="C26" s="370">
        <f t="shared" si="8"/>
        <v>285.96899999999999</v>
      </c>
      <c r="D26" s="370">
        <v>90.960999999999999</v>
      </c>
      <c r="E26" s="370">
        <v>74.039000000000001</v>
      </c>
      <c r="F26" s="370">
        <v>120.96899999999999</v>
      </c>
      <c r="G26" s="394">
        <f t="shared" si="9"/>
        <v>305.404</v>
      </c>
      <c r="H26" s="370">
        <v>100.545</v>
      </c>
      <c r="I26" s="370">
        <v>91.134</v>
      </c>
      <c r="J26" s="395">
        <v>113.72499999999999</v>
      </c>
      <c r="K26" s="357">
        <f t="shared" si="10"/>
        <v>-6.3637018506633849</v>
      </c>
      <c r="L26" s="357">
        <f t="shared" si="10"/>
        <v>-9.5320503257248035</v>
      </c>
      <c r="M26" s="357">
        <f t="shared" si="10"/>
        <v>-18.758092479206443</v>
      </c>
      <c r="N26" s="357">
        <f t="shared" si="10"/>
        <v>6.3697515937568703</v>
      </c>
      <c r="S26" s="291"/>
    </row>
    <row r="27" spans="1:19" x14ac:dyDescent="0.25">
      <c r="A27" s="181"/>
      <c r="B27" s="189" t="s">
        <v>6</v>
      </c>
      <c r="C27" s="370">
        <f t="shared" si="8"/>
        <v>946.77299999999991</v>
      </c>
      <c r="D27" s="370">
        <v>300.68799999999999</v>
      </c>
      <c r="E27" s="370">
        <v>313.279</v>
      </c>
      <c r="F27" s="370">
        <v>332.80599999999998</v>
      </c>
      <c r="G27" s="394">
        <f t="shared" si="9"/>
        <v>951.07999999999993</v>
      </c>
      <c r="H27" s="370">
        <v>292.65899999999999</v>
      </c>
      <c r="I27" s="370">
        <v>339.38900000000001</v>
      </c>
      <c r="J27" s="395">
        <v>319.03199999999998</v>
      </c>
      <c r="K27" s="357">
        <f t="shared" si="10"/>
        <v>-0.45285359801489006</v>
      </c>
      <c r="L27" s="357">
        <f t="shared" si="10"/>
        <v>2.7434659450076699</v>
      </c>
      <c r="M27" s="357">
        <f t="shared" si="10"/>
        <v>-7.6932369640736766</v>
      </c>
      <c r="N27" s="357">
        <f t="shared" si="10"/>
        <v>4.3174352416058586</v>
      </c>
      <c r="S27" s="291"/>
    </row>
    <row r="28" spans="1:19" x14ac:dyDescent="0.25">
      <c r="A28" s="181"/>
      <c r="B28" s="189" t="s">
        <v>131</v>
      </c>
      <c r="C28" s="370">
        <f t="shared" si="8"/>
        <v>709.87200000000007</v>
      </c>
      <c r="D28" s="370">
        <v>186.09200000000001</v>
      </c>
      <c r="E28" s="370">
        <v>271.49799999999999</v>
      </c>
      <c r="F28" s="370">
        <v>252.28200000000001</v>
      </c>
      <c r="G28" s="394">
        <f t="shared" si="9"/>
        <v>747.61799999999994</v>
      </c>
      <c r="H28" s="370">
        <v>238.62200000000001</v>
      </c>
      <c r="I28" s="370">
        <v>252.071</v>
      </c>
      <c r="J28" s="395">
        <v>256.92500000000001</v>
      </c>
      <c r="K28" s="357">
        <f t="shared" si="10"/>
        <v>-5.0488351002784668</v>
      </c>
      <c r="L28" s="357">
        <f t="shared" si="10"/>
        <v>-22.013896455481891</v>
      </c>
      <c r="M28" s="357">
        <f t="shared" si="10"/>
        <v>7.7069555799754799</v>
      </c>
      <c r="N28" s="357">
        <f t="shared" si="10"/>
        <v>-1.8071421621095651</v>
      </c>
      <c r="S28" s="291"/>
    </row>
    <row r="29" spans="1:19" x14ac:dyDescent="0.25">
      <c r="A29" s="181"/>
      <c r="B29" s="189" t="s">
        <v>12</v>
      </c>
      <c r="C29" s="370">
        <f t="shared" si="8"/>
        <v>3544.4139999999998</v>
      </c>
      <c r="D29" s="370">
        <v>1109.1079999999999</v>
      </c>
      <c r="E29" s="370">
        <v>996.77300000000002</v>
      </c>
      <c r="F29" s="370">
        <v>1438.5329999999999</v>
      </c>
      <c r="G29" s="394">
        <f t="shared" si="9"/>
        <v>3642.0019999999995</v>
      </c>
      <c r="H29" s="370">
        <v>1263.6579999999999</v>
      </c>
      <c r="I29" s="370">
        <v>1126.3050000000001</v>
      </c>
      <c r="J29" s="395">
        <v>1252.039</v>
      </c>
      <c r="K29" s="357">
        <f t="shared" si="10"/>
        <v>-2.6795152775863316</v>
      </c>
      <c r="L29" s="357">
        <f t="shared" si="10"/>
        <v>-12.230366127544002</v>
      </c>
      <c r="M29" s="357">
        <f t="shared" si="10"/>
        <v>-11.500614842338445</v>
      </c>
      <c r="N29" s="357">
        <f t="shared" si="10"/>
        <v>14.895222912385311</v>
      </c>
      <c r="S29" s="291"/>
    </row>
    <row r="30" spans="1:19" x14ac:dyDescent="0.25">
      <c r="A30" s="181"/>
      <c r="B30" s="189" t="s">
        <v>14</v>
      </c>
      <c r="C30" s="370">
        <f t="shared" si="8"/>
        <v>116.06399999999999</v>
      </c>
      <c r="D30" s="370">
        <v>38.997</v>
      </c>
      <c r="E30" s="370">
        <v>38.417000000000002</v>
      </c>
      <c r="F30" s="370">
        <v>38.65</v>
      </c>
      <c r="G30" s="394">
        <f t="shared" si="9"/>
        <v>114.42400000000001</v>
      </c>
      <c r="H30" s="370">
        <v>40.075000000000003</v>
      </c>
      <c r="I30" s="370">
        <v>38.991</v>
      </c>
      <c r="J30" s="395">
        <v>35.357999999999997</v>
      </c>
      <c r="K30" s="357">
        <f t="shared" si="10"/>
        <v>1.4332657484443703</v>
      </c>
      <c r="L30" s="357">
        <f t="shared" si="10"/>
        <v>-2.6899563318777364</v>
      </c>
      <c r="M30" s="357">
        <f t="shared" si="10"/>
        <v>-1.4721345951629814</v>
      </c>
      <c r="N30" s="357">
        <f t="shared" si="10"/>
        <v>9.3104813620679963</v>
      </c>
      <c r="S30" s="291"/>
    </row>
    <row r="31" spans="1:19" x14ac:dyDescent="0.25">
      <c r="A31" s="181"/>
      <c r="B31" s="189" t="s">
        <v>65</v>
      </c>
      <c r="C31" s="370">
        <f t="shared" si="8"/>
        <v>34.087000000000003</v>
      </c>
      <c r="D31" s="370">
        <v>11.949</v>
      </c>
      <c r="E31" s="370">
        <v>10.987</v>
      </c>
      <c r="F31" s="370">
        <v>11.151</v>
      </c>
      <c r="G31" s="394">
        <f t="shared" si="9"/>
        <v>40.719000000000001</v>
      </c>
      <c r="H31" s="370">
        <v>14.467000000000001</v>
      </c>
      <c r="I31" s="370">
        <v>14.829000000000001</v>
      </c>
      <c r="J31" s="395">
        <v>11.423</v>
      </c>
      <c r="K31" s="357">
        <f t="shared" si="10"/>
        <v>-16.287236916427215</v>
      </c>
      <c r="L31" s="357">
        <f t="shared" si="10"/>
        <v>-17.405128914080326</v>
      </c>
      <c r="M31" s="357">
        <f t="shared" si="10"/>
        <v>-25.908692427001149</v>
      </c>
      <c r="N31" s="357">
        <f t="shared" si="10"/>
        <v>-2.3811608158977524</v>
      </c>
      <c r="S31" s="291"/>
    </row>
    <row r="32" spans="1:19" x14ac:dyDescent="0.25">
      <c r="A32" s="181"/>
      <c r="B32" s="189" t="s">
        <v>13</v>
      </c>
      <c r="C32" s="370">
        <f t="shared" si="8"/>
        <v>35.119999999999997</v>
      </c>
      <c r="D32" s="370">
        <v>12.728999999999999</v>
      </c>
      <c r="E32" s="370">
        <v>12.814</v>
      </c>
      <c r="F32" s="370">
        <v>9.577</v>
      </c>
      <c r="G32" s="394">
        <f t="shared" si="9"/>
        <v>32.861000000000004</v>
      </c>
      <c r="H32" s="370">
        <v>10.462999999999999</v>
      </c>
      <c r="I32" s="370">
        <v>13.39</v>
      </c>
      <c r="J32" s="395">
        <v>9.0079999999999991</v>
      </c>
      <c r="K32" s="357">
        <f t="shared" si="10"/>
        <v>6.8744103953013997</v>
      </c>
      <c r="L32" s="357">
        <f t="shared" si="10"/>
        <v>21.657268469846127</v>
      </c>
      <c r="M32" s="357">
        <f t="shared" si="10"/>
        <v>-4.3017176997759563</v>
      </c>
      <c r="N32" s="357">
        <f t="shared" si="10"/>
        <v>6.3166074600355335</v>
      </c>
      <c r="S32" s="291"/>
    </row>
    <row r="33" spans="1:14" x14ac:dyDescent="0.25">
      <c r="A33" s="181"/>
      <c r="B33" s="189" t="s">
        <v>47</v>
      </c>
      <c r="C33" s="370">
        <f t="shared" si="8"/>
        <v>1.2569999999999999</v>
      </c>
      <c r="D33" s="370">
        <v>0.23300000000000001</v>
      </c>
      <c r="E33" s="370">
        <v>0.58299999999999996</v>
      </c>
      <c r="F33" s="370">
        <v>0.441</v>
      </c>
      <c r="G33" s="394">
        <f t="shared" si="9"/>
        <v>0.55300000000000005</v>
      </c>
      <c r="H33" s="370">
        <v>0.17100000000000001</v>
      </c>
      <c r="I33" s="370">
        <v>0.17</v>
      </c>
      <c r="J33" s="395">
        <v>0.21199999999999999</v>
      </c>
      <c r="K33" s="357">
        <f t="shared" si="10"/>
        <v>127.3056057866184</v>
      </c>
      <c r="L33" s="357">
        <f t="shared" si="10"/>
        <v>36.257309941520468</v>
      </c>
      <c r="M33" s="357">
        <f t="shared" si="10"/>
        <v>242.94117647058818</v>
      </c>
      <c r="N33" s="357">
        <f t="shared" si="10"/>
        <v>108.01886792452831</v>
      </c>
    </row>
    <row r="34" spans="1:14" x14ac:dyDescent="0.25">
      <c r="A34" s="181"/>
      <c r="B34" s="189" t="s">
        <v>15</v>
      </c>
      <c r="C34" s="370">
        <f t="shared" si="8"/>
        <v>59.403000000000006</v>
      </c>
      <c r="D34" s="370">
        <v>11.084</v>
      </c>
      <c r="E34" s="370">
        <v>22.317000000000004</v>
      </c>
      <c r="F34" s="370">
        <v>26.002000000000002</v>
      </c>
      <c r="G34" s="394">
        <f t="shared" si="9"/>
        <v>100.136</v>
      </c>
      <c r="H34" s="370">
        <v>38.546999999999997</v>
      </c>
      <c r="I34" s="370">
        <v>31.587</v>
      </c>
      <c r="J34" s="395">
        <v>30.002000000000002</v>
      </c>
      <c r="K34" s="357">
        <f>(+C34-G34)/G34*100</f>
        <v>-40.677678357433884</v>
      </c>
      <c r="L34" s="357">
        <f>(+D34-H34)/H34*100</f>
        <v>-71.245492515630275</v>
      </c>
      <c r="M34" s="357">
        <f>(+E34-I34)/I34*100</f>
        <v>-29.34751638332224</v>
      </c>
      <c r="N34" s="357">
        <f>(+F34-J34)/J34*100</f>
        <v>-13.332444503699753</v>
      </c>
    </row>
    <row r="35" spans="1:14" ht="7.35" customHeight="1" x14ac:dyDescent="0.25">
      <c r="A35" s="181"/>
      <c r="B35" s="190"/>
      <c r="C35" s="342"/>
      <c r="D35" s="342"/>
      <c r="E35" s="342"/>
      <c r="F35" s="342"/>
      <c r="G35" s="343"/>
      <c r="H35" s="342"/>
      <c r="I35" s="342"/>
      <c r="J35" s="396"/>
      <c r="K35" s="357"/>
      <c r="L35" s="357"/>
      <c r="M35" s="357"/>
      <c r="N35" s="357"/>
    </row>
    <row r="36" spans="1:14" x14ac:dyDescent="0.25">
      <c r="A36" s="181"/>
      <c r="B36" s="200" t="s">
        <v>87</v>
      </c>
      <c r="C36" s="388">
        <f t="shared" ref="C36:J36" si="11">SUM(C38:C48)</f>
        <v>11927.832000000002</v>
      </c>
      <c r="D36" s="388">
        <f t="shared" si="11"/>
        <v>4026.348</v>
      </c>
      <c r="E36" s="388">
        <f t="shared" si="11"/>
        <v>3782.5079999999998</v>
      </c>
      <c r="F36" s="388">
        <f t="shared" si="11"/>
        <v>4118.9760000000006</v>
      </c>
      <c r="G36" s="389">
        <f t="shared" si="11"/>
        <v>12250.407999999999</v>
      </c>
      <c r="H36" s="388">
        <f t="shared" si="11"/>
        <v>4153.53</v>
      </c>
      <c r="I36" s="388">
        <f t="shared" si="11"/>
        <v>4129.5910000000003</v>
      </c>
      <c r="J36" s="390">
        <f t="shared" si="11"/>
        <v>3967.2869999999998</v>
      </c>
      <c r="K36" s="359">
        <f>(+C36-G36)/G36*100</f>
        <v>-2.6331857681801072</v>
      </c>
      <c r="L36" s="359">
        <f>(+D36-H36)/H36*100</f>
        <v>-3.0620219427811959</v>
      </c>
      <c r="M36" s="359">
        <f>(+E36-I36)/I36*100</f>
        <v>-8.4047790689199129</v>
      </c>
      <c r="N36" s="359">
        <f>(+F36-J36)/J36*100</f>
        <v>3.8234944938443012</v>
      </c>
    </row>
    <row r="37" spans="1:14" ht="7.35" customHeight="1" x14ac:dyDescent="0.25">
      <c r="A37" s="181"/>
      <c r="B37" s="190"/>
      <c r="C37" s="410"/>
      <c r="D37" s="144"/>
      <c r="E37" s="391"/>
      <c r="F37" s="391"/>
      <c r="G37" s="392"/>
      <c r="H37" s="391"/>
      <c r="I37" s="391"/>
      <c r="J37" s="393"/>
      <c r="K37" s="357"/>
      <c r="L37" s="357"/>
      <c r="M37" s="357"/>
      <c r="N37" s="357"/>
    </row>
    <row r="38" spans="1:14" x14ac:dyDescent="0.25">
      <c r="A38" s="181"/>
      <c r="B38" s="189" t="s">
        <v>9</v>
      </c>
      <c r="C38" s="370">
        <f t="shared" ref="C38:C48" si="12">SUM(D38:F38)</f>
        <v>2047.355</v>
      </c>
      <c r="D38" s="370">
        <v>683.54899999999998</v>
      </c>
      <c r="E38" s="370">
        <v>682.73599999999999</v>
      </c>
      <c r="F38" s="370">
        <v>681.07</v>
      </c>
      <c r="G38" s="394">
        <f t="shared" ref="G38:G48" si="13">SUM(H38:J38)</f>
        <v>2112.3739999999998</v>
      </c>
      <c r="H38" s="370">
        <v>779.66899999999998</v>
      </c>
      <c r="I38" s="370">
        <v>677.88800000000003</v>
      </c>
      <c r="J38" s="395">
        <v>654.81700000000001</v>
      </c>
      <c r="K38" s="357">
        <f t="shared" ref="K38:N48" si="14">(+C38-G38)/G38*100</f>
        <v>-3.0780060727882366</v>
      </c>
      <c r="L38" s="357">
        <f t="shared" si="14"/>
        <v>-12.328308551449398</v>
      </c>
      <c r="M38" s="357">
        <f t="shared" si="14"/>
        <v>0.71516238670694221</v>
      </c>
      <c r="N38" s="357">
        <f t="shared" si="14"/>
        <v>4.0092117339653743</v>
      </c>
    </row>
    <row r="39" spans="1:14" x14ac:dyDescent="0.25">
      <c r="A39" s="181"/>
      <c r="B39" s="189" t="s">
        <v>10</v>
      </c>
      <c r="C39" s="370">
        <f t="shared" si="12"/>
        <v>959.596</v>
      </c>
      <c r="D39" s="370">
        <v>239.804</v>
      </c>
      <c r="E39" s="370">
        <v>377.45499999999998</v>
      </c>
      <c r="F39" s="370">
        <v>342.33699999999999</v>
      </c>
      <c r="G39" s="394">
        <f t="shared" si="13"/>
        <v>1099.9839999999999</v>
      </c>
      <c r="H39" s="370">
        <v>301.32400000000001</v>
      </c>
      <c r="I39" s="370">
        <v>420.03899999999999</v>
      </c>
      <c r="J39" s="395">
        <v>378.62099999999998</v>
      </c>
      <c r="K39" s="357">
        <f t="shared" si="14"/>
        <v>-12.762731094270455</v>
      </c>
      <c r="L39" s="357">
        <f t="shared" si="14"/>
        <v>-20.416561574916038</v>
      </c>
      <c r="M39" s="357">
        <f t="shared" si="14"/>
        <v>-10.138106223469727</v>
      </c>
      <c r="N39" s="357">
        <f t="shared" si="14"/>
        <v>-9.5831979736992903</v>
      </c>
    </row>
    <row r="40" spans="1:14" x14ac:dyDescent="0.25">
      <c r="A40" s="181"/>
      <c r="B40" s="189" t="s">
        <v>11</v>
      </c>
      <c r="C40" s="370">
        <f t="shared" si="12"/>
        <v>186.5</v>
      </c>
      <c r="D40" s="370">
        <v>72.965999999999994</v>
      </c>
      <c r="E40" s="370">
        <v>57.305</v>
      </c>
      <c r="F40" s="370">
        <v>56.228999999999999</v>
      </c>
      <c r="G40" s="394">
        <f t="shared" si="13"/>
        <v>192.77199999999999</v>
      </c>
      <c r="H40" s="370">
        <v>73.805000000000007</v>
      </c>
      <c r="I40" s="370">
        <v>68.075999999999993</v>
      </c>
      <c r="J40" s="395">
        <v>50.890999999999998</v>
      </c>
      <c r="K40" s="357">
        <f t="shared" si="14"/>
        <v>-3.2535845454734051</v>
      </c>
      <c r="L40" s="357">
        <f t="shared" si="14"/>
        <v>-1.1367793509924975</v>
      </c>
      <c r="M40" s="357">
        <f t="shared" si="14"/>
        <v>-15.822022445502078</v>
      </c>
      <c r="N40" s="357">
        <f t="shared" si="14"/>
        <v>10.489084513961213</v>
      </c>
    </row>
    <row r="41" spans="1:14" x14ac:dyDescent="0.25">
      <c r="A41" s="181"/>
      <c r="B41" s="189" t="s">
        <v>6</v>
      </c>
      <c r="C41" s="370">
        <f t="shared" si="12"/>
        <v>1757.9459999999999</v>
      </c>
      <c r="D41" s="370">
        <v>668.48900000000003</v>
      </c>
      <c r="E41" s="370">
        <v>468.70400000000001</v>
      </c>
      <c r="F41" s="370">
        <v>620.75300000000004</v>
      </c>
      <c r="G41" s="394">
        <f t="shared" si="13"/>
        <v>1953.3200000000002</v>
      </c>
      <c r="H41" s="370">
        <v>791.29600000000005</v>
      </c>
      <c r="I41" s="370">
        <v>416.62200000000001</v>
      </c>
      <c r="J41" s="395">
        <v>745.40200000000004</v>
      </c>
      <c r="K41" s="357">
        <f t="shared" si="14"/>
        <v>-10.002150185325508</v>
      </c>
      <c r="L41" s="357">
        <f t="shared" si="14"/>
        <v>-15.51972965868651</v>
      </c>
      <c r="M41" s="357">
        <f t="shared" si="14"/>
        <v>12.501020109355721</v>
      </c>
      <c r="N41" s="357">
        <f t="shared" si="14"/>
        <v>-16.722386041357549</v>
      </c>
    </row>
    <row r="42" spans="1:14" x14ac:dyDescent="0.25">
      <c r="A42" s="181"/>
      <c r="B42" s="189" t="s">
        <v>131</v>
      </c>
      <c r="C42" s="370">
        <f t="shared" si="12"/>
        <v>645.45699999999999</v>
      </c>
      <c r="D42" s="370">
        <v>263.18900000000002</v>
      </c>
      <c r="E42" s="370">
        <v>145.096</v>
      </c>
      <c r="F42" s="370">
        <v>237.172</v>
      </c>
      <c r="G42" s="394">
        <f t="shared" si="13"/>
        <v>857.92699999999991</v>
      </c>
      <c r="H42" s="370">
        <v>246.61099999999999</v>
      </c>
      <c r="I42" s="370">
        <v>297.25</v>
      </c>
      <c r="J42" s="395">
        <v>314.06599999999997</v>
      </c>
      <c r="K42" s="357">
        <f t="shared" si="14"/>
        <v>-24.765510352279382</v>
      </c>
      <c r="L42" s="357">
        <f t="shared" si="14"/>
        <v>6.7223278766965118</v>
      </c>
      <c r="M42" s="357">
        <f t="shared" si="14"/>
        <v>-51.187216148023552</v>
      </c>
      <c r="N42" s="357">
        <f t="shared" si="14"/>
        <v>-24.483388841835787</v>
      </c>
    </row>
    <row r="43" spans="1:14" x14ac:dyDescent="0.25">
      <c r="A43" s="181"/>
      <c r="B43" s="189" t="s">
        <v>12</v>
      </c>
      <c r="C43" s="370">
        <f t="shared" si="12"/>
        <v>5510.335</v>
      </c>
      <c r="D43" s="370">
        <v>1810.365</v>
      </c>
      <c r="E43" s="370">
        <v>1747.0419999999999</v>
      </c>
      <c r="F43" s="370">
        <v>1952.9280000000001</v>
      </c>
      <c r="G43" s="394">
        <f t="shared" si="13"/>
        <v>5160.933</v>
      </c>
      <c r="H43" s="370">
        <v>1635.1759999999999</v>
      </c>
      <c r="I43" s="370">
        <v>1968.671</v>
      </c>
      <c r="J43" s="395">
        <v>1557.086</v>
      </c>
      <c r="K43" s="357">
        <f t="shared" si="14"/>
        <v>6.7701324547325079</v>
      </c>
      <c r="L43" s="357">
        <f t="shared" si="14"/>
        <v>10.713770260815966</v>
      </c>
      <c r="M43" s="357">
        <f t="shared" si="14"/>
        <v>-11.25779777321859</v>
      </c>
      <c r="N43" s="357">
        <f t="shared" si="14"/>
        <v>25.421974123458824</v>
      </c>
    </row>
    <row r="44" spans="1:14" x14ac:dyDescent="0.25">
      <c r="A44" s="181"/>
      <c r="B44" s="189" t="s">
        <v>14</v>
      </c>
      <c r="C44" s="370">
        <f t="shared" si="12"/>
        <v>294.81599999999997</v>
      </c>
      <c r="D44" s="370">
        <v>114.733</v>
      </c>
      <c r="E44" s="370">
        <v>111.145</v>
      </c>
      <c r="F44" s="370">
        <v>68.938000000000002</v>
      </c>
      <c r="G44" s="394">
        <f t="shared" si="13"/>
        <v>350.2</v>
      </c>
      <c r="H44" s="370">
        <v>133.76</v>
      </c>
      <c r="I44" s="370">
        <v>119.798</v>
      </c>
      <c r="J44" s="395">
        <v>96.641999999999996</v>
      </c>
      <c r="K44" s="357">
        <f t="shared" si="14"/>
        <v>-15.81496287835523</v>
      </c>
      <c r="L44" s="357">
        <f t="shared" si="14"/>
        <v>-14.224730861244012</v>
      </c>
      <c r="M44" s="357">
        <f t="shared" si="14"/>
        <v>-7.22299203659494</v>
      </c>
      <c r="N44" s="357">
        <f t="shared" si="14"/>
        <v>-28.666625276794761</v>
      </c>
    </row>
    <row r="45" spans="1:14" x14ac:dyDescent="0.25">
      <c r="A45" s="181"/>
      <c r="B45" s="189" t="s">
        <v>65</v>
      </c>
      <c r="C45" s="370">
        <f t="shared" si="12"/>
        <v>111.86799999999999</v>
      </c>
      <c r="D45" s="370">
        <v>46.122</v>
      </c>
      <c r="E45" s="370">
        <v>42.822000000000003</v>
      </c>
      <c r="F45" s="370">
        <v>22.923999999999999</v>
      </c>
      <c r="G45" s="394">
        <f t="shared" si="13"/>
        <v>115.614</v>
      </c>
      <c r="H45" s="370">
        <v>42.585999999999999</v>
      </c>
      <c r="I45" s="370">
        <v>34.521999999999998</v>
      </c>
      <c r="J45" s="395">
        <v>38.506</v>
      </c>
      <c r="K45" s="357">
        <f t="shared" si="14"/>
        <v>-3.2400920303769518</v>
      </c>
      <c r="L45" s="357">
        <f t="shared" si="14"/>
        <v>8.3031982341614636</v>
      </c>
      <c r="M45" s="357">
        <f t="shared" si="14"/>
        <v>24.042639476276012</v>
      </c>
      <c r="N45" s="357">
        <f t="shared" si="14"/>
        <v>-40.466420817534932</v>
      </c>
    </row>
    <row r="46" spans="1:14" x14ac:dyDescent="0.25">
      <c r="A46" s="181"/>
      <c r="B46" s="189" t="s">
        <v>13</v>
      </c>
      <c r="C46" s="370">
        <f t="shared" si="12"/>
        <v>269.851</v>
      </c>
      <c r="D46" s="370">
        <v>83.165999999999997</v>
      </c>
      <c r="E46" s="370">
        <v>97.906000000000006</v>
      </c>
      <c r="F46" s="370">
        <v>88.778999999999996</v>
      </c>
      <c r="G46" s="394">
        <f t="shared" si="13"/>
        <v>262.322</v>
      </c>
      <c r="H46" s="370">
        <v>94.507000000000005</v>
      </c>
      <c r="I46" s="370">
        <v>81.766999999999996</v>
      </c>
      <c r="J46" s="395">
        <v>86.048000000000002</v>
      </c>
      <c r="K46" s="357">
        <f t="shared" si="14"/>
        <v>2.870136702220933</v>
      </c>
      <c r="L46" s="357">
        <f t="shared" si="14"/>
        <v>-12.000169299628608</v>
      </c>
      <c r="M46" s="357">
        <f t="shared" si="14"/>
        <v>19.73779152959019</v>
      </c>
      <c r="N46" s="357">
        <f t="shared" si="14"/>
        <v>3.1738099665303019</v>
      </c>
    </row>
    <row r="47" spans="1:14" x14ac:dyDescent="0.25">
      <c r="A47" s="181"/>
      <c r="B47" s="189" t="s">
        <v>47</v>
      </c>
      <c r="C47" s="370">
        <f t="shared" si="12"/>
        <v>30.534000000000002</v>
      </c>
      <c r="D47" s="370">
        <v>9.7070000000000007</v>
      </c>
      <c r="E47" s="370">
        <v>10.222</v>
      </c>
      <c r="F47" s="370">
        <v>10.605</v>
      </c>
      <c r="G47" s="394">
        <f t="shared" si="13"/>
        <v>10.133000000000001</v>
      </c>
      <c r="H47" s="370">
        <v>5.7430000000000003</v>
      </c>
      <c r="I47" s="370">
        <v>3.0339999999999998</v>
      </c>
      <c r="J47" s="395">
        <v>1.3560000000000001</v>
      </c>
      <c r="K47" s="357">
        <f t="shared" si="14"/>
        <v>201.33228066712721</v>
      </c>
      <c r="L47" s="357">
        <f t="shared" si="14"/>
        <v>69.02315862789483</v>
      </c>
      <c r="M47" s="357">
        <f t="shared" si="14"/>
        <v>236.91496374423204</v>
      </c>
      <c r="N47" s="357">
        <f t="shared" si="14"/>
        <v>682.07964601769913</v>
      </c>
    </row>
    <row r="48" spans="1:14" x14ac:dyDescent="0.25">
      <c r="A48" s="181"/>
      <c r="B48" s="189" t="s">
        <v>15</v>
      </c>
      <c r="C48" s="370">
        <f t="shared" si="12"/>
        <v>113.574</v>
      </c>
      <c r="D48" s="370">
        <v>34.258000000000003</v>
      </c>
      <c r="E48" s="370">
        <v>42.075000000000003</v>
      </c>
      <c r="F48" s="370">
        <v>37.241</v>
      </c>
      <c r="G48" s="394">
        <f t="shared" si="13"/>
        <v>134.82900000000001</v>
      </c>
      <c r="H48" s="370">
        <v>49.052999999999997</v>
      </c>
      <c r="I48" s="370">
        <v>41.924000000000007</v>
      </c>
      <c r="J48" s="395">
        <v>43.852000000000004</v>
      </c>
      <c r="K48" s="357">
        <f t="shared" si="14"/>
        <v>-15.764412700531791</v>
      </c>
      <c r="L48" s="357">
        <f t="shared" si="14"/>
        <v>-30.161254153670509</v>
      </c>
      <c r="M48" s="357">
        <f t="shared" si="14"/>
        <v>0.36017555576757043</v>
      </c>
      <c r="N48" s="357">
        <f t="shared" si="14"/>
        <v>-15.075709203685131</v>
      </c>
    </row>
    <row r="49" spans="1:14" ht="7.35" customHeight="1" thickBot="1" x14ac:dyDescent="0.3">
      <c r="A49" s="181"/>
      <c r="B49" s="369"/>
      <c r="C49" s="369"/>
      <c r="D49" s="193"/>
      <c r="E49" s="193"/>
      <c r="F49" s="193"/>
      <c r="G49" s="193"/>
      <c r="H49" s="193"/>
      <c r="I49" s="193"/>
      <c r="J49" s="193"/>
      <c r="K49" s="193"/>
      <c r="L49" s="193"/>
      <c r="M49" s="193"/>
      <c r="N49" s="193"/>
    </row>
    <row r="50" spans="1:14" ht="15.75" thickTop="1" x14ac:dyDescent="0.25">
      <c r="A50" s="181"/>
      <c r="B50" s="408" t="s">
        <v>212</v>
      </c>
      <c r="C50" s="181"/>
      <c r="D50" s="182"/>
      <c r="E50" s="182"/>
      <c r="F50" s="182"/>
      <c r="G50" s="182"/>
      <c r="H50" s="182"/>
      <c r="I50" s="182"/>
      <c r="J50" s="182"/>
      <c r="K50" s="194"/>
      <c r="L50" s="182"/>
      <c r="M50" s="182"/>
      <c r="N50" s="314" t="s">
        <v>119</v>
      </c>
    </row>
    <row r="51" spans="1:14" x14ac:dyDescent="0.25">
      <c r="B51" s="313" t="s">
        <v>179</v>
      </c>
      <c r="C51" s="2"/>
      <c r="D51" s="2"/>
      <c r="E51" s="2"/>
      <c r="F51" s="6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C52" s="2"/>
      <c r="D52" s="2"/>
      <c r="E52" s="2"/>
      <c r="F52" s="6"/>
      <c r="G52" s="1"/>
      <c r="H52" s="24"/>
      <c r="I52" s="1"/>
      <c r="J52" s="1"/>
      <c r="K52" s="1"/>
      <c r="L52" s="1"/>
      <c r="M52" s="1"/>
      <c r="N52" s="1"/>
    </row>
    <row r="53" spans="1:14" x14ac:dyDescent="0.25">
      <c r="B53" s="22"/>
      <c r="C53" s="2"/>
      <c r="D53" s="2"/>
      <c r="E53" s="2"/>
      <c r="F53" s="6"/>
      <c r="G53" s="38"/>
      <c r="H53" s="1"/>
      <c r="I53" s="1"/>
      <c r="J53" s="1"/>
      <c r="K53" s="1"/>
      <c r="L53" s="1"/>
      <c r="M53" s="1"/>
      <c r="N53" s="1"/>
    </row>
    <row r="54" spans="1:14" x14ac:dyDescent="0.25">
      <c r="H54" s="39"/>
      <c r="I54" s="39"/>
      <c r="J54" s="39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Footer>&amp;L_x000D_&amp;1#&amp;"Calibri"&amp;10&amp;K008000 PUBLICA - 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32"/>
  <sheetViews>
    <sheetView showGridLines="0" zoomScale="85" zoomScaleNormal="85" workbookViewId="0">
      <selection activeCell="D37" sqref="D37"/>
    </sheetView>
  </sheetViews>
  <sheetFormatPr defaultRowHeight="15" x14ac:dyDescent="0.25"/>
  <cols>
    <col min="1" max="1" width="3" style="35" customWidth="1"/>
    <col min="2" max="2" width="24.140625" style="35" customWidth="1"/>
    <col min="3" max="3" width="12.140625" style="36" bestFit="1" customWidth="1"/>
    <col min="4" max="6" width="10.140625" style="36" customWidth="1"/>
    <col min="7" max="7" width="10.85546875" style="36" bestFit="1" customWidth="1"/>
    <col min="8" max="13" width="10.140625" style="36" customWidth="1"/>
    <col min="14" max="14" width="10.42578125" style="36" customWidth="1"/>
  </cols>
  <sheetData>
    <row r="1" spans="1:14" ht="18.75" customHeight="1" x14ac:dyDescent="0.25">
      <c r="A1" s="181"/>
      <c r="B1" s="181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</row>
    <row r="2" spans="1:14" x14ac:dyDescent="0.25">
      <c r="A2" s="181"/>
      <c r="B2" s="183" t="s">
        <v>107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</row>
    <row r="3" spans="1:14" ht="7.35" customHeight="1" x14ac:dyDescent="0.25">
      <c r="A3" s="181"/>
      <c r="B3" s="181"/>
      <c r="C3" s="182"/>
      <c r="D3" s="182"/>
      <c r="E3" s="182"/>
      <c r="F3" s="182"/>
      <c r="G3" s="201"/>
      <c r="H3" s="182"/>
      <c r="I3" s="182"/>
      <c r="J3" s="182"/>
      <c r="K3" s="182"/>
      <c r="L3" s="181"/>
      <c r="M3" s="181"/>
      <c r="N3" s="182"/>
    </row>
    <row r="4" spans="1:14" ht="15.75" thickBot="1" x14ac:dyDescent="0.3">
      <c r="A4" s="181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97" t="s">
        <v>172</v>
      </c>
    </row>
    <row r="5" spans="1:14" ht="22.5" customHeight="1" thickBot="1" x14ac:dyDescent="0.3">
      <c r="A5" s="181"/>
      <c r="B5" s="417"/>
      <c r="C5" s="413" t="s">
        <v>210</v>
      </c>
      <c r="D5" s="414"/>
      <c r="E5" s="414"/>
      <c r="F5" s="415"/>
      <c r="G5" s="413" t="s">
        <v>186</v>
      </c>
      <c r="H5" s="414"/>
      <c r="I5" s="414"/>
      <c r="J5" s="415"/>
      <c r="K5" s="413" t="s">
        <v>49</v>
      </c>
      <c r="L5" s="414"/>
      <c r="M5" s="414"/>
      <c r="N5" s="415"/>
    </row>
    <row r="6" spans="1:14" ht="22.5" customHeight="1" thickBot="1" x14ac:dyDescent="0.3">
      <c r="A6" s="181"/>
      <c r="B6" s="418"/>
      <c r="C6" s="124" t="s">
        <v>0</v>
      </c>
      <c r="D6" s="145" t="s">
        <v>198</v>
      </c>
      <c r="E6" s="145" t="s">
        <v>199</v>
      </c>
      <c r="F6" s="145" t="s">
        <v>200</v>
      </c>
      <c r="G6" s="124" t="s">
        <v>0</v>
      </c>
      <c r="H6" s="145" t="s">
        <v>201</v>
      </c>
      <c r="I6" s="145" t="s">
        <v>202</v>
      </c>
      <c r="J6" s="145" t="s">
        <v>203</v>
      </c>
      <c r="K6" s="124" t="str">
        <f>C6</f>
        <v>Total</v>
      </c>
      <c r="L6" s="145" t="str">
        <f>D6</f>
        <v>out.23</v>
      </c>
      <c r="M6" s="145" t="str">
        <f>E6</f>
        <v>nov.23</v>
      </c>
      <c r="N6" s="145" t="str">
        <f>F6</f>
        <v>dez.23</v>
      </c>
    </row>
    <row r="7" spans="1:14" ht="7.35" customHeight="1" x14ac:dyDescent="0.25">
      <c r="A7" s="181"/>
      <c r="B7" s="375"/>
      <c r="C7" s="385"/>
      <c r="D7" s="386"/>
      <c r="E7" s="386"/>
      <c r="F7" s="386"/>
      <c r="G7" s="385"/>
      <c r="H7" s="386"/>
      <c r="I7" s="386"/>
      <c r="J7" s="386"/>
      <c r="K7" s="385"/>
      <c r="L7" s="385"/>
      <c r="M7" s="386"/>
      <c r="N7" s="387"/>
    </row>
    <row r="8" spans="1:14" x14ac:dyDescent="0.25">
      <c r="A8" s="181"/>
      <c r="B8" s="183" t="s">
        <v>0</v>
      </c>
      <c r="C8" s="389">
        <f>SUM(D8:F8)</f>
        <v>19015.509999999998</v>
      </c>
      <c r="D8" s="388">
        <f>'Q03'!D8</f>
        <v>6239.387999999999</v>
      </c>
      <c r="E8" s="388">
        <f>'Q03'!E8</f>
        <v>5963.74</v>
      </c>
      <c r="F8" s="390">
        <f>'Q03'!F8</f>
        <v>6812.3820000000005</v>
      </c>
      <c r="G8" s="388">
        <f>SUM(H8:J8)</f>
        <v>19546.008000000002</v>
      </c>
      <c r="H8" s="388">
        <f>'Q03'!H8</f>
        <v>6641.6480000000001</v>
      </c>
      <c r="I8" s="388">
        <f>'Q03'!I8</f>
        <v>6459.7370000000001</v>
      </c>
      <c r="J8" s="388">
        <f>'Q03'!J8</f>
        <v>6444.6230000000005</v>
      </c>
      <c r="K8" s="358">
        <f>(+C8-G8)/G8*100</f>
        <v>-2.7140989607699084</v>
      </c>
      <c r="L8" s="359">
        <f>(+D8-H8)/H8*100</f>
        <v>-6.0566293185065083</v>
      </c>
      <c r="M8" s="359">
        <f>(+E8-I8)/I8*100</f>
        <v>-7.6782847351215739</v>
      </c>
      <c r="N8" s="359">
        <f>(+F8-J8)/J8*100</f>
        <v>5.7064470644752996</v>
      </c>
    </row>
    <row r="9" spans="1:14" ht="7.35" customHeight="1" x14ac:dyDescent="0.25">
      <c r="A9" s="181"/>
      <c r="B9" s="376"/>
      <c r="C9" s="392"/>
      <c r="D9" s="391"/>
      <c r="E9" s="391"/>
      <c r="F9" s="393"/>
      <c r="G9" s="391"/>
      <c r="H9" s="391"/>
      <c r="I9" s="391"/>
      <c r="J9" s="391"/>
      <c r="K9" s="360"/>
      <c r="L9" s="361"/>
      <c r="M9" s="361"/>
      <c r="N9" s="361"/>
    </row>
    <row r="10" spans="1:14" x14ac:dyDescent="0.25">
      <c r="A10" s="181"/>
      <c r="B10" s="397" t="s">
        <v>96</v>
      </c>
      <c r="C10" s="343"/>
      <c r="D10" s="342"/>
      <c r="E10" s="342"/>
      <c r="F10" s="396"/>
      <c r="G10" s="342"/>
      <c r="H10" s="342"/>
      <c r="I10" s="342"/>
      <c r="J10" s="342"/>
      <c r="K10" s="362"/>
      <c r="L10" s="361"/>
      <c r="M10" s="361"/>
      <c r="N10" s="361"/>
    </row>
    <row r="11" spans="1:14" ht="7.35" customHeight="1" x14ac:dyDescent="0.25">
      <c r="A11" s="181"/>
      <c r="B11" s="376"/>
      <c r="C11" s="343"/>
      <c r="D11" s="342"/>
      <c r="E11" s="342"/>
      <c r="F11" s="396"/>
      <c r="G11" s="342"/>
      <c r="H11" s="342"/>
      <c r="I11" s="342"/>
      <c r="J11" s="342"/>
      <c r="K11" s="360"/>
      <c r="L11" s="361"/>
      <c r="M11" s="361"/>
      <c r="N11" s="361"/>
    </row>
    <row r="12" spans="1:14" x14ac:dyDescent="0.25">
      <c r="A12" s="181"/>
      <c r="B12" s="398" t="s">
        <v>95</v>
      </c>
      <c r="C12" s="149">
        <f>SUM(D12:F12)</f>
        <v>3077.0439999999999</v>
      </c>
      <c r="D12" s="310">
        <f>SUM(D13:D16)</f>
        <v>1022.912</v>
      </c>
      <c r="E12" s="310">
        <f>SUM(E13:E16)</f>
        <v>1030.347</v>
      </c>
      <c r="F12" s="150">
        <f>SUM(F13:F16)</f>
        <v>1023.7849999999999</v>
      </c>
      <c r="G12" s="310">
        <f>SUM(H12:J12)</f>
        <v>3129.395</v>
      </c>
      <c r="H12" s="310">
        <f>SUM(H13:H16)</f>
        <v>1146.923</v>
      </c>
      <c r="I12" s="310">
        <f>SUM(I13:I16)</f>
        <v>1004.523</v>
      </c>
      <c r="J12" s="310">
        <f>SUM(J13:J16)</f>
        <v>977.94899999999996</v>
      </c>
      <c r="K12" s="358">
        <f t="shared" ref="K12:N28" si="0">(+C12-G12)/G12*100</f>
        <v>-1.6728792626050759</v>
      </c>
      <c r="L12" s="359">
        <f t="shared" si="0"/>
        <v>-10.812495695003062</v>
      </c>
      <c r="M12" s="359">
        <f t="shared" si="0"/>
        <v>2.570772396450848</v>
      </c>
      <c r="N12" s="359">
        <f t="shared" si="0"/>
        <v>4.6869519780683762</v>
      </c>
    </row>
    <row r="13" spans="1:14" x14ac:dyDescent="0.25">
      <c r="A13" s="181"/>
      <c r="B13" s="381" t="s">
        <v>93</v>
      </c>
      <c r="C13" s="394">
        <f>SUM(D13:F13)</f>
        <v>570.50900000000001</v>
      </c>
      <c r="D13" s="370">
        <v>184.47300000000001</v>
      </c>
      <c r="E13" s="370">
        <v>178.98099999999999</v>
      </c>
      <c r="F13" s="395">
        <v>207.05500000000001</v>
      </c>
      <c r="G13" s="370">
        <f>SUM(H13:J13)</f>
        <v>550.88200000000006</v>
      </c>
      <c r="H13" s="370">
        <v>250.155</v>
      </c>
      <c r="I13" s="370">
        <v>142.82300000000001</v>
      </c>
      <c r="J13" s="370">
        <v>157.904</v>
      </c>
      <c r="K13" s="356">
        <f t="shared" si="0"/>
        <v>3.5628319676446045</v>
      </c>
      <c r="L13" s="357">
        <f t="shared" si="0"/>
        <v>-26.25652095700665</v>
      </c>
      <c r="M13" s="357">
        <f t="shared" si="0"/>
        <v>25.316650679512392</v>
      </c>
      <c r="N13" s="357">
        <f t="shared" si="0"/>
        <v>31.127140541088266</v>
      </c>
    </row>
    <row r="14" spans="1:14" x14ac:dyDescent="0.25">
      <c r="A14" s="181"/>
      <c r="B14" s="381" t="s">
        <v>92</v>
      </c>
      <c r="C14" s="394">
        <f>SUM(D14:F14)</f>
        <v>590.49199999999996</v>
      </c>
      <c r="D14" s="370">
        <v>209.77600000000001</v>
      </c>
      <c r="E14" s="370">
        <v>190.21199999999999</v>
      </c>
      <c r="F14" s="395">
        <v>190.50399999999999</v>
      </c>
      <c r="G14" s="370">
        <f>SUM(H14:J14)</f>
        <v>735.0630000000001</v>
      </c>
      <c r="H14" s="370">
        <v>225.52</v>
      </c>
      <c r="I14" s="370">
        <v>259.86700000000002</v>
      </c>
      <c r="J14" s="370">
        <v>249.67599999999999</v>
      </c>
      <c r="K14" s="356">
        <f t="shared" si="0"/>
        <v>-19.667837994838557</v>
      </c>
      <c r="L14" s="357">
        <f t="shared" si="0"/>
        <v>-6.9811990067399785</v>
      </c>
      <c r="M14" s="357">
        <f t="shared" si="0"/>
        <v>-26.804095941385409</v>
      </c>
      <c r="N14" s="357">
        <f t="shared" si="0"/>
        <v>-23.699514570883863</v>
      </c>
    </row>
    <row r="15" spans="1:14" x14ac:dyDescent="0.25">
      <c r="A15" s="181"/>
      <c r="B15" s="381" t="s">
        <v>91</v>
      </c>
      <c r="C15" s="394">
        <f>SUM(D15:F15)</f>
        <v>1355.5239999999999</v>
      </c>
      <c r="D15" s="370">
        <v>462.267</v>
      </c>
      <c r="E15" s="370">
        <v>450.21600000000001</v>
      </c>
      <c r="F15" s="395">
        <v>443.041</v>
      </c>
      <c r="G15" s="370">
        <f>SUM(H15:J15)</f>
        <v>1281.348</v>
      </c>
      <c r="H15" s="370">
        <v>470.49700000000001</v>
      </c>
      <c r="I15" s="370">
        <v>427.74200000000002</v>
      </c>
      <c r="J15" s="370">
        <v>383.10899999999998</v>
      </c>
      <c r="K15" s="356">
        <f t="shared" si="0"/>
        <v>5.7889035609373831</v>
      </c>
      <c r="L15" s="357">
        <f t="shared" si="0"/>
        <v>-1.7492141288892422</v>
      </c>
      <c r="M15" s="357">
        <f t="shared" si="0"/>
        <v>5.2541017716286893</v>
      </c>
      <c r="N15" s="357">
        <f t="shared" si="0"/>
        <v>15.643589683353829</v>
      </c>
    </row>
    <row r="16" spans="1:14" x14ac:dyDescent="0.25">
      <c r="A16" s="181"/>
      <c r="B16" s="381" t="s">
        <v>90</v>
      </c>
      <c r="C16" s="394">
        <f>SUM(D16:F16)</f>
        <v>560.51900000000001</v>
      </c>
      <c r="D16" s="370">
        <v>166.39599999999999</v>
      </c>
      <c r="E16" s="370">
        <v>210.93799999999999</v>
      </c>
      <c r="F16" s="395">
        <v>183.185</v>
      </c>
      <c r="G16" s="370">
        <f>SUM(H16:J16)</f>
        <v>562.10199999999998</v>
      </c>
      <c r="H16" s="370">
        <v>200.751</v>
      </c>
      <c r="I16" s="370">
        <v>174.09100000000001</v>
      </c>
      <c r="J16" s="370">
        <v>187.26</v>
      </c>
      <c r="K16" s="356">
        <f t="shared" si="0"/>
        <v>-0.28162148506854096</v>
      </c>
      <c r="L16" s="357">
        <f t="shared" si="0"/>
        <v>-17.113239784608801</v>
      </c>
      <c r="M16" s="357">
        <f t="shared" si="0"/>
        <v>21.16536753766707</v>
      </c>
      <c r="N16" s="357">
        <f t="shared" si="0"/>
        <v>-2.176118765352979</v>
      </c>
    </row>
    <row r="17" spans="1:14" ht="7.35" customHeight="1" x14ac:dyDescent="0.25">
      <c r="A17" s="181"/>
      <c r="B17" s="381"/>
      <c r="C17" s="343"/>
      <c r="D17" s="342"/>
      <c r="E17" s="342"/>
      <c r="F17" s="395"/>
      <c r="G17" s="342"/>
      <c r="H17" s="342"/>
      <c r="I17" s="342"/>
      <c r="J17" s="342"/>
      <c r="K17" s="362"/>
      <c r="L17" s="361"/>
      <c r="M17" s="361"/>
      <c r="N17" s="361"/>
    </row>
    <row r="18" spans="1:14" x14ac:dyDescent="0.25">
      <c r="A18" s="181"/>
      <c r="B18" s="398" t="s">
        <v>125</v>
      </c>
      <c r="C18" s="149">
        <f>SUM(D18:F18)</f>
        <v>2704.7190000000001</v>
      </c>
      <c r="D18" s="310">
        <f>SUM(D19:D22)</f>
        <v>969.17700000000002</v>
      </c>
      <c r="E18" s="310">
        <f>SUM(E19:E22)</f>
        <v>781.98300000000006</v>
      </c>
      <c r="F18" s="150">
        <f>SUM(F19:F22)</f>
        <v>953.55899999999997</v>
      </c>
      <c r="G18" s="310">
        <f>SUM(H18:J18)</f>
        <v>2904.3999999999996</v>
      </c>
      <c r="H18" s="310">
        <f>SUM(H19:H22)</f>
        <v>1083.9549999999999</v>
      </c>
      <c r="I18" s="310">
        <f>SUM(I19:I22)</f>
        <v>756.01100000000008</v>
      </c>
      <c r="J18" s="310">
        <f>SUM(J19:J22)</f>
        <v>1064.434</v>
      </c>
      <c r="K18" s="358">
        <f t="shared" si="0"/>
        <v>-6.8751205068172299</v>
      </c>
      <c r="L18" s="359">
        <f t="shared" si="0"/>
        <v>-10.588815956381945</v>
      </c>
      <c r="M18" s="359">
        <f t="shared" si="0"/>
        <v>3.4353997494745414</v>
      </c>
      <c r="N18" s="359">
        <f t="shared" si="0"/>
        <v>-10.416333938976019</v>
      </c>
    </row>
    <row r="19" spans="1:14" x14ac:dyDescent="0.25">
      <c r="A19" s="181"/>
      <c r="B19" s="381" t="s">
        <v>93</v>
      </c>
      <c r="C19" s="394">
        <f>SUM(D19:F19)</f>
        <v>377.399</v>
      </c>
      <c r="D19" s="370">
        <v>136.268</v>
      </c>
      <c r="E19" s="370">
        <v>114.214</v>
      </c>
      <c r="F19" s="395">
        <v>126.917</v>
      </c>
      <c r="G19" s="370">
        <f>SUM(H19:J19)</f>
        <v>382.56399999999996</v>
      </c>
      <c r="H19" s="370">
        <v>163.405</v>
      </c>
      <c r="I19" s="370">
        <v>90.924999999999997</v>
      </c>
      <c r="J19" s="370">
        <v>128.23400000000001</v>
      </c>
      <c r="K19" s="356">
        <f t="shared" si="0"/>
        <v>-1.3501008981503655</v>
      </c>
      <c r="L19" s="357">
        <f t="shared" si="0"/>
        <v>-16.607202961965665</v>
      </c>
      <c r="M19" s="357">
        <f t="shared" si="0"/>
        <v>25.613417651910918</v>
      </c>
      <c r="N19" s="357">
        <f t="shared" si="0"/>
        <v>-1.0270287131338078</v>
      </c>
    </row>
    <row r="20" spans="1:14" x14ac:dyDescent="0.25">
      <c r="A20" s="181"/>
      <c r="B20" s="381" t="s">
        <v>92</v>
      </c>
      <c r="C20" s="394">
        <f>SUM(D20:F20)</f>
        <v>1348.502</v>
      </c>
      <c r="D20" s="370">
        <v>527.62199999999996</v>
      </c>
      <c r="E20" s="370">
        <v>349.80200000000002</v>
      </c>
      <c r="F20" s="395">
        <v>471.07799999999997</v>
      </c>
      <c r="G20" s="370">
        <f>SUM(H20:J20)</f>
        <v>1708.181</v>
      </c>
      <c r="H20" s="370">
        <v>651.48199999999997</v>
      </c>
      <c r="I20" s="370">
        <v>415.19400000000002</v>
      </c>
      <c r="J20" s="370">
        <v>641.505</v>
      </c>
      <c r="K20" s="356">
        <f t="shared" si="0"/>
        <v>-21.056258089745764</v>
      </c>
      <c r="L20" s="357">
        <f t="shared" si="0"/>
        <v>-19.012037170635569</v>
      </c>
      <c r="M20" s="357">
        <f t="shared" si="0"/>
        <v>-15.749745901915729</v>
      </c>
      <c r="N20" s="357">
        <f t="shared" si="0"/>
        <v>-26.566745387799006</v>
      </c>
    </row>
    <row r="21" spans="1:14" x14ac:dyDescent="0.25">
      <c r="A21" s="181"/>
      <c r="B21" s="381" t="s">
        <v>91</v>
      </c>
      <c r="C21" s="394">
        <f>SUM(D21:F21)</f>
        <v>932.41700000000003</v>
      </c>
      <c r="D21" s="370">
        <v>284.476</v>
      </c>
      <c r="E21" s="370">
        <v>306.91300000000001</v>
      </c>
      <c r="F21" s="395">
        <v>341.02800000000002</v>
      </c>
      <c r="G21" s="370">
        <f>SUM(H21:J21)</f>
        <v>751.98599999999999</v>
      </c>
      <c r="H21" s="370">
        <v>255.61199999999999</v>
      </c>
      <c r="I21" s="370">
        <v>231.46</v>
      </c>
      <c r="J21" s="370">
        <v>264.91399999999999</v>
      </c>
      <c r="K21" s="356">
        <f t="shared" si="0"/>
        <v>23.993930738072258</v>
      </c>
      <c r="L21" s="357">
        <f t="shared" si="0"/>
        <v>11.292114611207614</v>
      </c>
      <c r="M21" s="357">
        <f t="shared" si="0"/>
        <v>32.598721161323773</v>
      </c>
      <c r="N21" s="357">
        <f t="shared" si="0"/>
        <v>28.731588364525862</v>
      </c>
    </row>
    <row r="22" spans="1:14" x14ac:dyDescent="0.25">
      <c r="A22" s="181"/>
      <c r="B22" s="381" t="s">
        <v>90</v>
      </c>
      <c r="C22" s="394">
        <f>SUM(D22:F22)</f>
        <v>46.401000000000003</v>
      </c>
      <c r="D22" s="370">
        <v>20.811</v>
      </c>
      <c r="E22" s="370">
        <v>11.054</v>
      </c>
      <c r="F22" s="395">
        <v>14.536</v>
      </c>
      <c r="G22" s="370">
        <f>SUM(H22:J22)</f>
        <v>61.668999999999997</v>
      </c>
      <c r="H22" s="370">
        <v>13.456</v>
      </c>
      <c r="I22" s="370">
        <v>18.431999999999999</v>
      </c>
      <c r="J22" s="370">
        <v>29.780999999999999</v>
      </c>
      <c r="K22" s="356">
        <f t="shared" si="0"/>
        <v>-24.757982130405868</v>
      </c>
      <c r="L22" s="357">
        <f t="shared" si="0"/>
        <v>54.659631391200961</v>
      </c>
      <c r="M22" s="357">
        <f t="shared" si="0"/>
        <v>-40.02821180555555</v>
      </c>
      <c r="N22" s="357">
        <f t="shared" si="0"/>
        <v>-51.190356267418821</v>
      </c>
    </row>
    <row r="23" spans="1:14" ht="7.35" customHeight="1" x14ac:dyDescent="0.25">
      <c r="A23" s="181"/>
      <c r="B23" s="381"/>
      <c r="C23" s="343"/>
      <c r="D23" s="342"/>
      <c r="E23" s="342"/>
      <c r="F23" s="396"/>
      <c r="G23" s="342"/>
      <c r="H23" s="342"/>
      <c r="I23" s="342"/>
      <c r="J23" s="342"/>
      <c r="K23" s="362"/>
      <c r="L23" s="361"/>
      <c r="M23" s="361"/>
      <c r="N23" s="361"/>
    </row>
    <row r="24" spans="1:14" x14ac:dyDescent="0.25">
      <c r="A24" s="181"/>
      <c r="B24" s="398" t="s">
        <v>94</v>
      </c>
      <c r="C24" s="149">
        <f>SUM(D24:F24)</f>
        <v>9054.7489999999998</v>
      </c>
      <c r="D24" s="310">
        <f>SUM(D25:D28)</f>
        <v>2919.473</v>
      </c>
      <c r="E24" s="310">
        <f>SUM(E25:E28)</f>
        <v>2743.8150000000001</v>
      </c>
      <c r="F24" s="150">
        <f>SUM(F25:F28)</f>
        <v>3391.4609999999998</v>
      </c>
      <c r="G24" s="310">
        <f>SUM(H24:J24)</f>
        <v>8802.9349999999995</v>
      </c>
      <c r="H24" s="310">
        <f>SUM(H25:H28)</f>
        <v>2898.8339999999998</v>
      </c>
      <c r="I24" s="310">
        <f>SUM(I25:I28)</f>
        <v>3094.9760000000001</v>
      </c>
      <c r="J24" s="310">
        <f>SUM(J25:J28)</f>
        <v>2809.125</v>
      </c>
      <c r="K24" s="358">
        <f t="shared" si="0"/>
        <v>2.860568662610826</v>
      </c>
      <c r="L24" s="359">
        <f t="shared" si="0"/>
        <v>0.71197591859348019</v>
      </c>
      <c r="M24" s="359">
        <f t="shared" si="0"/>
        <v>-11.346162296573544</v>
      </c>
      <c r="N24" s="359">
        <f t="shared" si="0"/>
        <v>20.730156187424903</v>
      </c>
    </row>
    <row r="25" spans="1:14" x14ac:dyDescent="0.25">
      <c r="A25" s="181"/>
      <c r="B25" s="381" t="s">
        <v>93</v>
      </c>
      <c r="C25" s="394">
        <f>SUM(D25:F25)</f>
        <v>4877.0519999999997</v>
      </c>
      <c r="D25" s="370">
        <v>1517.847</v>
      </c>
      <c r="E25" s="370">
        <v>1390.837</v>
      </c>
      <c r="F25" s="395">
        <v>1968.3679999999999</v>
      </c>
      <c r="G25" s="370">
        <f>SUM(H25:J25)</f>
        <v>5292.9589999999998</v>
      </c>
      <c r="H25" s="370">
        <v>1580.7619999999999</v>
      </c>
      <c r="I25" s="370">
        <v>2027.2560000000001</v>
      </c>
      <c r="J25" s="370">
        <v>1684.941</v>
      </c>
      <c r="K25" s="356">
        <f t="shared" si="0"/>
        <v>-7.857740821343981</v>
      </c>
      <c r="L25" s="357">
        <f t="shared" si="0"/>
        <v>-3.9800425364476095</v>
      </c>
      <c r="M25" s="357">
        <f t="shared" si="0"/>
        <v>-31.393124499323228</v>
      </c>
      <c r="N25" s="357">
        <f t="shared" si="0"/>
        <v>16.821182462768718</v>
      </c>
    </row>
    <row r="26" spans="1:14" x14ac:dyDescent="0.25">
      <c r="A26" s="181"/>
      <c r="B26" s="381" t="s">
        <v>92</v>
      </c>
      <c r="C26" s="394">
        <f>SUM(D26:F26)</f>
        <v>207.70400000000001</v>
      </c>
      <c r="D26" s="370">
        <v>8.8219999999999992</v>
      </c>
      <c r="E26" s="370">
        <v>190.24</v>
      </c>
      <c r="F26" s="395">
        <v>8.6419999999999995</v>
      </c>
      <c r="G26" s="370">
        <f>SUM(H26:J26)</f>
        <v>51.136000000000003</v>
      </c>
      <c r="H26" s="370">
        <v>0</v>
      </c>
      <c r="I26" s="370">
        <v>41.965000000000003</v>
      </c>
      <c r="J26" s="370">
        <v>9.1709999999999994</v>
      </c>
      <c r="K26" s="356">
        <f t="shared" si="0"/>
        <v>306.17959949937421</v>
      </c>
      <c r="L26" s="409" t="s">
        <v>135</v>
      </c>
      <c r="M26" s="357">
        <f t="shared" si="0"/>
        <v>353.33015608244966</v>
      </c>
      <c r="N26" s="357">
        <f t="shared" si="0"/>
        <v>-5.768182313815287</v>
      </c>
    </row>
    <row r="27" spans="1:14" x14ac:dyDescent="0.25">
      <c r="A27" s="181"/>
      <c r="B27" s="381" t="s">
        <v>91</v>
      </c>
      <c r="C27" s="394">
        <f>SUM(D27:F27)</f>
        <v>3961.6009999999997</v>
      </c>
      <c r="D27" s="370">
        <v>1391.087</v>
      </c>
      <c r="E27" s="370">
        <v>1161.3389999999999</v>
      </c>
      <c r="F27" s="395">
        <v>1409.175</v>
      </c>
      <c r="G27" s="370">
        <f>SUM(H27:J27)</f>
        <v>3445.8619999999996</v>
      </c>
      <c r="H27" s="370">
        <v>1314.204</v>
      </c>
      <c r="I27" s="370">
        <v>1023.5309999999999</v>
      </c>
      <c r="J27" s="370">
        <v>1108.127</v>
      </c>
      <c r="K27" s="356">
        <f t="shared" si="0"/>
        <v>14.966908135032689</v>
      </c>
      <c r="L27" s="357">
        <f t="shared" si="0"/>
        <v>5.8501572054262532</v>
      </c>
      <c r="M27" s="357">
        <f t="shared" si="0"/>
        <v>13.463979107618625</v>
      </c>
      <c r="N27" s="357">
        <f t="shared" si="0"/>
        <v>27.167283172416155</v>
      </c>
    </row>
    <row r="28" spans="1:14" x14ac:dyDescent="0.25">
      <c r="A28" s="181"/>
      <c r="B28" s="381" t="s">
        <v>90</v>
      </c>
      <c r="C28" s="394">
        <f>SUM(D28:F28)</f>
        <v>8.3919999999999995</v>
      </c>
      <c r="D28" s="370">
        <v>1.7170000000000001</v>
      </c>
      <c r="E28" s="370">
        <v>1.399</v>
      </c>
      <c r="F28" s="395">
        <v>5.2759999999999998</v>
      </c>
      <c r="G28" s="370">
        <f>SUM(H28:J28)</f>
        <v>12.978000000000002</v>
      </c>
      <c r="H28" s="370">
        <v>3.8679999999999999</v>
      </c>
      <c r="I28" s="322">
        <v>2.2240000000000002</v>
      </c>
      <c r="J28" s="370">
        <v>6.8860000000000001</v>
      </c>
      <c r="K28" s="356">
        <f t="shared" si="0"/>
        <v>-35.336723686238265</v>
      </c>
      <c r="L28" s="357">
        <f t="shared" si="0"/>
        <v>-55.610134436401239</v>
      </c>
      <c r="M28" s="357">
        <f t="shared" si="0"/>
        <v>-37.095323741007199</v>
      </c>
      <c r="N28" s="357">
        <f t="shared" si="0"/>
        <v>-23.38077258205054</v>
      </c>
    </row>
    <row r="29" spans="1:14" ht="7.35" customHeight="1" thickBot="1" x14ac:dyDescent="0.3">
      <c r="A29" s="181"/>
      <c r="B29" s="369"/>
      <c r="C29" s="369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</row>
    <row r="30" spans="1:14" ht="15.75" thickTop="1" x14ac:dyDescent="0.25">
      <c r="A30" s="181"/>
      <c r="B30" s="408" t="s">
        <v>213</v>
      </c>
      <c r="C30" s="181"/>
      <c r="D30" s="182"/>
      <c r="E30" s="182"/>
      <c r="F30" s="182"/>
      <c r="G30" s="182"/>
      <c r="H30" s="182"/>
      <c r="I30" s="182"/>
      <c r="J30" s="182"/>
      <c r="K30" s="194"/>
      <c r="L30" s="182"/>
      <c r="M30" s="182"/>
      <c r="N30" s="314" t="s">
        <v>119</v>
      </c>
    </row>
    <row r="31" spans="1:14" x14ac:dyDescent="0.25">
      <c r="A31" s="37"/>
      <c r="B31" s="313" t="s">
        <v>179</v>
      </c>
      <c r="C31" s="2"/>
      <c r="D31" s="2"/>
      <c r="E31" s="2"/>
      <c r="F31" s="6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37"/>
      <c r="B32" s="22"/>
      <c r="C32" s="2"/>
      <c r="D32" s="2"/>
      <c r="E32" s="2"/>
      <c r="F32" s="6"/>
      <c r="G32" s="38"/>
      <c r="H32" s="1"/>
      <c r="I32" s="1"/>
      <c r="J32" s="1"/>
      <c r="K32" s="1"/>
      <c r="L32" s="1"/>
      <c r="M32" s="1"/>
      <c r="N32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  <headerFooter>
    <oddFooter>&amp;L_x000D_&amp;1#&amp;"Calibri"&amp;10&amp;K008000 PUBLICA - PUBLIC</oddFooter>
  </headerFooter>
  <ignoredErrors>
    <ignoredError sqref="G12 G18 G24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23"/>
  <sheetViews>
    <sheetView showGridLines="0" zoomScale="85" zoomScaleNormal="85" workbookViewId="0">
      <selection activeCell="J7" sqref="J7"/>
    </sheetView>
  </sheetViews>
  <sheetFormatPr defaultRowHeight="15" x14ac:dyDescent="0.25"/>
  <cols>
    <col min="1" max="1" width="2.140625" style="1" customWidth="1"/>
    <col min="2" max="2" width="26.5703125" style="1" customWidth="1"/>
    <col min="3" max="3" width="11.5703125" style="2" bestFit="1" customWidth="1"/>
    <col min="4" max="4" width="11.42578125" style="2" bestFit="1" customWidth="1"/>
    <col min="5" max="5" width="12.42578125" style="2" customWidth="1"/>
    <col min="6" max="6" width="11.42578125" style="2" bestFit="1" customWidth="1"/>
    <col min="7" max="7" width="12" style="2" customWidth="1"/>
    <col min="8" max="8" width="12" style="2" bestFit="1" customWidth="1"/>
    <col min="9" max="9" width="11.5703125" style="2" bestFit="1" customWidth="1"/>
    <col min="10" max="10" width="12.140625" style="2" customWidth="1"/>
    <col min="11" max="11" width="8" style="2" customWidth="1"/>
    <col min="12" max="12" width="9.85546875" style="2" customWidth="1"/>
    <col min="13" max="14" width="8" style="2" customWidth="1"/>
  </cols>
  <sheetData>
    <row r="1" spans="1:14" ht="7.35" customHeight="1" x14ac:dyDescent="0.25"/>
    <row r="2" spans="1:14" x14ac:dyDescent="0.25">
      <c r="B2" s="64" t="s">
        <v>97</v>
      </c>
      <c r="C2" s="144"/>
      <c r="D2" s="144"/>
      <c r="E2" s="144"/>
      <c r="F2" s="144"/>
      <c r="G2" s="144"/>
      <c r="H2" s="144"/>
      <c r="I2" s="144"/>
      <c r="J2" s="144"/>
      <c r="K2" s="52"/>
      <c r="L2" s="52"/>
      <c r="M2" s="144"/>
      <c r="N2" s="144"/>
    </row>
    <row r="3" spans="1:14" ht="7.35" customHeight="1" x14ac:dyDescent="0.25">
      <c r="B3" s="52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</row>
    <row r="4" spans="1:14" ht="15.75" thickBot="1" x14ac:dyDescent="0.3">
      <c r="B4" s="52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75" t="s">
        <v>53</v>
      </c>
    </row>
    <row r="5" spans="1:14" ht="22.5" customHeight="1" thickBot="1" x14ac:dyDescent="0.3">
      <c r="B5" s="420"/>
      <c r="C5" s="419" t="s">
        <v>205</v>
      </c>
      <c r="D5" s="419"/>
      <c r="E5" s="419"/>
      <c r="F5" s="419"/>
      <c r="G5" s="419" t="s">
        <v>186</v>
      </c>
      <c r="H5" s="419"/>
      <c r="I5" s="419"/>
      <c r="J5" s="419"/>
      <c r="K5" s="419" t="s">
        <v>49</v>
      </c>
      <c r="L5" s="419"/>
      <c r="M5" s="419"/>
      <c r="N5" s="419"/>
    </row>
    <row r="6" spans="1:14" ht="22.5" customHeight="1" x14ac:dyDescent="0.25">
      <c r="B6" s="421"/>
      <c r="C6" s="124" t="s">
        <v>0</v>
      </c>
      <c r="D6" s="145" t="s">
        <v>182</v>
      </c>
      <c r="E6" s="145" t="s">
        <v>183</v>
      </c>
      <c r="F6" s="145" t="s">
        <v>184</v>
      </c>
      <c r="G6" s="124" t="s">
        <v>0</v>
      </c>
      <c r="H6" s="145" t="s">
        <v>187</v>
      </c>
      <c r="I6" s="145" t="s">
        <v>188</v>
      </c>
      <c r="J6" s="145" t="s">
        <v>189</v>
      </c>
      <c r="K6" s="124" t="str">
        <f>C6</f>
        <v>Total</v>
      </c>
      <c r="L6" s="145" t="str">
        <f>D6</f>
        <v>Out.23</v>
      </c>
      <c r="M6" s="145" t="str">
        <f>E6</f>
        <v>Nov.23</v>
      </c>
      <c r="N6" s="145" t="str">
        <f>F6</f>
        <v>Dez.23</v>
      </c>
    </row>
    <row r="7" spans="1:14" ht="7.35" customHeight="1" x14ac:dyDescent="0.25">
      <c r="B7" s="66"/>
      <c r="C7" s="144"/>
      <c r="D7" s="144"/>
      <c r="E7" s="399"/>
      <c r="F7" s="399"/>
      <c r="G7" s="144"/>
      <c r="H7" s="144"/>
      <c r="I7" s="399"/>
      <c r="J7" s="399"/>
      <c r="K7" s="144"/>
      <c r="L7" s="399"/>
      <c r="M7" s="399"/>
      <c r="N7" s="399"/>
    </row>
    <row r="8" spans="1:14" x14ac:dyDescent="0.25">
      <c r="A8" s="3"/>
      <c r="B8" s="148" t="s">
        <v>54</v>
      </c>
      <c r="C8" s="149">
        <f t="shared" ref="C8:J8" si="0">SUM(C10)+SUM(C18)</f>
        <v>5369428</v>
      </c>
      <c r="D8" s="310">
        <f t="shared" si="0"/>
        <v>1922409</v>
      </c>
      <c r="E8" s="310">
        <f t="shared" si="0"/>
        <v>1767041</v>
      </c>
      <c r="F8" s="150">
        <f t="shared" si="0"/>
        <v>1679978</v>
      </c>
      <c r="G8" s="149">
        <f t="shared" si="0"/>
        <v>4556065</v>
      </c>
      <c r="H8" s="310">
        <f t="shared" si="0"/>
        <v>1537531</v>
      </c>
      <c r="I8" s="310">
        <f t="shared" si="0"/>
        <v>1585425</v>
      </c>
      <c r="J8" s="150">
        <f t="shared" si="0"/>
        <v>1433109</v>
      </c>
      <c r="K8" s="151">
        <f>(C8-G8)/G8*100</f>
        <v>17.852313344958862</v>
      </c>
      <c r="L8" s="187">
        <f>(D8-H8)/H8*100</f>
        <v>25.032210732661653</v>
      </c>
      <c r="M8" s="187">
        <f>(E8-I8)/I8*100</f>
        <v>11.455351088824763</v>
      </c>
      <c r="N8" s="187">
        <f>(F8-J8)/J8*100</f>
        <v>17.226114691904105</v>
      </c>
    </row>
    <row r="9" spans="1:14" ht="7.35" customHeight="1" x14ac:dyDescent="0.25">
      <c r="B9" s="146"/>
      <c r="C9" s="152"/>
      <c r="D9" s="153"/>
      <c r="E9" s="153"/>
      <c r="F9" s="154"/>
      <c r="G9" s="152"/>
      <c r="H9" s="153"/>
      <c r="I9" s="153"/>
      <c r="J9" s="154"/>
      <c r="K9" s="151"/>
      <c r="L9" s="187"/>
      <c r="M9" s="187"/>
      <c r="N9" s="187"/>
    </row>
    <row r="10" spans="1:14" x14ac:dyDescent="0.25">
      <c r="A10" s="3"/>
      <c r="B10" s="155" t="s">
        <v>112</v>
      </c>
      <c r="C10" s="149">
        <f>SUM(C12:C16)</f>
        <v>5345596</v>
      </c>
      <c r="D10" s="310">
        <f t="shared" ref="D10:J10" si="1">SUM(D12:D16)</f>
        <v>1909033</v>
      </c>
      <c r="E10" s="310">
        <f t="shared" si="1"/>
        <v>1761640</v>
      </c>
      <c r="F10" s="150">
        <f t="shared" si="1"/>
        <v>1674923</v>
      </c>
      <c r="G10" s="149">
        <f>SUM(G12:G16)</f>
        <v>4532854</v>
      </c>
      <c r="H10" s="310">
        <f t="shared" si="1"/>
        <v>1523822</v>
      </c>
      <c r="I10" s="310">
        <f t="shared" si="1"/>
        <v>1579832</v>
      </c>
      <c r="J10" s="150">
        <f t="shared" si="1"/>
        <v>1429200</v>
      </c>
      <c r="K10" s="151">
        <f>(C10-G10)/G10*100</f>
        <v>17.930028189745357</v>
      </c>
      <c r="L10" s="187">
        <f>(D10-H10)/H10*100</f>
        <v>25.279264901018621</v>
      </c>
      <c r="M10" s="187">
        <f>(E10-I10)/I10*100</f>
        <v>11.508059084763444</v>
      </c>
      <c r="N10" s="187">
        <f>(F10-J10)/J10*100</f>
        <v>17.193045060173525</v>
      </c>
    </row>
    <row r="11" spans="1:14" ht="7.35" customHeight="1" x14ac:dyDescent="0.25">
      <c r="B11" s="146"/>
      <c r="C11" s="152"/>
      <c r="D11" s="156"/>
      <c r="E11" s="156"/>
      <c r="F11" s="157"/>
      <c r="G11" s="152"/>
      <c r="H11" s="156"/>
      <c r="I11" s="156"/>
      <c r="J11" s="157"/>
      <c r="K11" s="151"/>
      <c r="L11" s="187"/>
      <c r="M11" s="187"/>
      <c r="N11" s="187"/>
    </row>
    <row r="12" spans="1:14" x14ac:dyDescent="0.25">
      <c r="B12" s="158" t="s">
        <v>118</v>
      </c>
      <c r="C12" s="152">
        <f>SUM(D12:F12)</f>
        <v>7307</v>
      </c>
      <c r="D12" s="159">
        <v>5042</v>
      </c>
      <c r="E12" s="159">
        <v>1195</v>
      </c>
      <c r="F12" s="160">
        <v>1070</v>
      </c>
      <c r="G12" s="152">
        <f>SUM(H12:J12)</f>
        <v>10648</v>
      </c>
      <c r="H12" s="159">
        <v>8291</v>
      </c>
      <c r="I12" s="159">
        <v>1466</v>
      </c>
      <c r="J12" s="160">
        <v>891</v>
      </c>
      <c r="K12" s="317">
        <f>(C12-G12)/G12*100</f>
        <v>-31.376784372652139</v>
      </c>
      <c r="L12" s="318">
        <f>(D12-H12)/H12*100</f>
        <v>-39.187070317211436</v>
      </c>
      <c r="M12" s="318">
        <f>(E12-I12)/I12*100</f>
        <v>-18.48567530695771</v>
      </c>
      <c r="N12" s="318">
        <f>(F12-J12)/J12*100</f>
        <v>20.089786756453424</v>
      </c>
    </row>
    <row r="13" spans="1:14" x14ac:dyDescent="0.25">
      <c r="B13" s="158" t="s">
        <v>85</v>
      </c>
      <c r="C13" s="152">
        <f>SUM(D13:F13)</f>
        <v>32458</v>
      </c>
      <c r="D13" s="159">
        <v>13567</v>
      </c>
      <c r="E13" s="159">
        <v>9674</v>
      </c>
      <c r="F13" s="160">
        <v>9217</v>
      </c>
      <c r="G13" s="152">
        <f>SUM(H13:J13)</f>
        <v>34052</v>
      </c>
      <c r="H13" s="159">
        <v>14412</v>
      </c>
      <c r="I13" s="159">
        <v>10331</v>
      </c>
      <c r="J13" s="160">
        <v>9309</v>
      </c>
      <c r="K13" s="319">
        <f>(C13-G13)/G13*100</f>
        <v>-4.6810760014096084</v>
      </c>
      <c r="L13" s="161">
        <f t="shared" ref="L13:N16" si="2">(D13-H13)/H13*100</f>
        <v>-5.8631695809048017</v>
      </c>
      <c r="M13" s="161">
        <f t="shared" si="2"/>
        <v>-6.3595005323782789</v>
      </c>
      <c r="N13" s="161">
        <f t="shared" si="2"/>
        <v>-0.98829090127833286</v>
      </c>
    </row>
    <row r="14" spans="1:14" x14ac:dyDescent="0.25">
      <c r="B14" s="158" t="s">
        <v>82</v>
      </c>
      <c r="C14" s="152">
        <f>SUM(D14:F14)</f>
        <v>4998586</v>
      </c>
      <c r="D14" s="311">
        <v>1723390</v>
      </c>
      <c r="E14" s="311">
        <v>1674829</v>
      </c>
      <c r="F14" s="162">
        <v>1600367</v>
      </c>
      <c r="G14" s="152">
        <f>SUM(H14:J14)</f>
        <v>4225687</v>
      </c>
      <c r="H14" s="311">
        <v>1355916</v>
      </c>
      <c r="I14" s="311">
        <v>1502827</v>
      </c>
      <c r="J14" s="162">
        <v>1366944</v>
      </c>
      <c r="K14" s="319">
        <f>(C14-G14)/G14*100</f>
        <v>18.290493356464875</v>
      </c>
      <c r="L14" s="161">
        <f t="shared" si="2"/>
        <v>27.101531363299792</v>
      </c>
      <c r="M14" s="161">
        <f t="shared" si="2"/>
        <v>11.445229557360893</v>
      </c>
      <c r="N14" s="161">
        <f t="shared" si="2"/>
        <v>17.076266474705619</v>
      </c>
    </row>
    <row r="15" spans="1:14" x14ac:dyDescent="0.25">
      <c r="B15" s="158" t="s">
        <v>132</v>
      </c>
      <c r="C15" s="152">
        <f>SUM(D15:F15)</f>
        <v>92637</v>
      </c>
      <c r="D15" s="159">
        <v>44941</v>
      </c>
      <c r="E15" s="159">
        <v>24430</v>
      </c>
      <c r="F15" s="160">
        <v>23266</v>
      </c>
      <c r="G15" s="152">
        <f>SUM(H15:J15)</f>
        <v>84918</v>
      </c>
      <c r="H15" s="159">
        <v>40452</v>
      </c>
      <c r="I15" s="159">
        <v>24109</v>
      </c>
      <c r="J15" s="160">
        <v>20357</v>
      </c>
      <c r="K15" s="319">
        <f>(C15-G15)/G15*100</f>
        <v>9.0899455945735887</v>
      </c>
      <c r="L15" s="161">
        <f t="shared" si="2"/>
        <v>11.097102739048749</v>
      </c>
      <c r="M15" s="161">
        <f t="shared" si="2"/>
        <v>1.3314529843626861</v>
      </c>
      <c r="N15" s="161">
        <f t="shared" si="2"/>
        <v>14.289924841577836</v>
      </c>
    </row>
    <row r="16" spans="1:14" x14ac:dyDescent="0.25">
      <c r="B16" s="158" t="s">
        <v>76</v>
      </c>
      <c r="C16" s="152">
        <f>SUM(D16:F16)</f>
        <v>214608</v>
      </c>
      <c r="D16" s="159">
        <v>122093</v>
      </c>
      <c r="E16" s="159">
        <v>51512</v>
      </c>
      <c r="F16" s="160">
        <v>41003</v>
      </c>
      <c r="G16" s="152">
        <f>SUM(H16:J16)</f>
        <v>177549</v>
      </c>
      <c r="H16" s="159">
        <v>104751</v>
      </c>
      <c r="I16" s="159">
        <v>41099</v>
      </c>
      <c r="J16" s="160">
        <v>31699</v>
      </c>
      <c r="K16" s="319">
        <f>(C16-G16)/G16*100</f>
        <v>20.872547860027375</v>
      </c>
      <c r="L16" s="161">
        <f t="shared" si="2"/>
        <v>16.555450544624872</v>
      </c>
      <c r="M16" s="161">
        <f t="shared" si="2"/>
        <v>25.336382880362052</v>
      </c>
      <c r="N16" s="161">
        <f t="shared" si="2"/>
        <v>29.351083630398435</v>
      </c>
    </row>
    <row r="17" spans="1:14" ht="7.35" customHeight="1" x14ac:dyDescent="0.25">
      <c r="B17" s="163"/>
      <c r="C17" s="152"/>
      <c r="D17" s="156"/>
      <c r="E17" s="156"/>
      <c r="F17" s="164"/>
      <c r="G17" s="152"/>
      <c r="H17" s="156"/>
      <c r="I17" s="156"/>
      <c r="J17" s="164"/>
      <c r="K17" s="319"/>
      <c r="L17" s="161"/>
      <c r="M17" s="161"/>
      <c r="N17" s="161"/>
    </row>
    <row r="18" spans="1:14" x14ac:dyDescent="0.25">
      <c r="A18" s="3"/>
      <c r="B18" s="155" t="s">
        <v>8</v>
      </c>
      <c r="C18" s="149">
        <f>SUM(C20:C21)</f>
        <v>23832</v>
      </c>
      <c r="D18" s="186">
        <f t="shared" ref="D18:J18" si="3">SUM(D20:D21)</f>
        <v>13376</v>
      </c>
      <c r="E18" s="186">
        <f t="shared" si="3"/>
        <v>5401</v>
      </c>
      <c r="F18" s="165">
        <f t="shared" si="3"/>
        <v>5055</v>
      </c>
      <c r="G18" s="149">
        <f>SUM(G20:G21)</f>
        <v>23211</v>
      </c>
      <c r="H18" s="186">
        <f t="shared" si="3"/>
        <v>13709</v>
      </c>
      <c r="I18" s="186">
        <f t="shared" si="3"/>
        <v>5593</v>
      </c>
      <c r="J18" s="165">
        <f t="shared" si="3"/>
        <v>3909</v>
      </c>
      <c r="K18" s="151">
        <f>(C18-G18)/G18*100</f>
        <v>2.6754556029468786</v>
      </c>
      <c r="L18" s="187">
        <f>(D18-H18)/H18*100</f>
        <v>-2.4290612006710921</v>
      </c>
      <c r="M18" s="187">
        <f>(E18-I18)/I18*100</f>
        <v>-3.4328625067048097</v>
      </c>
      <c r="N18" s="187">
        <f>(F18-J18)/J18*100</f>
        <v>29.316960859554875</v>
      </c>
    </row>
    <row r="19" spans="1:14" ht="7.35" customHeight="1" x14ac:dyDescent="0.25">
      <c r="B19" s="166"/>
      <c r="C19" s="152"/>
      <c r="D19" s="156"/>
      <c r="E19" s="156"/>
      <c r="F19" s="164"/>
      <c r="G19" s="152"/>
      <c r="H19" s="156"/>
      <c r="I19" s="156"/>
      <c r="J19" s="164"/>
      <c r="K19" s="151"/>
      <c r="L19" s="187"/>
      <c r="M19" s="187"/>
      <c r="N19" s="187"/>
    </row>
    <row r="20" spans="1:14" x14ac:dyDescent="0.25">
      <c r="B20" s="158" t="s">
        <v>117</v>
      </c>
      <c r="C20" s="152">
        <f>SUM(D20:F20)</f>
        <v>0</v>
      </c>
      <c r="D20" s="159">
        <v>0</v>
      </c>
      <c r="E20" s="159">
        <v>0</v>
      </c>
      <c r="F20" s="160">
        <v>0</v>
      </c>
      <c r="G20" s="152">
        <f>SUM(H20:J20)</f>
        <v>0</v>
      </c>
      <c r="H20" s="159">
        <v>0</v>
      </c>
      <c r="I20" s="159">
        <v>0</v>
      </c>
      <c r="J20" s="160">
        <v>0</v>
      </c>
      <c r="K20" s="343" t="str">
        <f>IFERROR(C20/G20,"-")</f>
        <v>-</v>
      </c>
      <c r="L20" s="344" t="str">
        <f t="shared" ref="L20:N20" si="4">IFERROR(D20/H20,"-")</f>
        <v>-</v>
      </c>
      <c r="M20" s="342" t="str">
        <f t="shared" si="4"/>
        <v>-</v>
      </c>
      <c r="N20" s="342" t="str">
        <f t="shared" si="4"/>
        <v>-</v>
      </c>
    </row>
    <row r="21" spans="1:14" ht="15.75" thickBot="1" x14ac:dyDescent="0.3">
      <c r="B21" s="167" t="s">
        <v>48</v>
      </c>
      <c r="C21" s="168">
        <f>SUM(D21:F21)</f>
        <v>23832</v>
      </c>
      <c r="D21" s="169">
        <v>13376</v>
      </c>
      <c r="E21" s="169">
        <v>5401</v>
      </c>
      <c r="F21" s="170">
        <v>5055</v>
      </c>
      <c r="G21" s="168">
        <f>SUM(H21:J21)</f>
        <v>23211</v>
      </c>
      <c r="H21" s="169">
        <v>13709</v>
      </c>
      <c r="I21" s="169">
        <v>5593</v>
      </c>
      <c r="J21" s="170">
        <v>3909</v>
      </c>
      <c r="K21" s="320">
        <f>(C21-G21)/G21*100</f>
        <v>2.6754556029468786</v>
      </c>
      <c r="L21" s="321">
        <f>(D21-H21)/H21*100</f>
        <v>-2.4290612006710921</v>
      </c>
      <c r="M21" s="321">
        <f t="shared" ref="M21:N21" si="5">(E21-I21)/I21*100</f>
        <v>-3.4328625067048097</v>
      </c>
      <c r="N21" s="321">
        <f t="shared" si="5"/>
        <v>29.316960859554875</v>
      </c>
    </row>
    <row r="22" spans="1:14" ht="15.75" thickTop="1" x14ac:dyDescent="0.25">
      <c r="B22" s="58" t="s">
        <v>180</v>
      </c>
      <c r="C22" s="153"/>
      <c r="D22" s="159"/>
      <c r="E22" s="159"/>
      <c r="F22" s="159"/>
      <c r="G22" s="156"/>
      <c r="H22" s="159"/>
      <c r="I22" s="159"/>
      <c r="J22" s="159"/>
      <c r="K22" s="161"/>
      <c r="L22" s="161"/>
      <c r="M22" s="161"/>
      <c r="N22" s="314" t="s">
        <v>119</v>
      </c>
    </row>
    <row r="23" spans="1:14" x14ac:dyDescent="0.25">
      <c r="C23" s="47"/>
      <c r="D23" s="48"/>
      <c r="E23" s="26"/>
      <c r="F23" s="26"/>
      <c r="G23" s="4"/>
      <c r="H23" s="47"/>
      <c r="I23" s="4"/>
      <c r="J23" s="4"/>
      <c r="K23" s="4"/>
      <c r="L23" s="4"/>
      <c r="M23" s="4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71"/>
  <sheetViews>
    <sheetView showGridLines="0" zoomScale="85" zoomScaleNormal="85" workbookViewId="0">
      <selection activeCell="J7" sqref="J7"/>
    </sheetView>
  </sheetViews>
  <sheetFormatPr defaultRowHeight="15" x14ac:dyDescent="0.25"/>
  <cols>
    <col min="1" max="1" width="2.140625" style="1" customWidth="1"/>
    <col min="2" max="2" width="27.85546875" style="1" customWidth="1"/>
    <col min="3" max="9" width="9" style="2" customWidth="1"/>
    <col min="10" max="10" width="10.42578125" style="2" customWidth="1"/>
    <col min="11" max="14" width="9" style="2" customWidth="1"/>
    <col min="15" max="15" width="2" style="1" customWidth="1"/>
    <col min="19" max="19" width="11.85546875" customWidth="1"/>
  </cols>
  <sheetData>
    <row r="1" spans="2:15" ht="7.35" customHeight="1" x14ac:dyDescent="0.25"/>
    <row r="2" spans="2:15" x14ac:dyDescent="0.25">
      <c r="B2" s="64" t="s">
        <v>98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</row>
    <row r="3" spans="2:15" ht="7.35" customHeight="1" x14ac:dyDescent="0.25">
      <c r="B3" s="52"/>
      <c r="C3" s="144"/>
      <c r="D3" s="144"/>
      <c r="E3" s="144"/>
      <c r="F3" s="144"/>
      <c r="G3" s="144"/>
      <c r="H3" s="144"/>
      <c r="I3" s="144"/>
      <c r="J3" s="144"/>
      <c r="K3" s="144"/>
      <c r="L3" s="52"/>
      <c r="M3" s="52"/>
      <c r="N3" s="144"/>
      <c r="O3" s="2"/>
    </row>
    <row r="4" spans="2:15" ht="15.75" thickBot="1" x14ac:dyDescent="0.3">
      <c r="B4" s="52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75" t="s">
        <v>53</v>
      </c>
    </row>
    <row r="5" spans="2:15" ht="22.5" customHeight="1" thickBot="1" x14ac:dyDescent="0.3">
      <c r="B5" s="420"/>
      <c r="C5" s="419" t="s">
        <v>206</v>
      </c>
      <c r="D5" s="419"/>
      <c r="E5" s="419"/>
      <c r="F5" s="419"/>
      <c r="G5" s="419" t="s">
        <v>186</v>
      </c>
      <c r="H5" s="419"/>
      <c r="I5" s="419"/>
      <c r="J5" s="419"/>
      <c r="K5" s="419" t="s">
        <v>49</v>
      </c>
      <c r="L5" s="419"/>
      <c r="M5" s="419"/>
      <c r="N5" s="419"/>
    </row>
    <row r="6" spans="2:15" ht="22.5" customHeight="1" thickBot="1" x14ac:dyDescent="0.3">
      <c r="B6" s="422"/>
      <c r="C6" s="124" t="s">
        <v>0</v>
      </c>
      <c r="D6" s="145" t="s">
        <v>182</v>
      </c>
      <c r="E6" s="145" t="s">
        <v>183</v>
      </c>
      <c r="F6" s="145" t="s">
        <v>184</v>
      </c>
      <c r="G6" s="124" t="s">
        <v>0</v>
      </c>
      <c r="H6" s="145" t="s">
        <v>187</v>
      </c>
      <c r="I6" s="145" t="s">
        <v>188</v>
      </c>
      <c r="J6" s="145" t="s">
        <v>189</v>
      </c>
      <c r="K6" s="124" t="str">
        <f>C6</f>
        <v>Total</v>
      </c>
      <c r="L6" s="145" t="str">
        <f>D6</f>
        <v>Out.23</v>
      </c>
      <c r="M6" s="145" t="str">
        <f>E6</f>
        <v>Nov.23</v>
      </c>
      <c r="N6" s="145" t="str">
        <f>F6</f>
        <v>Dez.23</v>
      </c>
    </row>
    <row r="7" spans="2:15" ht="7.35" customHeight="1" x14ac:dyDescent="0.25">
      <c r="B7" s="400"/>
      <c r="C7" s="172"/>
      <c r="D7" s="171"/>
      <c r="E7" s="171"/>
      <c r="F7" s="171"/>
      <c r="G7" s="172"/>
      <c r="H7" s="171"/>
      <c r="I7" s="171"/>
      <c r="J7" s="171"/>
      <c r="K7" s="172"/>
      <c r="L7" s="172"/>
      <c r="M7" s="171"/>
      <c r="N7" s="171"/>
    </row>
    <row r="8" spans="2:15" x14ac:dyDescent="0.25">
      <c r="B8" s="148" t="s">
        <v>81</v>
      </c>
      <c r="C8" s="173">
        <f>SUM(F8)+SUM(E8)+SUM(D8)</f>
        <v>54532</v>
      </c>
      <c r="D8" s="186">
        <f>+SUM(D21)+SUM(D35)</f>
        <v>25553</v>
      </c>
      <c r="E8" s="186">
        <f>+SUM(E21)+SUM(E35)</f>
        <v>15090</v>
      </c>
      <c r="F8" s="165">
        <f>+SUM(F21)+SUM(F35)</f>
        <v>13889</v>
      </c>
      <c r="G8" s="173">
        <f>SUM(J8)+SUM(I8)+SUM(H8)</f>
        <v>51364</v>
      </c>
      <c r="H8" s="186">
        <f>+SUM(H21)+SUM(H35)</f>
        <v>22932</v>
      </c>
      <c r="I8" s="186">
        <f>+SUM(I21)+SUM(I35)</f>
        <v>15770</v>
      </c>
      <c r="J8" s="165">
        <f>+SUM(J21)+SUM(J35)</f>
        <v>12662</v>
      </c>
      <c r="K8" s="151">
        <f>(C8-G8)/G8*100</f>
        <v>6.1677439451756095</v>
      </c>
      <c r="L8" s="187">
        <f>(D8-H8)/H8*100</f>
        <v>11.429443572300716</v>
      </c>
      <c r="M8" s="187">
        <f>(E8-I8)/I8*100</f>
        <v>-4.3119847812301844</v>
      </c>
      <c r="N8" s="187">
        <f>(F8-J8)/J8*100</f>
        <v>9.6904122571473703</v>
      </c>
    </row>
    <row r="9" spans="2:15" ht="7.35" customHeight="1" x14ac:dyDescent="0.25">
      <c r="B9" s="146"/>
      <c r="C9" s="174"/>
      <c r="D9" s="156"/>
      <c r="E9" s="156"/>
      <c r="F9" s="157"/>
      <c r="G9" s="174"/>
      <c r="H9" s="156"/>
      <c r="I9" s="156"/>
      <c r="J9" s="157"/>
      <c r="K9" s="319"/>
      <c r="L9" s="161"/>
      <c r="M9" s="161"/>
      <c r="N9" s="161"/>
    </row>
    <row r="10" spans="2:15" x14ac:dyDescent="0.25">
      <c r="B10" s="155" t="s">
        <v>7</v>
      </c>
      <c r="C10" s="173">
        <f>SUM(F10)+SUM(E10)+SUM(D10)</f>
        <v>52715</v>
      </c>
      <c r="D10" s="186">
        <f>+SUM(D23)+SUM(D37)</f>
        <v>24786</v>
      </c>
      <c r="E10" s="186">
        <f>+SUM(E23)+SUM(E37)</f>
        <v>14466</v>
      </c>
      <c r="F10" s="165">
        <f>+SUM(F23)+SUM(F37)</f>
        <v>13463</v>
      </c>
      <c r="G10" s="173">
        <f>SUM(J10)+SUM(I10)+SUM(H10)</f>
        <v>49669</v>
      </c>
      <c r="H10" s="186">
        <f>+SUM(H23)+SUM(H37)</f>
        <v>22133</v>
      </c>
      <c r="I10" s="186">
        <f>+SUM(I23)+SUM(I37)</f>
        <v>15231</v>
      </c>
      <c r="J10" s="165">
        <f>+SUM(J23)+SUM(J37)</f>
        <v>12305</v>
      </c>
      <c r="K10" s="151">
        <f>(C10-G10)/G10*100</f>
        <v>6.1325977974189128</v>
      </c>
      <c r="L10" s="187">
        <f>(D10-H10)/H10*100</f>
        <v>11.98662630461302</v>
      </c>
      <c r="M10" s="187">
        <f>(E10-I10)/I10*100</f>
        <v>-5.0226511719519404</v>
      </c>
      <c r="N10" s="187">
        <f>(F10-J10)/J10*100</f>
        <v>9.410808614384397</v>
      </c>
    </row>
    <row r="11" spans="2:15" ht="7.35" customHeight="1" x14ac:dyDescent="0.25">
      <c r="B11" s="148"/>
      <c r="C11" s="174"/>
      <c r="D11" s="156"/>
      <c r="E11" s="156"/>
      <c r="F11" s="157"/>
      <c r="G11" s="174"/>
      <c r="H11" s="156"/>
      <c r="I11" s="156"/>
      <c r="J11" s="157"/>
      <c r="K11" s="319"/>
      <c r="L11" s="161"/>
      <c r="M11" s="161"/>
      <c r="N11" s="161"/>
    </row>
    <row r="12" spans="2:15" x14ac:dyDescent="0.25">
      <c r="B12" s="158" t="s">
        <v>85</v>
      </c>
      <c r="C12" s="174">
        <f>SUM(F12)+SUM(E12)+SUM(D12)</f>
        <v>6348</v>
      </c>
      <c r="D12" s="156">
        <f t="shared" ref="D12:F14" si="0">+SUM(D25)+SUM(D39)</f>
        <v>2740</v>
      </c>
      <c r="E12" s="156">
        <f t="shared" si="0"/>
        <v>1821</v>
      </c>
      <c r="F12" s="157">
        <f t="shared" si="0"/>
        <v>1787</v>
      </c>
      <c r="G12" s="174">
        <f>SUM(J12)+SUM(I12)+SUM(H12)</f>
        <v>6385</v>
      </c>
      <c r="H12" s="156">
        <f t="shared" ref="H12:J14" si="1">+SUM(H25)+SUM(H39)</f>
        <v>2426</v>
      </c>
      <c r="I12" s="156">
        <f t="shared" si="1"/>
        <v>2052</v>
      </c>
      <c r="J12" s="157">
        <f t="shared" si="1"/>
        <v>1907</v>
      </c>
      <c r="K12" s="319">
        <f t="shared" ref="K12:N14" si="2">(C12-G12)/G12*100</f>
        <v>-0.57948316366483954</v>
      </c>
      <c r="L12" s="161">
        <f t="shared" si="2"/>
        <v>12.943116240725475</v>
      </c>
      <c r="M12" s="161">
        <f t="shared" si="2"/>
        <v>-11.257309941520468</v>
      </c>
      <c r="N12" s="161">
        <f t="shared" si="2"/>
        <v>-6.292606187729417</v>
      </c>
    </row>
    <row r="13" spans="2:15" x14ac:dyDescent="0.25">
      <c r="B13" s="158" t="s">
        <v>82</v>
      </c>
      <c r="C13" s="174">
        <f>SUM(F13)+SUM(E13)+SUM(D13)</f>
        <v>11608</v>
      </c>
      <c r="D13" s="156">
        <f t="shared" si="0"/>
        <v>5478</v>
      </c>
      <c r="E13" s="156">
        <f t="shared" si="0"/>
        <v>3132</v>
      </c>
      <c r="F13" s="157">
        <f t="shared" si="0"/>
        <v>2998</v>
      </c>
      <c r="G13" s="174">
        <f>SUM(J13)+SUM(I13)+SUM(H13)</f>
        <v>10131</v>
      </c>
      <c r="H13" s="156">
        <f t="shared" si="1"/>
        <v>4042</v>
      </c>
      <c r="I13" s="156">
        <f t="shared" si="1"/>
        <v>3761</v>
      </c>
      <c r="J13" s="157">
        <f t="shared" si="1"/>
        <v>2328</v>
      </c>
      <c r="K13" s="319">
        <f t="shared" si="2"/>
        <v>14.579014904747803</v>
      </c>
      <c r="L13" s="161">
        <f t="shared" si="2"/>
        <v>35.526966848095007</v>
      </c>
      <c r="M13" s="161">
        <f t="shared" si="2"/>
        <v>-16.724275458654613</v>
      </c>
      <c r="N13" s="161">
        <f t="shared" si="2"/>
        <v>28.780068728522334</v>
      </c>
    </row>
    <row r="14" spans="2:15" x14ac:dyDescent="0.25">
      <c r="B14" s="158" t="s">
        <v>132</v>
      </c>
      <c r="C14" s="174">
        <f>SUM(F14)+SUM(E14)+SUM(D14)</f>
        <v>34759</v>
      </c>
      <c r="D14" s="156">
        <f t="shared" si="0"/>
        <v>16568</v>
      </c>
      <c r="E14" s="156">
        <f t="shared" si="0"/>
        <v>9513</v>
      </c>
      <c r="F14" s="157">
        <f t="shared" si="0"/>
        <v>8678</v>
      </c>
      <c r="G14" s="174">
        <f>SUM(J14)+SUM(I14)+SUM(H14)</f>
        <v>33153</v>
      </c>
      <c r="H14" s="156">
        <f t="shared" si="1"/>
        <v>15665</v>
      </c>
      <c r="I14" s="156">
        <f t="shared" si="1"/>
        <v>9418</v>
      </c>
      <c r="J14" s="157">
        <f t="shared" si="1"/>
        <v>8070</v>
      </c>
      <c r="K14" s="319">
        <f t="shared" si="2"/>
        <v>4.8442071607396011</v>
      </c>
      <c r="L14" s="161">
        <f t="shared" si="2"/>
        <v>5.7644430258538142</v>
      </c>
      <c r="M14" s="161">
        <f t="shared" si="2"/>
        <v>1.008706731790189</v>
      </c>
      <c r="N14" s="161">
        <f t="shared" si="2"/>
        <v>7.5340768277571248</v>
      </c>
    </row>
    <row r="15" spans="2:15" ht="7.35" customHeight="1" x14ac:dyDescent="0.25">
      <c r="B15" s="146"/>
      <c r="C15" s="174"/>
      <c r="D15" s="156"/>
      <c r="E15" s="156"/>
      <c r="F15" s="157"/>
      <c r="G15" s="174"/>
      <c r="H15" s="156"/>
      <c r="I15" s="156"/>
      <c r="J15" s="157"/>
      <c r="K15" s="319"/>
      <c r="L15" s="161"/>
      <c r="M15" s="161"/>
      <c r="N15" s="161"/>
    </row>
    <row r="16" spans="2:15" x14ac:dyDescent="0.25">
      <c r="B16" s="155" t="s">
        <v>8</v>
      </c>
      <c r="C16" s="173">
        <f>SUM(F16)+SUM(E16)+SUM(D16)</f>
        <v>1817</v>
      </c>
      <c r="D16" s="186">
        <f>+SUM(D29)+SUM(D43)</f>
        <v>767</v>
      </c>
      <c r="E16" s="186">
        <f>+SUM(E29)+SUM(E43)</f>
        <v>624</v>
      </c>
      <c r="F16" s="165">
        <f>+SUM(F29)+SUM(F43)</f>
        <v>426</v>
      </c>
      <c r="G16" s="173">
        <f>SUM(J16)+SUM(I16)+SUM(H16)</f>
        <v>1695</v>
      </c>
      <c r="H16" s="186">
        <f>+SUM(H29)+SUM(H43)</f>
        <v>799</v>
      </c>
      <c r="I16" s="186">
        <f>+SUM(I29)+SUM(I43)</f>
        <v>539</v>
      </c>
      <c r="J16" s="165">
        <f>+SUM(J29)+SUM(J43)</f>
        <v>357</v>
      </c>
      <c r="K16" s="151">
        <f>(C16-G16)/G16*100</f>
        <v>7.1976401179941005</v>
      </c>
      <c r="L16" s="187">
        <f>(D16-H16)/H16*100</f>
        <v>-4.005006257822278</v>
      </c>
      <c r="M16" s="187">
        <f>(E16-I16)/I16*100</f>
        <v>15.769944341372913</v>
      </c>
      <c r="N16" s="187">
        <f>(F16-J16)/J16*100</f>
        <v>19.327731092436977</v>
      </c>
    </row>
    <row r="17" spans="1:15" ht="7.35" customHeight="1" x14ac:dyDescent="0.25">
      <c r="B17" s="146"/>
      <c r="C17" s="174"/>
      <c r="D17" s="156"/>
      <c r="E17" s="156"/>
      <c r="F17" s="157"/>
      <c r="G17" s="174"/>
      <c r="H17" s="156"/>
      <c r="I17" s="156"/>
      <c r="J17" s="157"/>
      <c r="K17" s="151"/>
      <c r="L17" s="161"/>
      <c r="M17" s="161"/>
      <c r="N17" s="161"/>
    </row>
    <row r="18" spans="1:15" x14ac:dyDescent="0.25">
      <c r="B18" s="158" t="s">
        <v>117</v>
      </c>
      <c r="C18" s="174">
        <f>SUM(F18)+SUM(E18)+SUM(D18)</f>
        <v>0</v>
      </c>
      <c r="D18" s="156">
        <f t="shared" ref="D18:F19" si="3">+SUM(D31)+SUM(D45)</f>
        <v>0</v>
      </c>
      <c r="E18" s="156">
        <f t="shared" si="3"/>
        <v>0</v>
      </c>
      <c r="F18" s="157">
        <f t="shared" si="3"/>
        <v>0</v>
      </c>
      <c r="G18" s="174">
        <f>SUM(J18)+SUM(I18)+SUM(H18)</f>
        <v>0</v>
      </c>
      <c r="H18" s="156">
        <f t="shared" ref="H18:J19" si="4">+SUM(H31)+SUM(H45)</f>
        <v>0</v>
      </c>
      <c r="I18" s="156">
        <f t="shared" si="4"/>
        <v>0</v>
      </c>
      <c r="J18" s="157">
        <f t="shared" si="4"/>
        <v>0</v>
      </c>
      <c r="K18" s="343" t="str">
        <f>IFERROR(C18/G18,"-")</f>
        <v>-</v>
      </c>
      <c r="L18" s="342" t="str">
        <f t="shared" ref="L18:N18" si="5">IFERROR(D18/H18,"-")</f>
        <v>-</v>
      </c>
      <c r="M18" s="342" t="str">
        <f t="shared" si="5"/>
        <v>-</v>
      </c>
      <c r="N18" s="342" t="str">
        <f t="shared" si="5"/>
        <v>-</v>
      </c>
    </row>
    <row r="19" spans="1:15" x14ac:dyDescent="0.25">
      <c r="B19" s="158" t="s">
        <v>48</v>
      </c>
      <c r="C19" s="174">
        <f>SUM(F19)+SUM(E19)+SUM(D19)</f>
        <v>1817</v>
      </c>
      <c r="D19" s="322">
        <f t="shared" si="3"/>
        <v>767</v>
      </c>
      <c r="E19" s="156">
        <f t="shared" si="3"/>
        <v>624</v>
      </c>
      <c r="F19" s="175">
        <f t="shared" si="3"/>
        <v>426</v>
      </c>
      <c r="G19" s="174">
        <f>SUM(J19)+SUM(I19)+SUM(H19)</f>
        <v>1695</v>
      </c>
      <c r="H19" s="156">
        <f t="shared" si="4"/>
        <v>799</v>
      </c>
      <c r="I19" s="156">
        <f t="shared" si="4"/>
        <v>539</v>
      </c>
      <c r="J19" s="157">
        <f t="shared" si="4"/>
        <v>357</v>
      </c>
      <c r="K19" s="319">
        <f t="shared" ref="K19:L19" si="6">(C19-G19)/G19*100</f>
        <v>7.1976401179941005</v>
      </c>
      <c r="L19" s="161">
        <f t="shared" si="6"/>
        <v>-4.005006257822278</v>
      </c>
      <c r="M19" s="161">
        <f t="shared" ref="M19" si="7">(E19-I19)/I19*100</f>
        <v>15.769944341372913</v>
      </c>
      <c r="N19" s="161">
        <f t="shared" ref="N19" si="8">(F19-J19)/J19*100</f>
        <v>19.327731092436977</v>
      </c>
    </row>
    <row r="20" spans="1:15" ht="7.35" customHeight="1" x14ac:dyDescent="0.25">
      <c r="B20" s="146"/>
      <c r="C20" s="174"/>
      <c r="D20" s="156"/>
      <c r="E20" s="156"/>
      <c r="F20" s="157"/>
      <c r="G20" s="174"/>
      <c r="H20" s="156"/>
      <c r="I20" s="156"/>
      <c r="J20" s="157"/>
      <c r="K20" s="319"/>
      <c r="L20" s="161"/>
      <c r="M20" s="161"/>
      <c r="N20" s="161"/>
    </row>
    <row r="21" spans="1:15" x14ac:dyDescent="0.25">
      <c r="A21" s="3"/>
      <c r="B21" s="148" t="s">
        <v>83</v>
      </c>
      <c r="C21" s="173">
        <f t="shared" ref="C21:J21" si="9">C23+C29</f>
        <v>44154</v>
      </c>
      <c r="D21" s="186">
        <f t="shared" si="9"/>
        <v>20361</v>
      </c>
      <c r="E21" s="186">
        <f t="shared" si="9"/>
        <v>12261</v>
      </c>
      <c r="F21" s="165">
        <f t="shared" si="9"/>
        <v>11532</v>
      </c>
      <c r="G21" s="173">
        <f t="shared" si="9"/>
        <v>42142</v>
      </c>
      <c r="H21" s="186">
        <f t="shared" si="9"/>
        <v>18245</v>
      </c>
      <c r="I21" s="186">
        <f t="shared" si="9"/>
        <v>12984</v>
      </c>
      <c r="J21" s="165">
        <f t="shared" si="9"/>
        <v>10913</v>
      </c>
      <c r="K21" s="151">
        <f>(C21-G21)/G21*100</f>
        <v>4.7743343932418965</v>
      </c>
      <c r="L21" s="187">
        <f>(D21-H21)/H21*100</f>
        <v>11.597697999451904</v>
      </c>
      <c r="M21" s="187">
        <f>(E21-I21)/I21*100</f>
        <v>-5.5683918669131236</v>
      </c>
      <c r="N21" s="187">
        <f>(F21-J21)/J21*100</f>
        <v>5.6721341519288915</v>
      </c>
      <c r="O21" s="3"/>
    </row>
    <row r="22" spans="1:15" ht="7.35" customHeight="1" x14ac:dyDescent="0.25">
      <c r="B22" s="146"/>
      <c r="C22" s="174"/>
      <c r="D22" s="156"/>
      <c r="E22" s="156"/>
      <c r="F22" s="157"/>
      <c r="G22" s="174"/>
      <c r="H22" s="156"/>
      <c r="I22" s="156"/>
      <c r="J22" s="157"/>
      <c r="K22" s="319"/>
      <c r="L22" s="161"/>
      <c r="M22" s="161"/>
      <c r="N22" s="161"/>
    </row>
    <row r="23" spans="1:15" x14ac:dyDescent="0.25">
      <c r="A23" s="3"/>
      <c r="B23" s="155" t="s">
        <v>7</v>
      </c>
      <c r="C23" s="173">
        <f t="shared" ref="C23:J23" si="10">SUM(C25:C27)</f>
        <v>44001</v>
      </c>
      <c r="D23" s="186">
        <f t="shared" si="10"/>
        <v>20289</v>
      </c>
      <c r="E23" s="186">
        <f t="shared" si="10"/>
        <v>12228</v>
      </c>
      <c r="F23" s="165">
        <f t="shared" si="10"/>
        <v>11484</v>
      </c>
      <c r="G23" s="173">
        <f t="shared" ref="G23" si="11">SUM(G25:G27)</f>
        <v>42002</v>
      </c>
      <c r="H23" s="186">
        <f t="shared" si="10"/>
        <v>18190</v>
      </c>
      <c r="I23" s="186">
        <f t="shared" si="10"/>
        <v>12941</v>
      </c>
      <c r="J23" s="165">
        <f t="shared" si="10"/>
        <v>10871</v>
      </c>
      <c r="K23" s="151">
        <f>(C23-G23)/G23*100</f>
        <v>4.759297176324937</v>
      </c>
      <c r="L23" s="187">
        <f>(D23-H23)/H23*100</f>
        <v>11.539307311709731</v>
      </c>
      <c r="M23" s="187">
        <f>(E23-I23)/I23*100</f>
        <v>-5.5096205857352603</v>
      </c>
      <c r="N23" s="187">
        <f>(F23-J23)/J23*100</f>
        <v>5.638855671051421</v>
      </c>
      <c r="O23" s="3"/>
    </row>
    <row r="24" spans="1:15" ht="7.35" customHeight="1" x14ac:dyDescent="0.25">
      <c r="B24" s="146"/>
      <c r="C24" s="174"/>
      <c r="D24" s="156"/>
      <c r="E24" s="156"/>
      <c r="F24" s="157"/>
      <c r="G24" s="174"/>
      <c r="H24" s="156"/>
      <c r="I24" s="156"/>
      <c r="J24" s="157"/>
      <c r="K24" s="319"/>
      <c r="L24" s="161"/>
      <c r="M24" s="161"/>
      <c r="N24" s="161"/>
    </row>
    <row r="25" spans="1:15" x14ac:dyDescent="0.25">
      <c r="B25" s="158" t="s">
        <v>85</v>
      </c>
      <c r="C25" s="174">
        <f>SUM(D25:F25)</f>
        <v>6004</v>
      </c>
      <c r="D25" s="156">
        <v>2576</v>
      </c>
      <c r="E25" s="156">
        <v>1734</v>
      </c>
      <c r="F25" s="157">
        <v>1694</v>
      </c>
      <c r="G25" s="174">
        <f>SUM(H25:J25)</f>
        <v>6050</v>
      </c>
      <c r="H25" s="156">
        <v>2251</v>
      </c>
      <c r="I25" s="156">
        <v>1976</v>
      </c>
      <c r="J25" s="157">
        <v>1823</v>
      </c>
      <c r="K25" s="319">
        <f>(C25-G25)/G25*100</f>
        <v>-0.76033057851239672</v>
      </c>
      <c r="L25" s="161">
        <f t="shared" ref="K25:N27" si="12">(D25-H25)/H25*100</f>
        <v>14.438027543314083</v>
      </c>
      <c r="M25" s="161">
        <f t="shared" si="12"/>
        <v>-12.246963562753036</v>
      </c>
      <c r="N25" s="161">
        <f t="shared" si="12"/>
        <v>-7.0762479429511789</v>
      </c>
    </row>
    <row r="26" spans="1:15" x14ac:dyDescent="0.25">
      <c r="B26" s="158" t="s">
        <v>82</v>
      </c>
      <c r="C26" s="174">
        <f>SUM(D26:F26)</f>
        <v>6600</v>
      </c>
      <c r="D26" s="156">
        <v>3002</v>
      </c>
      <c r="E26" s="156">
        <v>1691</v>
      </c>
      <c r="F26" s="157">
        <v>1907</v>
      </c>
      <c r="G26" s="174">
        <f>SUM(H26:J26)</f>
        <v>5804</v>
      </c>
      <c r="H26" s="156">
        <v>1936</v>
      </c>
      <c r="I26" s="156">
        <v>2293</v>
      </c>
      <c r="J26" s="157">
        <v>1575</v>
      </c>
      <c r="K26" s="319">
        <f>(C26-G26)/G26*100</f>
        <v>13.714679531357685</v>
      </c>
      <c r="L26" s="161">
        <f t="shared" si="12"/>
        <v>55.061983471074385</v>
      </c>
      <c r="M26" s="161">
        <f t="shared" si="12"/>
        <v>-26.25381596162233</v>
      </c>
      <c r="N26" s="161">
        <f t="shared" si="12"/>
        <v>21.079365079365079</v>
      </c>
    </row>
    <row r="27" spans="1:15" x14ac:dyDescent="0.25">
      <c r="B27" s="158" t="s">
        <v>132</v>
      </c>
      <c r="C27" s="174">
        <f>SUM(D27:F27)</f>
        <v>31397</v>
      </c>
      <c r="D27" s="156">
        <v>14711</v>
      </c>
      <c r="E27" s="156">
        <v>8803</v>
      </c>
      <c r="F27" s="157">
        <v>7883</v>
      </c>
      <c r="G27" s="174">
        <f>SUM(H27:J27)</f>
        <v>30148</v>
      </c>
      <c r="H27" s="156">
        <v>14003</v>
      </c>
      <c r="I27" s="156">
        <v>8672</v>
      </c>
      <c r="J27" s="157">
        <v>7473</v>
      </c>
      <c r="K27" s="319">
        <f t="shared" si="12"/>
        <v>4.1428950510813323</v>
      </c>
      <c r="L27" s="161">
        <f t="shared" si="12"/>
        <v>5.0560594158394627</v>
      </c>
      <c r="M27" s="161">
        <f t="shared" si="12"/>
        <v>1.5106088560885609</v>
      </c>
      <c r="N27" s="161">
        <f t="shared" si="12"/>
        <v>5.4864177706409745</v>
      </c>
    </row>
    <row r="28" spans="1:15" ht="7.35" customHeight="1" x14ac:dyDescent="0.25">
      <c r="B28" s="146"/>
      <c r="C28" s="174"/>
      <c r="D28" s="156"/>
      <c r="E28" s="156"/>
      <c r="F28" s="157"/>
      <c r="G28" s="174"/>
      <c r="H28" s="156"/>
      <c r="I28" s="156"/>
      <c r="J28" s="157"/>
      <c r="K28" s="319"/>
      <c r="L28" s="161"/>
      <c r="M28" s="161"/>
      <c r="N28" s="161"/>
    </row>
    <row r="29" spans="1:15" x14ac:dyDescent="0.25">
      <c r="A29" s="3"/>
      <c r="B29" s="155" t="s">
        <v>8</v>
      </c>
      <c r="C29" s="173">
        <f>SUM(C31:C32)</f>
        <v>153</v>
      </c>
      <c r="D29" s="186">
        <f>SUM(D31:D32)</f>
        <v>72</v>
      </c>
      <c r="E29" s="186">
        <f>SUM(E31:E32)</f>
        <v>33</v>
      </c>
      <c r="F29" s="165">
        <f>SUM(F31:F32)</f>
        <v>48</v>
      </c>
      <c r="G29" s="173">
        <f>SUM(G31:G32)</f>
        <v>140</v>
      </c>
      <c r="H29" s="186">
        <f>SUM(H31)+SUM(H32)</f>
        <v>55</v>
      </c>
      <c r="I29" s="186">
        <f>SUM(I31)+SUM(I32)</f>
        <v>43</v>
      </c>
      <c r="J29" s="165">
        <f>SUM(J31)+SUM(J32)</f>
        <v>42</v>
      </c>
      <c r="K29" s="323">
        <f>(C29-G29)/G29*100</f>
        <v>9.2857142857142865</v>
      </c>
      <c r="L29" s="324">
        <f t="shared" ref="L29:M29" si="13">(D29-H29)/H29*100</f>
        <v>30.909090909090907</v>
      </c>
      <c r="M29" s="324">
        <f t="shared" si="13"/>
        <v>-23.255813953488371</v>
      </c>
      <c r="N29" s="324">
        <f>(F29-J29)/J29*100</f>
        <v>14.285714285714285</v>
      </c>
      <c r="O29" s="3"/>
    </row>
    <row r="30" spans="1:15" ht="7.35" customHeight="1" x14ac:dyDescent="0.25">
      <c r="B30" s="146"/>
      <c r="C30" s="174"/>
      <c r="D30" s="156"/>
      <c r="E30" s="156"/>
      <c r="F30" s="157"/>
      <c r="G30" s="174"/>
      <c r="H30" s="156"/>
      <c r="I30" s="156"/>
      <c r="J30" s="157"/>
      <c r="K30" s="319"/>
      <c r="L30" s="161"/>
      <c r="M30" s="161"/>
      <c r="N30" s="161"/>
    </row>
    <row r="31" spans="1:15" x14ac:dyDescent="0.25">
      <c r="B31" s="158" t="s">
        <v>117</v>
      </c>
      <c r="C31" s="174">
        <f>SUM(D31:F31)</f>
        <v>0</v>
      </c>
      <c r="D31" s="312">
        <v>0</v>
      </c>
      <c r="E31" s="312">
        <v>0</v>
      </c>
      <c r="F31" s="176">
        <v>0</v>
      </c>
      <c r="G31" s="174">
        <f>SUM(H31:J31)</f>
        <v>0</v>
      </c>
      <c r="H31" s="312">
        <v>0</v>
      </c>
      <c r="I31" s="312">
        <v>0</v>
      </c>
      <c r="J31" s="176">
        <v>0</v>
      </c>
      <c r="K31" s="343" t="str">
        <f>IFERROR(C31/G31,"-")</f>
        <v>-</v>
      </c>
      <c r="L31" s="342" t="str">
        <f t="shared" ref="L31:N31" si="14">IFERROR(D31/H31,"-")</f>
        <v>-</v>
      </c>
      <c r="M31" s="342" t="str">
        <f t="shared" si="14"/>
        <v>-</v>
      </c>
      <c r="N31" s="342" t="str">
        <f t="shared" si="14"/>
        <v>-</v>
      </c>
    </row>
    <row r="32" spans="1:15" x14ac:dyDescent="0.25">
      <c r="B32" s="158" t="s">
        <v>48</v>
      </c>
      <c r="C32" s="174">
        <f>SUM(D32:F32)</f>
        <v>153</v>
      </c>
      <c r="D32" s="312">
        <v>72</v>
      </c>
      <c r="E32" s="312">
        <v>33</v>
      </c>
      <c r="F32" s="176">
        <v>48</v>
      </c>
      <c r="G32" s="174">
        <f>SUM(H32:J32)</f>
        <v>140</v>
      </c>
      <c r="H32" s="312">
        <v>55</v>
      </c>
      <c r="I32" s="312">
        <v>43</v>
      </c>
      <c r="J32" s="176">
        <v>42</v>
      </c>
      <c r="K32" s="319">
        <f t="shared" ref="K32" si="15">(C32-G32)/G32*100</f>
        <v>9.2857142857142865</v>
      </c>
      <c r="L32" s="161">
        <f t="shared" ref="L32:M32" si="16">(D32-H32)/H32*100</f>
        <v>30.909090909090907</v>
      </c>
      <c r="M32" s="161">
        <f t="shared" si="16"/>
        <v>-23.255813953488371</v>
      </c>
      <c r="N32" s="161">
        <f t="shared" ref="N32" si="17">(F32-J32)/J32*100</f>
        <v>14.285714285714285</v>
      </c>
    </row>
    <row r="33" spans="1:15" ht="7.35" customHeight="1" x14ac:dyDescent="0.25">
      <c r="B33" s="177"/>
      <c r="C33" s="174"/>
      <c r="D33" s="156"/>
      <c r="E33" s="156"/>
      <c r="F33" s="157"/>
      <c r="G33" s="174"/>
      <c r="H33" s="156"/>
      <c r="I33" s="156"/>
      <c r="J33" s="157"/>
      <c r="K33" s="319"/>
      <c r="L33" s="161"/>
      <c r="M33" s="161"/>
      <c r="N33" s="161"/>
    </row>
    <row r="34" spans="1:15" ht="7.35" customHeight="1" x14ac:dyDescent="0.25">
      <c r="B34" s="177"/>
      <c r="C34" s="174"/>
      <c r="D34" s="156"/>
      <c r="E34" s="156"/>
      <c r="F34" s="157"/>
      <c r="G34" s="174"/>
      <c r="H34" s="156"/>
      <c r="I34" s="156"/>
      <c r="J34" s="157"/>
      <c r="K34" s="319"/>
      <c r="L34" s="161"/>
      <c r="M34" s="161"/>
      <c r="N34" s="161"/>
    </row>
    <row r="35" spans="1:15" x14ac:dyDescent="0.25">
      <c r="A35" s="3"/>
      <c r="B35" s="148" t="s">
        <v>84</v>
      </c>
      <c r="C35" s="173">
        <f t="shared" ref="C35:J35" si="18">C37+C43</f>
        <v>10378</v>
      </c>
      <c r="D35" s="186">
        <f t="shared" si="18"/>
        <v>5192</v>
      </c>
      <c r="E35" s="186">
        <f t="shared" si="18"/>
        <v>2829</v>
      </c>
      <c r="F35" s="165">
        <f t="shared" si="18"/>
        <v>2357</v>
      </c>
      <c r="G35" s="173">
        <f t="shared" si="18"/>
        <v>9222</v>
      </c>
      <c r="H35" s="186">
        <f t="shared" si="18"/>
        <v>4687</v>
      </c>
      <c r="I35" s="186">
        <f t="shared" si="18"/>
        <v>2786</v>
      </c>
      <c r="J35" s="165">
        <f t="shared" si="18"/>
        <v>1749</v>
      </c>
      <c r="K35" s="151">
        <f>(C35-G35)/G35*100</f>
        <v>12.535241813055736</v>
      </c>
      <c r="L35" s="187">
        <f>(D35-H35)/H35*100</f>
        <v>10.774482611478557</v>
      </c>
      <c r="M35" s="187">
        <f>(E35-I35)/I35*100</f>
        <v>1.5434314429289304</v>
      </c>
      <c r="N35" s="187">
        <f>(F35-J35)/J35*100</f>
        <v>34.762721555174387</v>
      </c>
      <c r="O35" s="3"/>
    </row>
    <row r="36" spans="1:15" ht="7.35" customHeight="1" x14ac:dyDescent="0.25">
      <c r="B36" s="146"/>
      <c r="C36" s="174"/>
      <c r="D36" s="156"/>
      <c r="E36" s="156"/>
      <c r="F36" s="157"/>
      <c r="G36" s="174"/>
      <c r="H36" s="156"/>
      <c r="I36" s="156"/>
      <c r="J36" s="157"/>
      <c r="K36" s="319"/>
      <c r="L36" s="161"/>
      <c r="M36" s="161"/>
      <c r="N36" s="161"/>
    </row>
    <row r="37" spans="1:15" x14ac:dyDescent="0.25">
      <c r="A37" s="3"/>
      <c r="B37" s="155" t="s">
        <v>7</v>
      </c>
      <c r="C37" s="173">
        <f t="shared" ref="C37:J37" si="19">SUM(C39:C41)</f>
        <v>8714</v>
      </c>
      <c r="D37" s="186">
        <f t="shared" si="19"/>
        <v>4497</v>
      </c>
      <c r="E37" s="186">
        <f t="shared" si="19"/>
        <v>2238</v>
      </c>
      <c r="F37" s="165">
        <f t="shared" si="19"/>
        <v>1979</v>
      </c>
      <c r="G37" s="173">
        <f t="shared" ref="G37" si="20">SUM(G39:G41)</f>
        <v>7667</v>
      </c>
      <c r="H37" s="186">
        <f t="shared" si="19"/>
        <v>3943</v>
      </c>
      <c r="I37" s="186">
        <f t="shared" si="19"/>
        <v>2290</v>
      </c>
      <c r="J37" s="165">
        <f t="shared" si="19"/>
        <v>1434</v>
      </c>
      <c r="K37" s="151">
        <f>(C37-G37)/G37*100</f>
        <v>13.655928003130299</v>
      </c>
      <c r="L37" s="187">
        <f>(D37-H37)/H37*100</f>
        <v>14.050215571899569</v>
      </c>
      <c r="M37" s="187">
        <f>(E37-I37)/I37*100</f>
        <v>-2.2707423580786026</v>
      </c>
      <c r="N37" s="187">
        <f>(F37-J37)/J37*100</f>
        <v>38.005578800557885</v>
      </c>
      <c r="O37" s="3"/>
    </row>
    <row r="38" spans="1:15" ht="7.35" customHeight="1" x14ac:dyDescent="0.25">
      <c r="B38" s="146"/>
      <c r="C38" s="174"/>
      <c r="D38" s="156"/>
      <c r="E38" s="156"/>
      <c r="F38" s="157"/>
      <c r="G38" s="174"/>
      <c r="H38" s="156"/>
      <c r="I38" s="156"/>
      <c r="J38" s="157"/>
      <c r="K38" s="319"/>
      <c r="L38" s="161"/>
      <c r="M38" s="161"/>
      <c r="N38" s="161"/>
    </row>
    <row r="39" spans="1:15" x14ac:dyDescent="0.25">
      <c r="B39" s="158" t="s">
        <v>85</v>
      </c>
      <c r="C39" s="174">
        <f>SUM(D39:F39)</f>
        <v>344</v>
      </c>
      <c r="D39" s="156">
        <v>164</v>
      </c>
      <c r="E39" s="156">
        <v>87</v>
      </c>
      <c r="F39" s="157">
        <v>93</v>
      </c>
      <c r="G39" s="174">
        <f>SUM(H39:J39)</f>
        <v>335</v>
      </c>
      <c r="H39" s="156">
        <v>175</v>
      </c>
      <c r="I39" s="156">
        <v>76</v>
      </c>
      <c r="J39" s="175">
        <v>84</v>
      </c>
      <c r="K39" s="319">
        <f t="shared" ref="K39:N41" si="21">(C39-G39)/G39*100</f>
        <v>2.6865671641791042</v>
      </c>
      <c r="L39" s="161">
        <f t="shared" si="21"/>
        <v>-6.2857142857142865</v>
      </c>
      <c r="M39" s="161">
        <f t="shared" si="21"/>
        <v>14.473684210526317</v>
      </c>
      <c r="N39" s="161">
        <f t="shared" si="21"/>
        <v>10.714285714285714</v>
      </c>
    </row>
    <row r="40" spans="1:15" x14ac:dyDescent="0.25">
      <c r="B40" s="158" t="s">
        <v>82</v>
      </c>
      <c r="C40" s="174">
        <f>SUM(D40:F40)</f>
        <v>5008</v>
      </c>
      <c r="D40" s="159">
        <v>2476</v>
      </c>
      <c r="E40" s="159">
        <v>1441</v>
      </c>
      <c r="F40" s="160">
        <v>1091</v>
      </c>
      <c r="G40" s="174">
        <f t="shared" ref="G40:G41" si="22">SUM(H40:J40)</f>
        <v>4327</v>
      </c>
      <c r="H40" s="156">
        <v>2106</v>
      </c>
      <c r="I40" s="156">
        <v>1468</v>
      </c>
      <c r="J40" s="157">
        <v>753</v>
      </c>
      <c r="K40" s="319">
        <f t="shared" si="21"/>
        <v>15.738386873122256</v>
      </c>
      <c r="L40" s="161">
        <f t="shared" si="21"/>
        <v>17.568850902184234</v>
      </c>
      <c r="M40" s="161">
        <f t="shared" si="21"/>
        <v>-1.8392370572207086</v>
      </c>
      <c r="N40" s="161">
        <f t="shared" si="21"/>
        <v>44.887118193891098</v>
      </c>
    </row>
    <row r="41" spans="1:15" x14ac:dyDescent="0.25">
      <c r="B41" s="158" t="s">
        <v>132</v>
      </c>
      <c r="C41" s="174">
        <f>SUM(D41:F41)</f>
        <v>3362</v>
      </c>
      <c r="D41" s="159">
        <v>1857</v>
      </c>
      <c r="E41" s="159">
        <v>710</v>
      </c>
      <c r="F41" s="160">
        <v>795</v>
      </c>
      <c r="G41" s="174">
        <f t="shared" si="22"/>
        <v>3005</v>
      </c>
      <c r="H41" s="156">
        <v>1662</v>
      </c>
      <c r="I41" s="156">
        <v>746</v>
      </c>
      <c r="J41" s="157">
        <v>597</v>
      </c>
      <c r="K41" s="319">
        <f t="shared" si="21"/>
        <v>11.880199667221298</v>
      </c>
      <c r="L41" s="161">
        <f t="shared" si="21"/>
        <v>11.732851985559567</v>
      </c>
      <c r="M41" s="161">
        <f>(E41-I41)/I41*100</f>
        <v>-4.8257372654155493</v>
      </c>
      <c r="N41" s="161">
        <f t="shared" si="21"/>
        <v>33.165829145728644</v>
      </c>
    </row>
    <row r="42" spans="1:15" ht="7.35" customHeight="1" x14ac:dyDescent="0.25">
      <c r="B42" s="163"/>
      <c r="C42" s="174"/>
      <c r="D42" s="156"/>
      <c r="E42" s="156"/>
      <c r="F42" s="157"/>
      <c r="G42" s="174"/>
      <c r="H42" s="156"/>
      <c r="I42" s="156"/>
      <c r="J42" s="157"/>
      <c r="K42" s="319"/>
      <c r="L42" s="161"/>
      <c r="M42" s="161"/>
      <c r="N42" s="161"/>
    </row>
    <row r="43" spans="1:15" x14ac:dyDescent="0.25">
      <c r="A43" s="3"/>
      <c r="B43" s="155" t="s">
        <v>8</v>
      </c>
      <c r="C43" s="173">
        <f>SUM(C45:C46)</f>
        <v>1664</v>
      </c>
      <c r="D43" s="186">
        <f t="shared" ref="D43:J43" si="23">SUM(D45:D46)</f>
        <v>695</v>
      </c>
      <c r="E43" s="186">
        <f t="shared" si="23"/>
        <v>591</v>
      </c>
      <c r="F43" s="165">
        <f t="shared" si="23"/>
        <v>378</v>
      </c>
      <c r="G43" s="173">
        <f>SUM(G45:G46)</f>
        <v>1555</v>
      </c>
      <c r="H43" s="186">
        <f t="shared" si="23"/>
        <v>744</v>
      </c>
      <c r="I43" s="186">
        <f t="shared" si="23"/>
        <v>496</v>
      </c>
      <c r="J43" s="165">
        <f t="shared" si="23"/>
        <v>315</v>
      </c>
      <c r="K43" s="151">
        <f>(C43-G43)/G43*100</f>
        <v>7.0096463022508031</v>
      </c>
      <c r="L43" s="187">
        <f>(D43-H43)/H43*100</f>
        <v>-6.586021505376344</v>
      </c>
      <c r="M43" s="187">
        <f>(E43-I43)/I43*100</f>
        <v>19.153225806451612</v>
      </c>
      <c r="N43" s="187">
        <f>(F43-J43)/J43*100</f>
        <v>20</v>
      </c>
      <c r="O43" s="3"/>
    </row>
    <row r="44" spans="1:15" ht="7.35" customHeight="1" x14ac:dyDescent="0.25">
      <c r="B44" s="166"/>
      <c r="C44" s="174"/>
      <c r="D44" s="156"/>
      <c r="E44" s="156"/>
      <c r="F44" s="157"/>
      <c r="G44" s="174"/>
      <c r="H44" s="156"/>
      <c r="I44" s="156"/>
      <c r="J44" s="157"/>
      <c r="K44" s="319"/>
      <c r="L44" s="161"/>
      <c r="M44" s="161"/>
      <c r="N44" s="161"/>
    </row>
    <row r="45" spans="1:15" x14ac:dyDescent="0.25">
      <c r="B45" s="158" t="s">
        <v>117</v>
      </c>
      <c r="C45" s="174">
        <f>SUM(D45:F45)</f>
        <v>0</v>
      </c>
      <c r="D45" s="159">
        <v>0</v>
      </c>
      <c r="E45" s="159">
        <v>0</v>
      </c>
      <c r="F45" s="160">
        <v>0</v>
      </c>
      <c r="G45" s="174">
        <f t="shared" ref="G45:G46" si="24">SUM(H45:J45)</f>
        <v>0</v>
      </c>
      <c r="H45" s="312">
        <v>0</v>
      </c>
      <c r="I45" s="312">
        <v>0</v>
      </c>
      <c r="J45" s="176">
        <v>0</v>
      </c>
      <c r="K45" s="343" t="str">
        <f>IFERROR(C45/G45,"-")</f>
        <v>-</v>
      </c>
      <c r="L45" s="342" t="str">
        <f t="shared" ref="L45:N45" si="25">IFERROR(D45/H45,"-")</f>
        <v>-</v>
      </c>
      <c r="M45" s="342" t="str">
        <f t="shared" si="25"/>
        <v>-</v>
      </c>
      <c r="N45" s="342" t="str">
        <f t="shared" si="25"/>
        <v>-</v>
      </c>
    </row>
    <row r="46" spans="1:15" ht="15.75" thickBot="1" x14ac:dyDescent="0.3">
      <c r="B46" s="167" t="s">
        <v>48</v>
      </c>
      <c r="C46" s="178">
        <f>SUM(D46:F46)</f>
        <v>1664</v>
      </c>
      <c r="D46" s="179">
        <v>695</v>
      </c>
      <c r="E46" s="169">
        <v>591</v>
      </c>
      <c r="F46" s="180">
        <v>378</v>
      </c>
      <c r="G46" s="169">
        <f t="shared" si="24"/>
        <v>1555</v>
      </c>
      <c r="H46" s="169">
        <v>744</v>
      </c>
      <c r="I46" s="169">
        <v>496</v>
      </c>
      <c r="J46" s="170">
        <v>315</v>
      </c>
      <c r="K46" s="321">
        <f t="shared" ref="K46" si="26">(C46-G46)/G46*100</f>
        <v>7.0096463022508031</v>
      </c>
      <c r="L46" s="321">
        <f t="shared" ref="L46:N46" si="27">(D46-H46)/H46*100</f>
        <v>-6.586021505376344</v>
      </c>
      <c r="M46" s="321">
        <f t="shared" si="27"/>
        <v>19.153225806451612</v>
      </c>
      <c r="N46" s="321">
        <f t="shared" si="27"/>
        <v>20</v>
      </c>
    </row>
    <row r="47" spans="1:15" ht="15.75" thickTop="1" x14ac:dyDescent="0.25">
      <c r="B47" s="58" t="s">
        <v>180</v>
      </c>
      <c r="C47" s="153"/>
      <c r="D47" s="159"/>
      <c r="E47" s="159"/>
      <c r="F47" s="156"/>
      <c r="G47" s="159"/>
      <c r="H47" s="159"/>
      <c r="I47" s="159"/>
      <c r="J47" s="161"/>
      <c r="K47" s="161"/>
      <c r="L47" s="161"/>
      <c r="N47" s="314" t="s">
        <v>119</v>
      </c>
    </row>
    <row r="48" spans="1:15" x14ac:dyDescent="0.25">
      <c r="C48" s="28"/>
      <c r="D48" s="26"/>
      <c r="E48" s="26"/>
      <c r="F48" s="26"/>
      <c r="G48" s="4"/>
      <c r="H48" s="4"/>
      <c r="I48" s="4"/>
      <c r="J48" s="4"/>
      <c r="K48" s="4"/>
      <c r="L48" s="4"/>
      <c r="M48" s="4"/>
    </row>
    <row r="49" spans="1:15" x14ac:dyDescent="0.25">
      <c r="B49" s="33"/>
      <c r="C49" s="25"/>
      <c r="D49" s="26"/>
      <c r="E49" s="46"/>
      <c r="F49" s="23"/>
      <c r="G49" s="4"/>
      <c r="H49" s="4"/>
      <c r="I49" s="4"/>
      <c r="J49" s="4"/>
      <c r="K49" s="4"/>
      <c r="L49" s="4"/>
      <c r="M49" s="4"/>
      <c r="N49" s="4"/>
    </row>
    <row r="50" spans="1:15" x14ac:dyDescent="0.25"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</row>
    <row r="51" spans="1:15" x14ac:dyDescent="0.25"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</row>
    <row r="52" spans="1:15" x14ac:dyDescent="0.25"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</row>
    <row r="53" spans="1:15" x14ac:dyDescent="0.25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</row>
    <row r="54" spans="1:15" x14ac:dyDescent="0.25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</row>
    <row r="55" spans="1:15" x14ac:dyDescent="0.25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</row>
    <row r="56" spans="1:15" x14ac:dyDescent="0.25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</row>
    <row r="57" spans="1:15" x14ac:dyDescent="0.25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</row>
    <row r="58" spans="1:15" x14ac:dyDescent="0.25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</row>
    <row r="59" spans="1:15" x14ac:dyDescent="0.25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</row>
    <row r="60" spans="1:15" x14ac:dyDescent="0.25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</row>
    <row r="61" spans="1:15" x14ac:dyDescent="0.25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</row>
    <row r="62" spans="1:15" x14ac:dyDescent="0.25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</row>
    <row r="63" spans="1:15" x14ac:dyDescent="0.25">
      <c r="A63" s="34"/>
      <c r="B63" s="34"/>
      <c r="C63" s="34"/>
      <c r="D63" s="34"/>
      <c r="E63" s="34"/>
      <c r="F63" s="34"/>
      <c r="G63" s="34"/>
      <c r="H63" s="34"/>
      <c r="I63" s="34"/>
      <c r="J63" s="34"/>
    </row>
    <row r="64" spans="1:15" x14ac:dyDescent="0.25">
      <c r="A64" s="34"/>
      <c r="B64" s="34"/>
      <c r="C64" s="34"/>
      <c r="D64" s="34"/>
      <c r="E64" s="34"/>
      <c r="F64" s="34"/>
      <c r="G64" s="34"/>
      <c r="H64" s="34"/>
      <c r="I64" s="34"/>
      <c r="J64" s="34"/>
    </row>
    <row r="65" spans="1:10" x14ac:dyDescent="0.25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x14ac:dyDescent="0.25">
      <c r="A66" s="34"/>
      <c r="B66" s="34"/>
      <c r="C66" s="34"/>
      <c r="D66" s="34"/>
      <c r="E66" s="34"/>
      <c r="F66" s="34"/>
      <c r="G66" s="34"/>
      <c r="H66" s="34"/>
      <c r="I66" s="34"/>
      <c r="J66" s="34"/>
    </row>
    <row r="67" spans="1:10" x14ac:dyDescent="0.25">
      <c r="A67" s="2"/>
      <c r="B67" s="2"/>
    </row>
    <row r="68" spans="1:10" x14ac:dyDescent="0.25">
      <c r="A68" s="2"/>
      <c r="B68" s="2"/>
    </row>
    <row r="69" spans="1:10" x14ac:dyDescent="0.25">
      <c r="A69" s="2"/>
      <c r="B69" s="2"/>
    </row>
    <row r="70" spans="1:10" x14ac:dyDescent="0.25">
      <c r="A70" s="2"/>
      <c r="B70" s="2"/>
    </row>
    <row r="71" spans="1:10" x14ac:dyDescent="0.25">
      <c r="A71" s="2"/>
      <c r="B71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  <headerFooter>
    <oddFooter>&amp;L_x000D_&amp;1#&amp;"Calibri"&amp;10&amp;K008000 PUBLICA - 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AA18"/>
  <sheetViews>
    <sheetView showGridLines="0" zoomScale="85" zoomScaleNormal="85" workbookViewId="0"/>
  </sheetViews>
  <sheetFormatPr defaultColWidth="9.140625" defaultRowHeight="12" x14ac:dyDescent="0.25"/>
  <cols>
    <col min="1" max="1" width="2.5703125" style="78" customWidth="1"/>
    <col min="2" max="2" width="15.140625" style="78" customWidth="1"/>
    <col min="3" max="6" width="8.5703125" style="79" customWidth="1"/>
    <col min="7" max="10" width="8.140625" style="79" customWidth="1"/>
    <col min="11" max="14" width="8.5703125" style="78" customWidth="1"/>
    <col min="15" max="15" width="2" style="78" customWidth="1"/>
    <col min="16" max="27" width="6" style="80" customWidth="1"/>
    <col min="28" max="16384" width="9.140625" style="78"/>
  </cols>
  <sheetData>
    <row r="1" spans="2:27" ht="6.75" customHeight="1" x14ac:dyDescent="0.25"/>
    <row r="2" spans="2:27" ht="14.1" customHeight="1" x14ac:dyDescent="0.25">
      <c r="B2" s="84" t="s">
        <v>126</v>
      </c>
    </row>
    <row r="3" spans="2:27" ht="5.25" customHeight="1" x14ac:dyDescent="0.25"/>
    <row r="4" spans="2:27" ht="14.1" customHeight="1" x14ac:dyDescent="0.25">
      <c r="N4" s="85" t="s">
        <v>40</v>
      </c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</row>
    <row r="5" spans="2:27" ht="22.5" customHeight="1" thickBot="1" x14ac:dyDescent="0.3">
      <c r="B5" s="426" t="s">
        <v>163</v>
      </c>
      <c r="C5" s="423" t="s">
        <v>190</v>
      </c>
      <c r="D5" s="424"/>
      <c r="E5" s="424"/>
      <c r="F5" s="425"/>
      <c r="G5" s="423" t="s">
        <v>186</v>
      </c>
      <c r="H5" s="424"/>
      <c r="I5" s="424"/>
      <c r="J5" s="425"/>
      <c r="K5" s="423" t="s">
        <v>49</v>
      </c>
      <c r="L5" s="424"/>
      <c r="M5" s="424"/>
      <c r="N5" s="425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</row>
    <row r="6" spans="2:27" ht="22.5" customHeight="1" x14ac:dyDescent="0.25">
      <c r="B6" s="426"/>
      <c r="C6" s="76" t="s">
        <v>0</v>
      </c>
      <c r="D6" s="77" t="s">
        <v>182</v>
      </c>
      <c r="E6" s="76" t="s">
        <v>183</v>
      </c>
      <c r="F6" s="77" t="s">
        <v>184</v>
      </c>
      <c r="G6" s="76" t="s">
        <v>0</v>
      </c>
      <c r="H6" s="77" t="s">
        <v>187</v>
      </c>
      <c r="I6" s="76" t="s">
        <v>188</v>
      </c>
      <c r="J6" s="77" t="s">
        <v>189</v>
      </c>
      <c r="K6" s="76" t="s">
        <v>0</v>
      </c>
      <c r="L6" s="77" t="s">
        <v>182</v>
      </c>
      <c r="M6" s="76" t="s">
        <v>183</v>
      </c>
      <c r="N6" s="77" t="s">
        <v>184</v>
      </c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</row>
    <row r="7" spans="2:27" ht="7.35" customHeight="1" x14ac:dyDescent="0.25">
      <c r="B7" s="86"/>
      <c r="C7" s="87"/>
      <c r="D7" s="88"/>
      <c r="E7" s="88"/>
      <c r="F7" s="88"/>
      <c r="G7" s="87"/>
      <c r="H7" s="88"/>
      <c r="I7" s="88"/>
      <c r="J7" s="88"/>
      <c r="K7" s="53"/>
      <c r="L7" s="53"/>
      <c r="M7" s="53"/>
      <c r="N7" s="53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</row>
    <row r="8" spans="2:27" s="81" customFormat="1" ht="19.5" customHeight="1" x14ac:dyDescent="0.25">
      <c r="B8" s="84" t="s">
        <v>0</v>
      </c>
      <c r="C8" s="96">
        <v>56330</v>
      </c>
      <c r="D8" s="89">
        <v>22290</v>
      </c>
      <c r="E8" s="89">
        <v>16681</v>
      </c>
      <c r="F8" s="97">
        <v>17359</v>
      </c>
      <c r="G8" s="96">
        <v>52770</v>
      </c>
      <c r="H8" s="89">
        <v>20568</v>
      </c>
      <c r="I8" s="89">
        <v>15747</v>
      </c>
      <c r="J8" s="97">
        <v>16455</v>
      </c>
      <c r="K8" s="117">
        <v>6.7</v>
      </c>
      <c r="L8" s="117">
        <v>8.4</v>
      </c>
      <c r="M8" s="117">
        <v>5.9</v>
      </c>
      <c r="N8" s="117">
        <v>5.5</v>
      </c>
      <c r="P8" s="82"/>
    </row>
    <row r="9" spans="2:27" ht="19.5" customHeight="1" x14ac:dyDescent="0.25">
      <c r="B9" s="90" t="s">
        <v>36</v>
      </c>
      <c r="C9" s="98">
        <v>46793</v>
      </c>
      <c r="D9" s="91">
        <v>18659</v>
      </c>
      <c r="E9" s="91">
        <v>13811</v>
      </c>
      <c r="F9" s="99">
        <v>14323</v>
      </c>
      <c r="G9" s="98">
        <v>43369</v>
      </c>
      <c r="H9" s="91">
        <v>16993</v>
      </c>
      <c r="I9" s="91">
        <v>12951</v>
      </c>
      <c r="J9" s="99">
        <v>13425</v>
      </c>
      <c r="K9" s="118">
        <v>7.9</v>
      </c>
      <c r="L9" s="118">
        <v>9.8000000000000007</v>
      </c>
      <c r="M9" s="118">
        <v>6.6</v>
      </c>
      <c r="N9" s="118">
        <v>6.7</v>
      </c>
      <c r="P9" s="82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</row>
    <row r="10" spans="2:27" ht="19.5" customHeight="1" x14ac:dyDescent="0.25">
      <c r="B10" s="90" t="s">
        <v>70</v>
      </c>
      <c r="C10" s="98">
        <v>5436</v>
      </c>
      <c r="D10" s="91">
        <v>2149</v>
      </c>
      <c r="E10" s="91">
        <v>1617</v>
      </c>
      <c r="F10" s="99">
        <v>1670</v>
      </c>
      <c r="G10" s="98">
        <v>5392</v>
      </c>
      <c r="H10" s="91">
        <v>2168</v>
      </c>
      <c r="I10" s="91">
        <v>1570</v>
      </c>
      <c r="J10" s="99">
        <v>1654</v>
      </c>
      <c r="K10" s="118">
        <v>0.8</v>
      </c>
      <c r="L10" s="118">
        <v>-0.9</v>
      </c>
      <c r="M10" s="118">
        <v>3</v>
      </c>
      <c r="N10" s="118">
        <v>1</v>
      </c>
      <c r="P10" s="82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</row>
    <row r="11" spans="2:27" ht="19.5" customHeight="1" thickBot="1" x14ac:dyDescent="0.3">
      <c r="B11" s="92" t="s">
        <v>35</v>
      </c>
      <c r="C11" s="100">
        <v>4101</v>
      </c>
      <c r="D11" s="296">
        <v>1482</v>
      </c>
      <c r="E11" s="296">
        <v>1253</v>
      </c>
      <c r="F11" s="297">
        <v>1366</v>
      </c>
      <c r="G11" s="100">
        <v>4009</v>
      </c>
      <c r="H11" s="296">
        <v>1407</v>
      </c>
      <c r="I11" s="296">
        <v>1226</v>
      </c>
      <c r="J11" s="297">
        <v>1376</v>
      </c>
      <c r="K11" s="93">
        <v>2.2999999999999998</v>
      </c>
      <c r="L11" s="93">
        <v>5.3</v>
      </c>
      <c r="M11" s="93">
        <v>2.2000000000000002</v>
      </c>
      <c r="N11" s="93">
        <v>-0.7</v>
      </c>
      <c r="P11" s="82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</row>
    <row r="12" spans="2:27" ht="14.1" customHeight="1" thickTop="1" x14ac:dyDescent="0.25">
      <c r="B12" s="80" t="s">
        <v>162</v>
      </c>
      <c r="N12" s="61" t="s">
        <v>119</v>
      </c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</row>
    <row r="13" spans="2:27" ht="14.1" customHeight="1" x14ac:dyDescent="0.25">
      <c r="N13" s="61"/>
    </row>
    <row r="14" spans="2:27" x14ac:dyDescent="0.25">
      <c r="G14" s="78"/>
      <c r="H14" s="78"/>
      <c r="I14" s="78"/>
      <c r="J14" s="78"/>
    </row>
    <row r="15" spans="2:27" x14ac:dyDescent="0.25">
      <c r="G15" s="78"/>
      <c r="H15" s="78"/>
      <c r="I15" s="78"/>
      <c r="J15" s="78"/>
    </row>
    <row r="18" spans="11:13" x14ac:dyDescent="0.25">
      <c r="K18" s="83"/>
      <c r="L18" s="83"/>
      <c r="M18" s="83"/>
    </row>
  </sheetData>
  <mergeCells count="4">
    <mergeCell ref="C5:F5"/>
    <mergeCell ref="G5:J5"/>
    <mergeCell ref="K5:N5"/>
    <mergeCell ref="B5:B6"/>
  </mergeCells>
  <conditionalFormatting sqref="P8:AA11">
    <cfRule type="cellIs" dxfId="7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  <headerFooter>
    <oddFooter>&amp;L_x000D_&amp;1#&amp;"Calibri"&amp;10&amp;K008000 PUBLICA - 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B1:AD76"/>
  <sheetViews>
    <sheetView showGridLines="0" zoomScale="85" zoomScaleNormal="85" workbookViewId="0"/>
  </sheetViews>
  <sheetFormatPr defaultColWidth="9.140625" defaultRowHeight="12.75" x14ac:dyDescent="0.25"/>
  <cols>
    <col min="1" max="1" width="2.140625" style="53" customWidth="1"/>
    <col min="2" max="2" width="23.5703125" style="53" customWidth="1"/>
    <col min="3" max="3" width="10.85546875" style="87" customWidth="1"/>
    <col min="4" max="7" width="10.42578125" style="87" customWidth="1"/>
    <col min="8" max="8" width="10.85546875" style="87" bestFit="1" customWidth="1"/>
    <col min="9" max="10" width="10.42578125" style="87" customWidth="1"/>
    <col min="11" max="14" width="7.5703125" style="53" customWidth="1"/>
    <col min="15" max="15" width="1.5703125" style="53" customWidth="1"/>
    <col min="16" max="35" width="5.85546875" style="53" customWidth="1"/>
    <col min="36" max="50" width="5" style="53" customWidth="1"/>
    <col min="51" max="16384" width="9.140625" style="53"/>
  </cols>
  <sheetData>
    <row r="1" spans="2:30" ht="6.75" customHeight="1" x14ac:dyDescent="0.25">
      <c r="P1" s="101"/>
    </row>
    <row r="2" spans="2:30" ht="14.1" customHeight="1" x14ac:dyDescent="0.25">
      <c r="B2" s="84" t="s">
        <v>127</v>
      </c>
    </row>
    <row r="3" spans="2:30" ht="6" customHeight="1" x14ac:dyDescent="0.25"/>
    <row r="4" spans="2:30" ht="16.5" customHeight="1" x14ac:dyDescent="0.25">
      <c r="C4" s="102"/>
      <c r="D4" s="102"/>
      <c r="E4" s="102"/>
      <c r="F4" s="102"/>
      <c r="M4" s="427" t="s">
        <v>40</v>
      </c>
      <c r="N4" s="427"/>
    </row>
    <row r="5" spans="2:30" ht="20.100000000000001" customHeight="1" thickBot="1" x14ac:dyDescent="0.3">
      <c r="B5" s="428" t="s">
        <v>164</v>
      </c>
      <c r="C5" s="423" t="s">
        <v>185</v>
      </c>
      <c r="D5" s="424"/>
      <c r="E5" s="424"/>
      <c r="F5" s="425"/>
      <c r="G5" s="423" t="s">
        <v>186</v>
      </c>
      <c r="H5" s="424"/>
      <c r="I5" s="424"/>
      <c r="J5" s="425"/>
      <c r="K5" s="423" t="s">
        <v>49</v>
      </c>
      <c r="L5" s="424"/>
      <c r="M5" s="424"/>
      <c r="N5" s="425"/>
    </row>
    <row r="6" spans="2:30" ht="20.100000000000001" customHeight="1" x14ac:dyDescent="0.25">
      <c r="B6" s="428"/>
      <c r="C6" s="124" t="s">
        <v>0</v>
      </c>
      <c r="D6" s="125" t="s">
        <v>182</v>
      </c>
      <c r="E6" s="124" t="s">
        <v>183</v>
      </c>
      <c r="F6" s="125" t="s">
        <v>184</v>
      </c>
      <c r="G6" s="76" t="s">
        <v>0</v>
      </c>
      <c r="H6" s="77" t="s">
        <v>187</v>
      </c>
      <c r="I6" s="76" t="s">
        <v>188</v>
      </c>
      <c r="J6" s="77" t="s">
        <v>189</v>
      </c>
      <c r="K6" s="124" t="s">
        <v>0</v>
      </c>
      <c r="L6" s="77" t="s">
        <v>182</v>
      </c>
      <c r="M6" s="76" t="s">
        <v>183</v>
      </c>
      <c r="N6" s="77" t="s">
        <v>184</v>
      </c>
    </row>
    <row r="7" spans="2:30" ht="7.35" customHeight="1" x14ac:dyDescent="0.25">
      <c r="B7" s="86"/>
      <c r="D7" s="88"/>
      <c r="E7" s="88"/>
      <c r="F7" s="88"/>
      <c r="H7" s="88"/>
      <c r="I7" s="88"/>
      <c r="J7" s="88"/>
    </row>
    <row r="8" spans="2:30" s="84" customFormat="1" ht="15" customHeight="1" x14ac:dyDescent="0.25">
      <c r="B8" s="84" t="s">
        <v>115</v>
      </c>
      <c r="C8" s="96">
        <v>15342392</v>
      </c>
      <c r="D8" s="89">
        <v>6362641</v>
      </c>
      <c r="E8" s="89">
        <v>4472649</v>
      </c>
      <c r="F8" s="97">
        <v>4507102</v>
      </c>
      <c r="G8" s="89">
        <v>13930434</v>
      </c>
      <c r="H8" s="89">
        <v>5687557</v>
      </c>
      <c r="I8" s="89">
        <v>4121190</v>
      </c>
      <c r="J8" s="89">
        <v>4121687</v>
      </c>
      <c r="K8" s="108">
        <v>10.135778971423289</v>
      </c>
      <c r="L8" s="140">
        <v>11.869489835442529</v>
      </c>
      <c r="M8" s="140">
        <v>8.5280950405101432</v>
      </c>
      <c r="N8" s="140">
        <v>9.3509041322157653</v>
      </c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</row>
    <row r="9" spans="2:30" ht="7.35" customHeight="1" x14ac:dyDescent="0.25">
      <c r="B9" s="86"/>
      <c r="C9" s="98"/>
      <c r="D9" s="91"/>
      <c r="E9" s="91"/>
      <c r="F9" s="99"/>
      <c r="G9" s="91"/>
      <c r="H9" s="91"/>
      <c r="I9" s="91"/>
      <c r="J9" s="91"/>
      <c r="K9" s="109"/>
      <c r="L9" s="141"/>
      <c r="M9" s="141"/>
      <c r="N9" s="141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</row>
    <row r="10" spans="2:30" ht="15" customHeight="1" x14ac:dyDescent="0.25">
      <c r="B10" s="315" t="s">
        <v>38</v>
      </c>
      <c r="C10" s="98">
        <v>3515408</v>
      </c>
      <c r="D10" s="91">
        <v>1430201</v>
      </c>
      <c r="E10" s="91">
        <v>995233</v>
      </c>
      <c r="F10" s="99">
        <v>1089974</v>
      </c>
      <c r="G10" s="91">
        <v>3135757</v>
      </c>
      <c r="H10" s="91">
        <v>1262849</v>
      </c>
      <c r="I10" s="91">
        <v>894407</v>
      </c>
      <c r="J10" s="91">
        <v>978501</v>
      </c>
      <c r="K10" s="109">
        <v>12.107156262427223</v>
      </c>
      <c r="L10" s="141">
        <v>13.251940651653523</v>
      </c>
      <c r="M10" s="141">
        <v>11.272943972934023</v>
      </c>
      <c r="N10" s="141">
        <v>11.392221367172848</v>
      </c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</row>
    <row r="11" spans="2:30" ht="15" customHeight="1" x14ac:dyDescent="0.25">
      <c r="B11" s="315" t="s">
        <v>6</v>
      </c>
      <c r="C11" s="98">
        <v>8059447</v>
      </c>
      <c r="D11" s="91">
        <v>3069020</v>
      </c>
      <c r="E11" s="91">
        <v>2499943</v>
      </c>
      <c r="F11" s="99">
        <v>2490484</v>
      </c>
      <c r="G11" s="91">
        <v>7419217</v>
      </c>
      <c r="H11" s="91">
        <v>2774794</v>
      </c>
      <c r="I11" s="91">
        <v>2347465</v>
      </c>
      <c r="J11" s="91">
        <v>2296958</v>
      </c>
      <c r="K11" s="109">
        <v>8.6293472747865447</v>
      </c>
      <c r="L11" s="141">
        <v>10.603525883362872</v>
      </c>
      <c r="M11" s="141">
        <v>6.4954323067649575</v>
      </c>
      <c r="N11" s="141">
        <v>8.4253173109826118</v>
      </c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</row>
    <row r="12" spans="2:30" ht="15" customHeight="1" x14ac:dyDescent="0.25">
      <c r="B12" s="315" t="s">
        <v>57</v>
      </c>
      <c r="C12" s="98">
        <v>1785</v>
      </c>
      <c r="D12" s="91">
        <v>1516</v>
      </c>
      <c r="E12" s="91">
        <v>241</v>
      </c>
      <c r="F12" s="99">
        <v>28</v>
      </c>
      <c r="G12" s="91">
        <v>220</v>
      </c>
      <c r="H12" s="91">
        <v>180</v>
      </c>
      <c r="I12" s="91">
        <v>30</v>
      </c>
      <c r="J12" s="91">
        <v>10</v>
      </c>
      <c r="K12" s="109">
        <v>711.36363636363637</v>
      </c>
      <c r="L12" s="141">
        <v>742.22222222222229</v>
      </c>
      <c r="M12" s="141">
        <v>703.33333333333337</v>
      </c>
      <c r="N12" s="141">
        <v>180</v>
      </c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</row>
    <row r="13" spans="2:30" ht="15" customHeight="1" x14ac:dyDescent="0.25">
      <c r="B13" s="315" t="s">
        <v>37</v>
      </c>
      <c r="C13" s="98">
        <v>1817742</v>
      </c>
      <c r="D13" s="91">
        <v>1083499</v>
      </c>
      <c r="E13" s="91">
        <v>401428</v>
      </c>
      <c r="F13" s="99">
        <v>332815</v>
      </c>
      <c r="G13" s="91">
        <v>1581448</v>
      </c>
      <c r="H13" s="91">
        <v>937033</v>
      </c>
      <c r="I13" s="91">
        <v>345864</v>
      </c>
      <c r="J13" s="91">
        <v>298551</v>
      </c>
      <c r="K13" s="109">
        <v>14.941623120077296</v>
      </c>
      <c r="L13" s="141">
        <v>15.630826235575482</v>
      </c>
      <c r="M13" s="141">
        <v>16.065274211828928</v>
      </c>
      <c r="N13" s="141">
        <v>11.476766113662322</v>
      </c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</row>
    <row r="14" spans="2:30" ht="15" customHeight="1" x14ac:dyDescent="0.25">
      <c r="B14" s="315" t="s">
        <v>14</v>
      </c>
      <c r="C14" s="98">
        <v>496856</v>
      </c>
      <c r="D14" s="91">
        <v>209869</v>
      </c>
      <c r="E14" s="91">
        <v>142650</v>
      </c>
      <c r="F14" s="99">
        <v>144337</v>
      </c>
      <c r="G14" s="91">
        <v>455314</v>
      </c>
      <c r="H14" s="91">
        <v>192865</v>
      </c>
      <c r="I14" s="91">
        <v>130129</v>
      </c>
      <c r="J14" s="91">
        <v>132320</v>
      </c>
      <c r="K14" s="109">
        <v>9.1238134562082429</v>
      </c>
      <c r="L14" s="141">
        <v>8.8165296969382734</v>
      </c>
      <c r="M14" s="141">
        <v>9.621990486363531</v>
      </c>
      <c r="N14" s="141">
        <v>9.0817714631197095</v>
      </c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</row>
    <row r="15" spans="2:30" ht="15" customHeight="1" x14ac:dyDescent="0.25">
      <c r="B15" s="315" t="s">
        <v>56</v>
      </c>
      <c r="C15" s="98">
        <v>149261</v>
      </c>
      <c r="D15" s="91">
        <v>60595</v>
      </c>
      <c r="E15" s="91">
        <v>42923</v>
      </c>
      <c r="F15" s="99">
        <v>45743</v>
      </c>
      <c r="G15" s="91">
        <v>146174</v>
      </c>
      <c r="H15" s="91">
        <v>57996</v>
      </c>
      <c r="I15" s="91">
        <v>42710</v>
      </c>
      <c r="J15" s="91">
        <v>45468</v>
      </c>
      <c r="K15" s="109">
        <v>2.1118666794368357</v>
      </c>
      <c r="L15" s="141">
        <v>4.4813435409338576</v>
      </c>
      <c r="M15" s="141">
        <v>0.49871224537579018</v>
      </c>
      <c r="N15" s="141">
        <v>0.60482097299199433</v>
      </c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</row>
    <row r="16" spans="2:30" ht="15" customHeight="1" x14ac:dyDescent="0.25">
      <c r="B16" s="315" t="s">
        <v>58</v>
      </c>
      <c r="C16" s="98">
        <v>55377</v>
      </c>
      <c r="D16" s="91">
        <v>24643</v>
      </c>
      <c r="E16" s="91">
        <v>15031</v>
      </c>
      <c r="F16" s="99">
        <v>15703</v>
      </c>
      <c r="G16" s="91">
        <v>52112</v>
      </c>
      <c r="H16" s="91">
        <v>22455</v>
      </c>
      <c r="I16" s="91">
        <v>15633</v>
      </c>
      <c r="J16" s="91">
        <v>14024</v>
      </c>
      <c r="K16" s="109">
        <v>6.2653515505066011</v>
      </c>
      <c r="L16" s="141">
        <v>9.7439323090625702</v>
      </c>
      <c r="M16" s="141">
        <v>-3.8508283758715538</v>
      </c>
      <c r="N16" s="141">
        <v>11.972333143183114</v>
      </c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</row>
    <row r="17" spans="2:30" ht="15" customHeight="1" x14ac:dyDescent="0.25">
      <c r="B17" s="315" t="s">
        <v>59</v>
      </c>
      <c r="C17" s="98">
        <v>25855</v>
      </c>
      <c r="D17" s="91">
        <v>9621</v>
      </c>
      <c r="E17" s="91">
        <v>7865</v>
      </c>
      <c r="F17" s="99">
        <v>8369</v>
      </c>
      <c r="G17" s="91">
        <v>24486</v>
      </c>
      <c r="H17" s="91">
        <v>9294</v>
      </c>
      <c r="I17" s="91">
        <v>7672</v>
      </c>
      <c r="J17" s="91">
        <v>7520</v>
      </c>
      <c r="K17" s="109">
        <v>5.5909499305725721</v>
      </c>
      <c r="L17" s="141">
        <v>3.5183989670755325</v>
      </c>
      <c r="M17" s="141">
        <v>2.5156412930135557</v>
      </c>
      <c r="N17" s="141">
        <v>11.289893617021276</v>
      </c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2:30" ht="15" customHeight="1" x14ac:dyDescent="0.25">
      <c r="B18" s="315" t="s">
        <v>60</v>
      </c>
      <c r="C18" s="98">
        <v>34576</v>
      </c>
      <c r="D18" s="91">
        <v>15763</v>
      </c>
      <c r="E18" s="91">
        <v>9851</v>
      </c>
      <c r="F18" s="99">
        <v>8962</v>
      </c>
      <c r="G18" s="91">
        <v>30070</v>
      </c>
      <c r="H18" s="91">
        <v>15178</v>
      </c>
      <c r="I18" s="91">
        <v>7495</v>
      </c>
      <c r="J18" s="91">
        <v>7397</v>
      </c>
      <c r="K18" s="109">
        <v>14.985034918523446</v>
      </c>
      <c r="L18" s="141">
        <v>3.8542627487152461</v>
      </c>
      <c r="M18" s="141">
        <v>31.434289526350902</v>
      </c>
      <c r="N18" s="141">
        <v>21.157225902392863</v>
      </c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</row>
    <row r="19" spans="2:30" ht="15" customHeight="1" x14ac:dyDescent="0.25">
      <c r="B19" s="315" t="s">
        <v>61</v>
      </c>
      <c r="C19" s="98">
        <v>18254</v>
      </c>
      <c r="D19" s="91">
        <v>7442</v>
      </c>
      <c r="E19" s="91">
        <v>4918</v>
      </c>
      <c r="F19" s="99">
        <v>5894</v>
      </c>
      <c r="G19" s="91">
        <v>18814</v>
      </c>
      <c r="H19" s="91">
        <v>7140</v>
      </c>
      <c r="I19" s="91">
        <v>5983</v>
      </c>
      <c r="J19" s="91">
        <v>5691</v>
      </c>
      <c r="K19" s="109">
        <v>-2.9765068565961519</v>
      </c>
      <c r="L19" s="141">
        <v>4.2296918767507004</v>
      </c>
      <c r="M19" s="141">
        <v>-17.800434564599698</v>
      </c>
      <c r="N19" s="141">
        <v>3.5670356703567037</v>
      </c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</row>
    <row r="20" spans="2:30" ht="15" customHeight="1" x14ac:dyDescent="0.25">
      <c r="B20" s="315" t="s">
        <v>62</v>
      </c>
      <c r="C20" s="98">
        <v>14297</v>
      </c>
      <c r="D20" s="91">
        <v>5161</v>
      </c>
      <c r="E20" s="91">
        <v>4695</v>
      </c>
      <c r="F20" s="99">
        <v>4441</v>
      </c>
      <c r="G20" s="91">
        <v>12859</v>
      </c>
      <c r="H20" s="91">
        <v>5007</v>
      </c>
      <c r="I20" s="91">
        <v>3995</v>
      </c>
      <c r="J20" s="91">
        <v>3857</v>
      </c>
      <c r="K20" s="109">
        <v>11.182829146901003</v>
      </c>
      <c r="L20" s="141">
        <v>3.0756940283602958</v>
      </c>
      <c r="M20" s="141">
        <v>17.521902377972467</v>
      </c>
      <c r="N20" s="141">
        <v>15.141301529686285</v>
      </c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</row>
    <row r="21" spans="2:30" ht="15" customHeight="1" x14ac:dyDescent="0.25">
      <c r="B21" s="315" t="s">
        <v>63</v>
      </c>
      <c r="C21" s="98">
        <v>14544</v>
      </c>
      <c r="D21" s="91">
        <v>7841</v>
      </c>
      <c r="E21" s="91">
        <v>3684</v>
      </c>
      <c r="F21" s="99">
        <v>3019</v>
      </c>
      <c r="G21" s="91">
        <v>14374</v>
      </c>
      <c r="H21" s="91">
        <v>7771</v>
      </c>
      <c r="I21" s="91">
        <v>3790</v>
      </c>
      <c r="J21" s="91">
        <v>2813</v>
      </c>
      <c r="K21" s="109">
        <v>1.1826909698065953</v>
      </c>
      <c r="L21" s="141">
        <v>0.90078496975936162</v>
      </c>
      <c r="M21" s="141">
        <v>-2.7968337730870716</v>
      </c>
      <c r="N21" s="141">
        <v>7.3231425524351232</v>
      </c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</row>
    <row r="22" spans="2:30" ht="15" customHeight="1" x14ac:dyDescent="0.25">
      <c r="B22" s="315" t="s">
        <v>64</v>
      </c>
      <c r="C22" s="98">
        <v>1926</v>
      </c>
      <c r="D22" s="91">
        <v>795</v>
      </c>
      <c r="E22" s="91">
        <v>647</v>
      </c>
      <c r="F22" s="99">
        <v>484</v>
      </c>
      <c r="G22" s="91">
        <v>2047</v>
      </c>
      <c r="H22" s="91">
        <v>814</v>
      </c>
      <c r="I22" s="91">
        <v>690</v>
      </c>
      <c r="J22" s="91">
        <v>543</v>
      </c>
      <c r="K22" s="109">
        <v>-5.9110893991206641</v>
      </c>
      <c r="L22" s="141">
        <v>-2.3341523341523338</v>
      </c>
      <c r="M22" s="141">
        <v>-6.2318840579710146</v>
      </c>
      <c r="N22" s="141">
        <v>-10.865561694290976</v>
      </c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</row>
    <row r="23" spans="2:30" ht="15" customHeight="1" x14ac:dyDescent="0.25">
      <c r="B23" s="315" t="s">
        <v>39</v>
      </c>
      <c r="C23" s="98">
        <v>1087737</v>
      </c>
      <c r="D23" s="91">
        <v>411321</v>
      </c>
      <c r="E23" s="91">
        <v>331372</v>
      </c>
      <c r="F23" s="99">
        <v>345044</v>
      </c>
      <c r="G23" s="91">
        <v>994169</v>
      </c>
      <c r="H23" s="91">
        <v>372003</v>
      </c>
      <c r="I23" s="91">
        <v>304229</v>
      </c>
      <c r="J23" s="91">
        <v>317937</v>
      </c>
      <c r="K23" s="109">
        <v>9.4116795031830609</v>
      </c>
      <c r="L23" s="141">
        <v>10.569269602664495</v>
      </c>
      <c r="M23" s="141">
        <v>8.9218976494679989</v>
      </c>
      <c r="N23" s="141">
        <v>8.5259029304547767</v>
      </c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</row>
    <row r="24" spans="2:30" ht="15" customHeight="1" x14ac:dyDescent="0.25">
      <c r="B24" s="315" t="s">
        <v>55</v>
      </c>
      <c r="C24" s="98">
        <v>42845</v>
      </c>
      <c r="D24" s="91">
        <v>21976</v>
      </c>
      <c r="E24" s="91">
        <v>10565</v>
      </c>
      <c r="F24" s="99">
        <v>10304</v>
      </c>
      <c r="G24" s="91">
        <v>37888</v>
      </c>
      <c r="H24" s="91">
        <v>19407</v>
      </c>
      <c r="I24" s="91">
        <v>9739</v>
      </c>
      <c r="J24" s="91">
        <v>8742</v>
      </c>
      <c r="K24" s="109">
        <v>13.083298141891891</v>
      </c>
      <c r="L24" s="141">
        <v>13.237491626732623</v>
      </c>
      <c r="M24" s="141">
        <v>8.4813635896909343</v>
      </c>
      <c r="N24" s="141">
        <v>17.867764813543811</v>
      </c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</row>
    <row r="25" spans="2:30" ht="15" customHeight="1" x14ac:dyDescent="0.25">
      <c r="B25" s="315" t="s">
        <v>15</v>
      </c>
      <c r="C25" s="98">
        <v>6482</v>
      </c>
      <c r="D25" s="91">
        <v>3378</v>
      </c>
      <c r="E25" s="91">
        <v>1603</v>
      </c>
      <c r="F25" s="99">
        <v>1501</v>
      </c>
      <c r="G25" s="91">
        <v>5485</v>
      </c>
      <c r="H25" s="91">
        <v>2771</v>
      </c>
      <c r="I25" s="91">
        <v>1359</v>
      </c>
      <c r="J25" s="91">
        <v>1355</v>
      </c>
      <c r="K25" s="109">
        <v>18.176845943482224</v>
      </c>
      <c r="L25" s="141">
        <v>21.905449296282931</v>
      </c>
      <c r="M25" s="141">
        <v>17.954378219278883</v>
      </c>
      <c r="N25" s="141">
        <v>10.77490774907749</v>
      </c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</row>
    <row r="26" spans="2:30" ht="15" customHeight="1" x14ac:dyDescent="0.25">
      <c r="B26" s="315"/>
      <c r="C26" s="106"/>
      <c r="D26" s="298"/>
      <c r="E26" s="298"/>
      <c r="F26" s="107"/>
      <c r="G26" s="298"/>
      <c r="H26" s="298"/>
      <c r="I26" s="298"/>
      <c r="J26" s="298"/>
      <c r="K26" s="110"/>
      <c r="L26" s="104"/>
      <c r="M26" s="104"/>
      <c r="N26" s="104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</row>
    <row r="27" spans="2:30" s="84" customFormat="1" ht="15" customHeight="1" x14ac:dyDescent="0.25">
      <c r="B27" s="316" t="s">
        <v>116</v>
      </c>
      <c r="C27" s="96">
        <v>2723440</v>
      </c>
      <c r="D27" s="89">
        <v>1085355</v>
      </c>
      <c r="E27" s="89">
        <v>797732</v>
      </c>
      <c r="F27" s="97">
        <v>840353</v>
      </c>
      <c r="G27" s="89">
        <v>2606764</v>
      </c>
      <c r="H27" s="89">
        <v>1025571</v>
      </c>
      <c r="I27" s="89">
        <v>781772</v>
      </c>
      <c r="J27" s="89">
        <v>799421</v>
      </c>
      <c r="K27" s="108">
        <v>4.4758942504960171</v>
      </c>
      <c r="L27" s="140">
        <v>5.829337998051817</v>
      </c>
      <c r="M27" s="140">
        <v>2.041515940709056</v>
      </c>
      <c r="N27" s="140">
        <v>5.1202057489107746</v>
      </c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</row>
    <row r="28" spans="2:30" ht="7.35" customHeight="1" x14ac:dyDescent="0.25">
      <c r="B28" s="315"/>
      <c r="C28" s="98"/>
      <c r="D28" s="91"/>
      <c r="E28" s="91"/>
      <c r="F28" s="99"/>
      <c r="G28" s="91"/>
      <c r="H28" s="91"/>
      <c r="I28" s="91"/>
      <c r="J28" s="91"/>
      <c r="K28" s="109"/>
      <c r="L28" s="141"/>
      <c r="M28" s="141"/>
      <c r="N28" s="141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</row>
    <row r="29" spans="2:30" ht="15" customHeight="1" x14ac:dyDescent="0.25">
      <c r="B29" s="315" t="s">
        <v>38</v>
      </c>
      <c r="C29" s="98">
        <v>461261</v>
      </c>
      <c r="D29" s="91">
        <v>185445</v>
      </c>
      <c r="E29" s="91">
        <v>131952</v>
      </c>
      <c r="F29" s="99">
        <v>143864</v>
      </c>
      <c r="G29" s="91">
        <v>454535</v>
      </c>
      <c r="H29" s="91">
        <v>175748</v>
      </c>
      <c r="I29" s="91">
        <v>136982</v>
      </c>
      <c r="J29" s="91">
        <v>141805</v>
      </c>
      <c r="K29" s="109">
        <v>1.47975403434279</v>
      </c>
      <c r="L29" s="141">
        <v>5.5175592325374962</v>
      </c>
      <c r="M29" s="141">
        <v>-3.6720153012804602</v>
      </c>
      <c r="N29" s="141">
        <v>1.451993935333733</v>
      </c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</row>
    <row r="30" spans="2:30" ht="15" customHeight="1" x14ac:dyDescent="0.25">
      <c r="B30" s="315" t="s">
        <v>6</v>
      </c>
      <c r="C30" s="98">
        <v>890139</v>
      </c>
      <c r="D30" s="91">
        <v>337353</v>
      </c>
      <c r="E30" s="91">
        <v>270186</v>
      </c>
      <c r="F30" s="99">
        <v>282600</v>
      </c>
      <c r="G30" s="91">
        <v>862762</v>
      </c>
      <c r="H30" s="91">
        <v>327939</v>
      </c>
      <c r="I30" s="91">
        <v>266504</v>
      </c>
      <c r="J30" s="91">
        <v>268319</v>
      </c>
      <c r="K30" s="109">
        <v>3.1731810163173622</v>
      </c>
      <c r="L30" s="141">
        <v>2.8706558231866293</v>
      </c>
      <c r="M30" s="141">
        <v>1.3815927715906702</v>
      </c>
      <c r="N30" s="141">
        <v>5.3223961031458824</v>
      </c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</row>
    <row r="31" spans="2:30" ht="15" customHeight="1" x14ac:dyDescent="0.25">
      <c r="B31" s="315" t="s">
        <v>57</v>
      </c>
      <c r="C31" s="98">
        <v>5</v>
      </c>
      <c r="D31" s="91">
        <v>0</v>
      </c>
      <c r="E31" s="91">
        <v>0</v>
      </c>
      <c r="F31" s="99">
        <v>5</v>
      </c>
      <c r="G31" s="91">
        <v>4</v>
      </c>
      <c r="H31" s="91">
        <v>0</v>
      </c>
      <c r="I31" s="91">
        <v>4</v>
      </c>
      <c r="J31" s="91">
        <v>0</v>
      </c>
      <c r="K31" s="299">
        <v>25</v>
      </c>
      <c r="L31" s="141" t="s">
        <v>135</v>
      </c>
      <c r="M31" s="141">
        <v>-100</v>
      </c>
      <c r="N31" s="141" t="s">
        <v>135</v>
      </c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</row>
    <row r="32" spans="2:30" ht="15" customHeight="1" x14ac:dyDescent="0.25">
      <c r="B32" s="315" t="s">
        <v>37</v>
      </c>
      <c r="C32" s="98">
        <v>109143</v>
      </c>
      <c r="D32" s="91">
        <v>55032</v>
      </c>
      <c r="E32" s="91">
        <v>27714</v>
      </c>
      <c r="F32" s="99">
        <v>26397</v>
      </c>
      <c r="G32" s="91">
        <v>101576</v>
      </c>
      <c r="H32" s="91">
        <v>44761</v>
      </c>
      <c r="I32" s="91">
        <v>29652</v>
      </c>
      <c r="J32" s="91">
        <v>27163</v>
      </c>
      <c r="K32" s="109">
        <v>7.4495943923761523</v>
      </c>
      <c r="L32" s="141">
        <v>22.946314872321889</v>
      </c>
      <c r="M32" s="141">
        <v>-6.5358154593282078</v>
      </c>
      <c r="N32" s="141">
        <v>-2.820012517026838</v>
      </c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</row>
    <row r="33" spans="2:30" ht="15" customHeight="1" x14ac:dyDescent="0.25">
      <c r="B33" s="315" t="s">
        <v>14</v>
      </c>
      <c r="C33" s="98">
        <v>412170</v>
      </c>
      <c r="D33" s="91">
        <v>171404</v>
      </c>
      <c r="E33" s="91">
        <v>119816</v>
      </c>
      <c r="F33" s="99">
        <v>120950</v>
      </c>
      <c r="G33" s="91">
        <v>390900</v>
      </c>
      <c r="H33" s="91">
        <v>161436</v>
      </c>
      <c r="I33" s="91">
        <v>114600</v>
      </c>
      <c r="J33" s="91">
        <v>114864</v>
      </c>
      <c r="K33" s="109">
        <v>5.4412893323100535</v>
      </c>
      <c r="L33" s="141">
        <v>6.1745831165291509</v>
      </c>
      <c r="M33" s="141">
        <v>4.5514834205933683</v>
      </c>
      <c r="N33" s="141">
        <v>5.2984398941356741</v>
      </c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</row>
    <row r="34" spans="2:30" ht="15" customHeight="1" x14ac:dyDescent="0.25">
      <c r="B34" s="315" t="s">
        <v>56</v>
      </c>
      <c r="C34" s="98">
        <v>145520</v>
      </c>
      <c r="D34" s="91">
        <v>58143</v>
      </c>
      <c r="E34" s="91">
        <v>42378</v>
      </c>
      <c r="F34" s="99">
        <v>44999</v>
      </c>
      <c r="G34" s="91">
        <v>141319</v>
      </c>
      <c r="H34" s="91">
        <v>55150</v>
      </c>
      <c r="I34" s="91">
        <v>41597</v>
      </c>
      <c r="J34" s="91">
        <v>44572</v>
      </c>
      <c r="K34" s="109">
        <v>2.9727071377521779</v>
      </c>
      <c r="L34" s="141">
        <v>5.4270172257479601</v>
      </c>
      <c r="M34" s="141">
        <v>1.8775392456186744</v>
      </c>
      <c r="N34" s="141">
        <v>0.95800053845463518</v>
      </c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</row>
    <row r="35" spans="2:30" ht="15" customHeight="1" x14ac:dyDescent="0.25">
      <c r="B35" s="315" t="s">
        <v>58</v>
      </c>
      <c r="C35" s="98">
        <v>55377</v>
      </c>
      <c r="D35" s="91">
        <v>24643</v>
      </c>
      <c r="E35" s="91">
        <v>15031</v>
      </c>
      <c r="F35" s="99">
        <v>15703</v>
      </c>
      <c r="G35" s="91">
        <v>52112</v>
      </c>
      <c r="H35" s="91">
        <v>22455</v>
      </c>
      <c r="I35" s="91">
        <v>15633</v>
      </c>
      <c r="J35" s="91">
        <v>14024</v>
      </c>
      <c r="K35" s="109">
        <v>6.2653515505066011</v>
      </c>
      <c r="L35" s="141">
        <v>9.7439323090625702</v>
      </c>
      <c r="M35" s="141">
        <v>-3.8508283758715538</v>
      </c>
      <c r="N35" s="141">
        <v>11.972333143183114</v>
      </c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</row>
    <row r="36" spans="2:30" ht="15" customHeight="1" x14ac:dyDescent="0.25">
      <c r="B36" s="315" t="s">
        <v>59</v>
      </c>
      <c r="C36" s="98">
        <v>25300</v>
      </c>
      <c r="D36" s="91">
        <v>9469</v>
      </c>
      <c r="E36" s="91">
        <v>7801</v>
      </c>
      <c r="F36" s="99">
        <v>8030</v>
      </c>
      <c r="G36" s="91">
        <v>24097</v>
      </c>
      <c r="H36" s="91">
        <v>9123</v>
      </c>
      <c r="I36" s="91">
        <v>7512</v>
      </c>
      <c r="J36" s="91">
        <v>7462</v>
      </c>
      <c r="K36" s="109">
        <v>4.9923226957712581</v>
      </c>
      <c r="L36" s="141">
        <v>3.7926120793598597</v>
      </c>
      <c r="M36" s="141">
        <v>3.8471778487752926</v>
      </c>
      <c r="N36" s="141">
        <v>7.6119002948271248</v>
      </c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</row>
    <row r="37" spans="2:30" ht="15" customHeight="1" x14ac:dyDescent="0.25">
      <c r="B37" s="315" t="s">
        <v>60</v>
      </c>
      <c r="C37" s="98">
        <v>34576</v>
      </c>
      <c r="D37" s="91">
        <v>15763</v>
      </c>
      <c r="E37" s="91">
        <v>9851</v>
      </c>
      <c r="F37" s="99">
        <v>8962</v>
      </c>
      <c r="G37" s="91">
        <v>30070</v>
      </c>
      <c r="H37" s="91">
        <v>15178</v>
      </c>
      <c r="I37" s="91">
        <v>7495</v>
      </c>
      <c r="J37" s="91">
        <v>7397</v>
      </c>
      <c r="K37" s="109">
        <v>14.985034918523446</v>
      </c>
      <c r="L37" s="141">
        <v>3.8542627487152461</v>
      </c>
      <c r="M37" s="141">
        <v>31.434289526350902</v>
      </c>
      <c r="N37" s="141">
        <v>21.157225902392863</v>
      </c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</row>
    <row r="38" spans="2:30" ht="15" customHeight="1" x14ac:dyDescent="0.25">
      <c r="B38" s="315" t="s">
        <v>61</v>
      </c>
      <c r="C38" s="98">
        <v>18254</v>
      </c>
      <c r="D38" s="91">
        <v>7442</v>
      </c>
      <c r="E38" s="91">
        <v>4918</v>
      </c>
      <c r="F38" s="99">
        <v>5894</v>
      </c>
      <c r="G38" s="91">
        <v>18814</v>
      </c>
      <c r="H38" s="91">
        <v>7140</v>
      </c>
      <c r="I38" s="91">
        <v>5983</v>
      </c>
      <c r="J38" s="91">
        <v>5691</v>
      </c>
      <c r="K38" s="109">
        <v>-2.9765068565961519</v>
      </c>
      <c r="L38" s="141">
        <v>4.2296918767507004</v>
      </c>
      <c r="M38" s="141">
        <v>-17.800434564599698</v>
      </c>
      <c r="N38" s="141">
        <v>3.5670356703567037</v>
      </c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</row>
    <row r="39" spans="2:30" ht="15" customHeight="1" x14ac:dyDescent="0.25">
      <c r="B39" s="315" t="s">
        <v>62</v>
      </c>
      <c r="C39" s="98">
        <v>14297</v>
      </c>
      <c r="D39" s="91">
        <v>5161</v>
      </c>
      <c r="E39" s="91">
        <v>4695</v>
      </c>
      <c r="F39" s="99">
        <v>4441</v>
      </c>
      <c r="G39" s="91">
        <v>12859</v>
      </c>
      <c r="H39" s="91">
        <v>5007</v>
      </c>
      <c r="I39" s="91">
        <v>3995</v>
      </c>
      <c r="J39" s="91">
        <v>3857</v>
      </c>
      <c r="K39" s="109">
        <v>11.182829146901003</v>
      </c>
      <c r="L39" s="141">
        <v>3.0756940283602958</v>
      </c>
      <c r="M39" s="141">
        <v>17.521902377972467</v>
      </c>
      <c r="N39" s="141">
        <v>15.141301529686285</v>
      </c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</row>
    <row r="40" spans="2:30" ht="15" customHeight="1" x14ac:dyDescent="0.25">
      <c r="B40" s="315" t="s">
        <v>63</v>
      </c>
      <c r="C40" s="98">
        <v>14544</v>
      </c>
      <c r="D40" s="91">
        <v>7841</v>
      </c>
      <c r="E40" s="91">
        <v>3684</v>
      </c>
      <c r="F40" s="99">
        <v>3019</v>
      </c>
      <c r="G40" s="91">
        <v>14374</v>
      </c>
      <c r="H40" s="91">
        <v>7771</v>
      </c>
      <c r="I40" s="91">
        <v>3790</v>
      </c>
      <c r="J40" s="91">
        <v>2813</v>
      </c>
      <c r="K40" s="109">
        <v>1.1826909698065953</v>
      </c>
      <c r="L40" s="141">
        <v>0.90078496975936162</v>
      </c>
      <c r="M40" s="141">
        <v>-2.7968337730870716</v>
      </c>
      <c r="N40" s="141">
        <v>7.3231425524351232</v>
      </c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</row>
    <row r="41" spans="2:30" ht="15" customHeight="1" x14ac:dyDescent="0.25">
      <c r="B41" s="315" t="s">
        <v>64</v>
      </c>
      <c r="C41" s="98">
        <v>1926</v>
      </c>
      <c r="D41" s="91">
        <v>795</v>
      </c>
      <c r="E41" s="91">
        <v>647</v>
      </c>
      <c r="F41" s="99">
        <v>484</v>
      </c>
      <c r="G41" s="91">
        <v>2047</v>
      </c>
      <c r="H41" s="91">
        <v>814</v>
      </c>
      <c r="I41" s="91">
        <v>690</v>
      </c>
      <c r="J41" s="91">
        <v>543</v>
      </c>
      <c r="K41" s="109">
        <v>-5.9110893991206641</v>
      </c>
      <c r="L41" s="141">
        <v>-2.3341523341523338</v>
      </c>
      <c r="M41" s="141">
        <v>-6.2318840579710146</v>
      </c>
      <c r="N41" s="141">
        <v>-10.865561694290976</v>
      </c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  <c r="AA41" s="103"/>
    </row>
    <row r="42" spans="2:30" ht="15" customHeight="1" x14ac:dyDescent="0.25">
      <c r="B42" s="315" t="s">
        <v>39</v>
      </c>
      <c r="C42" s="98">
        <v>503607</v>
      </c>
      <c r="D42" s="91">
        <v>187479</v>
      </c>
      <c r="E42" s="91">
        <v>150108</v>
      </c>
      <c r="F42" s="99">
        <v>166020</v>
      </c>
      <c r="G42" s="91">
        <v>468976</v>
      </c>
      <c r="H42" s="91">
        <v>176209</v>
      </c>
      <c r="I42" s="91">
        <v>139625</v>
      </c>
      <c r="J42" s="91">
        <v>153142</v>
      </c>
      <c r="K42" s="109">
        <v>7.3843864078332366</v>
      </c>
      <c r="L42" s="141">
        <v>6.3958140617108095</v>
      </c>
      <c r="M42" s="141">
        <v>7.5079677708146813</v>
      </c>
      <c r="N42" s="141">
        <v>8.4091888574003217</v>
      </c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</row>
    <row r="43" spans="2:30" ht="15" customHeight="1" x14ac:dyDescent="0.25">
      <c r="B43" s="315" t="s">
        <v>55</v>
      </c>
      <c r="C43" s="98">
        <v>32088</v>
      </c>
      <c r="D43" s="91">
        <v>16598</v>
      </c>
      <c r="E43" s="91">
        <v>7696</v>
      </c>
      <c r="F43" s="99">
        <v>7794</v>
      </c>
      <c r="G43" s="91">
        <v>27904</v>
      </c>
      <c r="H43" s="91">
        <v>14534</v>
      </c>
      <c r="I43" s="91">
        <v>6652</v>
      </c>
      <c r="J43" s="91">
        <v>6718</v>
      </c>
      <c r="K43" s="109">
        <v>14.994266055045872</v>
      </c>
      <c r="L43" s="141">
        <v>14.201183431952662</v>
      </c>
      <c r="M43" s="141">
        <v>15.694527961515334</v>
      </c>
      <c r="N43" s="141">
        <v>16.016671628460852</v>
      </c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</row>
    <row r="44" spans="2:30" ht="15" customHeight="1" x14ac:dyDescent="0.25">
      <c r="B44" s="315" t="s">
        <v>15</v>
      </c>
      <c r="C44" s="98">
        <v>5233</v>
      </c>
      <c r="D44" s="91">
        <v>2787</v>
      </c>
      <c r="E44" s="91">
        <v>1255</v>
      </c>
      <c r="F44" s="99">
        <v>1191</v>
      </c>
      <c r="G44" s="91">
        <v>4415</v>
      </c>
      <c r="H44" s="91">
        <v>2306</v>
      </c>
      <c r="I44" s="91">
        <v>1058</v>
      </c>
      <c r="J44" s="91">
        <v>1051</v>
      </c>
      <c r="K44" s="109">
        <v>18.527746319365797</v>
      </c>
      <c r="L44" s="141">
        <v>20.858629661751952</v>
      </c>
      <c r="M44" s="141">
        <v>18.620037807183365</v>
      </c>
      <c r="N44" s="141">
        <v>13.320647002854425</v>
      </c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</row>
    <row r="45" spans="2:30" ht="15" customHeight="1" x14ac:dyDescent="0.25">
      <c r="B45" s="315"/>
      <c r="C45" s="106"/>
      <c r="D45" s="298"/>
      <c r="E45" s="298"/>
      <c r="F45" s="107"/>
      <c r="G45" s="298"/>
      <c r="H45" s="298"/>
      <c r="I45" s="298"/>
      <c r="J45" s="298"/>
      <c r="K45" s="111"/>
      <c r="L45" s="300"/>
      <c r="M45" s="300"/>
      <c r="N45" s="300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</row>
    <row r="46" spans="2:30" s="84" customFormat="1" ht="15" customHeight="1" x14ac:dyDescent="0.25">
      <c r="B46" s="316" t="s">
        <v>18</v>
      </c>
      <c r="C46" s="96">
        <v>12618952</v>
      </c>
      <c r="D46" s="89">
        <v>5277286</v>
      </c>
      <c r="E46" s="89">
        <v>3674917</v>
      </c>
      <c r="F46" s="97">
        <v>3666749</v>
      </c>
      <c r="G46" s="89">
        <v>11323670</v>
      </c>
      <c r="H46" s="89">
        <v>4661986</v>
      </c>
      <c r="I46" s="89">
        <v>3339418</v>
      </c>
      <c r="J46" s="89">
        <v>3322266</v>
      </c>
      <c r="K46" s="108">
        <v>11.438712007679488</v>
      </c>
      <c r="L46" s="140">
        <v>13.198237832546045</v>
      </c>
      <c r="M46" s="140">
        <v>10.046630879991664</v>
      </c>
      <c r="N46" s="140">
        <v>10.36891687781773</v>
      </c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</row>
    <row r="47" spans="2:30" ht="7.35" customHeight="1" x14ac:dyDescent="0.25">
      <c r="B47" s="315"/>
      <c r="C47" s="98"/>
      <c r="D47" s="91"/>
      <c r="E47" s="91"/>
      <c r="F47" s="99"/>
      <c r="G47" s="91"/>
      <c r="H47" s="91"/>
      <c r="I47" s="91"/>
      <c r="J47" s="91"/>
      <c r="K47" s="109"/>
      <c r="L47" s="141"/>
      <c r="M47" s="141"/>
      <c r="N47" s="141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</row>
    <row r="48" spans="2:30" ht="15" customHeight="1" x14ac:dyDescent="0.25">
      <c r="B48" s="315" t="s">
        <v>38</v>
      </c>
      <c r="C48" s="98">
        <v>3054147</v>
      </c>
      <c r="D48" s="91">
        <v>1244756</v>
      </c>
      <c r="E48" s="91">
        <v>863281</v>
      </c>
      <c r="F48" s="99">
        <v>946110</v>
      </c>
      <c r="G48" s="91">
        <v>2681222</v>
      </c>
      <c r="H48" s="91">
        <v>1087101</v>
      </c>
      <c r="I48" s="91">
        <v>757425</v>
      </c>
      <c r="J48" s="91">
        <v>836696</v>
      </c>
      <c r="K48" s="301">
        <v>13.908769956385559</v>
      </c>
      <c r="L48" s="302">
        <v>14.502332349984041</v>
      </c>
      <c r="M48" s="302">
        <v>13.975773178862594</v>
      </c>
      <c r="N48" s="302">
        <v>13.076912044517961</v>
      </c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</row>
    <row r="49" spans="2:27" ht="15" customHeight="1" x14ac:dyDescent="0.25">
      <c r="B49" s="315" t="s">
        <v>6</v>
      </c>
      <c r="C49" s="98">
        <v>7169308</v>
      </c>
      <c r="D49" s="91">
        <v>2731667</v>
      </c>
      <c r="E49" s="91">
        <v>2229757</v>
      </c>
      <c r="F49" s="99">
        <v>2207884</v>
      </c>
      <c r="G49" s="91">
        <v>6556455</v>
      </c>
      <c r="H49" s="91">
        <v>2446855</v>
      </c>
      <c r="I49" s="91">
        <v>2080961</v>
      </c>
      <c r="J49" s="91">
        <v>2028639</v>
      </c>
      <c r="K49" s="301">
        <v>9.3473226003991474</v>
      </c>
      <c r="L49" s="302">
        <v>11.639921450188098</v>
      </c>
      <c r="M49" s="302">
        <v>7.1503502468330735</v>
      </c>
      <c r="N49" s="302">
        <v>8.8357268099449922</v>
      </c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</row>
    <row r="50" spans="2:27" ht="15" customHeight="1" x14ac:dyDescent="0.25">
      <c r="B50" s="315" t="s">
        <v>57</v>
      </c>
      <c r="C50" s="98">
        <v>1780</v>
      </c>
      <c r="D50" s="91">
        <v>1516</v>
      </c>
      <c r="E50" s="91">
        <v>241</v>
      </c>
      <c r="F50" s="99">
        <v>23</v>
      </c>
      <c r="G50" s="91">
        <v>216</v>
      </c>
      <c r="H50" s="91">
        <v>180</v>
      </c>
      <c r="I50" s="91">
        <v>26</v>
      </c>
      <c r="J50" s="91">
        <v>10</v>
      </c>
      <c r="K50" s="303">
        <v>724.07407407407402</v>
      </c>
      <c r="L50" s="302">
        <v>742.22222222222229</v>
      </c>
      <c r="M50" s="302">
        <v>826.92307692307702</v>
      </c>
      <c r="N50" s="302">
        <v>130</v>
      </c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</row>
    <row r="51" spans="2:27" ht="15" customHeight="1" x14ac:dyDescent="0.25">
      <c r="B51" s="315" t="s">
        <v>37</v>
      </c>
      <c r="C51" s="98">
        <v>1708599</v>
      </c>
      <c r="D51" s="91">
        <v>1028467</v>
      </c>
      <c r="E51" s="91">
        <v>373714</v>
      </c>
      <c r="F51" s="99">
        <v>306418</v>
      </c>
      <c r="G51" s="91">
        <v>1479872</v>
      </c>
      <c r="H51" s="91">
        <v>892272</v>
      </c>
      <c r="I51" s="91">
        <v>316212</v>
      </c>
      <c r="J51" s="91">
        <v>271388</v>
      </c>
      <c r="K51" s="301">
        <v>15.455863750378413</v>
      </c>
      <c r="L51" s="302">
        <v>15.263843312353185</v>
      </c>
      <c r="M51" s="302">
        <v>18.184635624201483</v>
      </c>
      <c r="N51" s="302">
        <v>12.907718837973675</v>
      </c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</row>
    <row r="52" spans="2:27" ht="15" customHeight="1" x14ac:dyDescent="0.25">
      <c r="B52" s="315" t="s">
        <v>14</v>
      </c>
      <c r="C52" s="98">
        <v>84686</v>
      </c>
      <c r="D52" s="91">
        <v>38465</v>
      </c>
      <c r="E52" s="91">
        <v>22834</v>
      </c>
      <c r="F52" s="99">
        <v>23387</v>
      </c>
      <c r="G52" s="91">
        <v>64414</v>
      </c>
      <c r="H52" s="91">
        <v>31429</v>
      </c>
      <c r="I52" s="91">
        <v>15529</v>
      </c>
      <c r="J52" s="91">
        <v>17456</v>
      </c>
      <c r="K52" s="301">
        <v>31.47141925668333</v>
      </c>
      <c r="L52" s="302">
        <v>22.386967450443855</v>
      </c>
      <c r="M52" s="302">
        <v>47.041020027046173</v>
      </c>
      <c r="N52" s="302">
        <v>33.976856095325388</v>
      </c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</row>
    <row r="53" spans="2:27" ht="15" customHeight="1" x14ac:dyDescent="0.25">
      <c r="B53" s="315" t="s">
        <v>56</v>
      </c>
      <c r="C53" s="98">
        <v>3741</v>
      </c>
      <c r="D53" s="91">
        <v>2452</v>
      </c>
      <c r="E53" s="91">
        <v>545</v>
      </c>
      <c r="F53" s="99">
        <v>744</v>
      </c>
      <c r="G53" s="91">
        <v>4855</v>
      </c>
      <c r="H53" s="91">
        <v>2846</v>
      </c>
      <c r="I53" s="91">
        <v>1113</v>
      </c>
      <c r="J53" s="91">
        <v>896</v>
      </c>
      <c r="K53" s="301">
        <v>-22.945417095777547</v>
      </c>
      <c r="L53" s="302">
        <v>-13.843991567111736</v>
      </c>
      <c r="M53" s="302">
        <v>-51.033243486073673</v>
      </c>
      <c r="N53" s="302">
        <v>-16.964285714285715</v>
      </c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</row>
    <row r="54" spans="2:27" ht="15" customHeight="1" x14ac:dyDescent="0.25">
      <c r="B54" s="315" t="s">
        <v>58</v>
      </c>
      <c r="C54" s="98">
        <v>0</v>
      </c>
      <c r="D54" s="91">
        <v>0</v>
      </c>
      <c r="E54" s="91">
        <v>0</v>
      </c>
      <c r="F54" s="99">
        <v>0</v>
      </c>
      <c r="G54" s="91">
        <v>0</v>
      </c>
      <c r="H54" s="91">
        <v>0</v>
      </c>
      <c r="I54" s="91">
        <v>0</v>
      </c>
      <c r="J54" s="91">
        <v>0</v>
      </c>
      <c r="K54" s="301" t="s">
        <v>135</v>
      </c>
      <c r="L54" s="302" t="s">
        <v>135</v>
      </c>
      <c r="M54" s="302" t="s">
        <v>135</v>
      </c>
      <c r="N54" s="302" t="s">
        <v>135</v>
      </c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</row>
    <row r="55" spans="2:27" ht="15" customHeight="1" x14ac:dyDescent="0.25">
      <c r="B55" s="315" t="s">
        <v>59</v>
      </c>
      <c r="C55" s="98">
        <v>555</v>
      </c>
      <c r="D55" s="91">
        <v>152</v>
      </c>
      <c r="E55" s="91">
        <v>64</v>
      </c>
      <c r="F55" s="99">
        <v>339</v>
      </c>
      <c r="G55" s="91">
        <v>389</v>
      </c>
      <c r="H55" s="91">
        <v>171</v>
      </c>
      <c r="I55" s="91">
        <v>160</v>
      </c>
      <c r="J55" s="91">
        <v>58</v>
      </c>
      <c r="K55" s="301">
        <v>42.673521850899746</v>
      </c>
      <c r="L55" s="302">
        <v>-11.111111111111111</v>
      </c>
      <c r="M55" s="302">
        <v>-60</v>
      </c>
      <c r="N55" s="302">
        <v>484.48275862068965</v>
      </c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</row>
    <row r="56" spans="2:27" ht="15" customHeight="1" x14ac:dyDescent="0.25">
      <c r="B56" s="315" t="s">
        <v>60</v>
      </c>
      <c r="C56" s="98">
        <v>0</v>
      </c>
      <c r="D56" s="91">
        <v>0</v>
      </c>
      <c r="E56" s="91">
        <v>0</v>
      </c>
      <c r="F56" s="99">
        <v>0</v>
      </c>
      <c r="G56" s="91">
        <v>0</v>
      </c>
      <c r="H56" s="91">
        <v>0</v>
      </c>
      <c r="I56" s="91">
        <v>0</v>
      </c>
      <c r="J56" s="91">
        <v>0</v>
      </c>
      <c r="K56" s="301" t="s">
        <v>135</v>
      </c>
      <c r="L56" s="302" t="s">
        <v>135</v>
      </c>
      <c r="M56" s="302" t="s">
        <v>135</v>
      </c>
      <c r="N56" s="302" t="s">
        <v>135</v>
      </c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</row>
    <row r="57" spans="2:27" ht="15" customHeight="1" x14ac:dyDescent="0.25">
      <c r="B57" s="315" t="s">
        <v>61</v>
      </c>
      <c r="C57" s="98">
        <v>0</v>
      </c>
      <c r="D57" s="91">
        <v>0</v>
      </c>
      <c r="E57" s="91">
        <v>0</v>
      </c>
      <c r="F57" s="99">
        <v>0</v>
      </c>
      <c r="G57" s="91">
        <v>0</v>
      </c>
      <c r="H57" s="91">
        <v>0</v>
      </c>
      <c r="I57" s="91">
        <v>0</v>
      </c>
      <c r="J57" s="91">
        <v>0</v>
      </c>
      <c r="K57" s="301" t="s">
        <v>135</v>
      </c>
      <c r="L57" s="302" t="s">
        <v>135</v>
      </c>
      <c r="M57" s="302" t="s">
        <v>135</v>
      </c>
      <c r="N57" s="302" t="s">
        <v>135</v>
      </c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</row>
    <row r="58" spans="2:27" ht="15" customHeight="1" x14ac:dyDescent="0.25">
      <c r="B58" s="315" t="s">
        <v>62</v>
      </c>
      <c r="C58" s="98">
        <v>0</v>
      </c>
      <c r="D58" s="91">
        <v>0</v>
      </c>
      <c r="E58" s="91">
        <v>0</v>
      </c>
      <c r="F58" s="99">
        <v>0</v>
      </c>
      <c r="G58" s="91">
        <v>0</v>
      </c>
      <c r="H58" s="91">
        <v>0</v>
      </c>
      <c r="I58" s="91">
        <v>0</v>
      </c>
      <c r="J58" s="91">
        <v>0</v>
      </c>
      <c r="K58" s="301" t="s">
        <v>135</v>
      </c>
      <c r="L58" s="302" t="s">
        <v>135</v>
      </c>
      <c r="M58" s="302" t="s">
        <v>135</v>
      </c>
      <c r="N58" s="302" t="s">
        <v>135</v>
      </c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</row>
    <row r="59" spans="2:27" ht="15" customHeight="1" x14ac:dyDescent="0.25">
      <c r="B59" s="315" t="s">
        <v>63</v>
      </c>
      <c r="C59" s="98">
        <v>0</v>
      </c>
      <c r="D59" s="91">
        <v>0</v>
      </c>
      <c r="E59" s="91">
        <v>0</v>
      </c>
      <c r="F59" s="99">
        <v>0</v>
      </c>
      <c r="G59" s="91">
        <v>0</v>
      </c>
      <c r="H59" s="91">
        <v>0</v>
      </c>
      <c r="I59" s="91">
        <v>0</v>
      </c>
      <c r="J59" s="91">
        <v>0</v>
      </c>
      <c r="K59" s="301" t="s">
        <v>135</v>
      </c>
      <c r="L59" s="302" t="s">
        <v>135</v>
      </c>
      <c r="M59" s="302" t="s">
        <v>135</v>
      </c>
      <c r="N59" s="302" t="s">
        <v>135</v>
      </c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</row>
    <row r="60" spans="2:27" ht="15" customHeight="1" x14ac:dyDescent="0.25">
      <c r="B60" s="315" t="s">
        <v>64</v>
      </c>
      <c r="C60" s="98">
        <v>0</v>
      </c>
      <c r="D60" s="91">
        <v>0</v>
      </c>
      <c r="E60" s="91">
        <v>0</v>
      </c>
      <c r="F60" s="99">
        <v>0</v>
      </c>
      <c r="G60" s="91">
        <v>0</v>
      </c>
      <c r="H60" s="91">
        <v>0</v>
      </c>
      <c r="I60" s="91">
        <v>0</v>
      </c>
      <c r="J60" s="91">
        <v>0</v>
      </c>
      <c r="K60" s="301" t="s">
        <v>135</v>
      </c>
      <c r="L60" s="302" t="s">
        <v>135</v>
      </c>
      <c r="M60" s="302" t="s">
        <v>135</v>
      </c>
      <c r="N60" s="302" t="s">
        <v>135</v>
      </c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</row>
    <row r="61" spans="2:27" ht="15" customHeight="1" x14ac:dyDescent="0.25">
      <c r="B61" s="315" t="s">
        <v>39</v>
      </c>
      <c r="C61" s="98">
        <v>584130</v>
      </c>
      <c r="D61" s="91">
        <v>223842</v>
      </c>
      <c r="E61" s="91">
        <v>181264</v>
      </c>
      <c r="F61" s="99">
        <v>179024</v>
      </c>
      <c r="G61" s="91">
        <v>525193</v>
      </c>
      <c r="H61" s="91">
        <v>195794</v>
      </c>
      <c r="I61" s="91">
        <v>164604</v>
      </c>
      <c r="J61" s="91">
        <v>164795</v>
      </c>
      <c r="K61" s="301">
        <v>11.221969828234572</v>
      </c>
      <c r="L61" s="302">
        <v>14.325260222478727</v>
      </c>
      <c r="M61" s="302">
        <v>10.121260722704188</v>
      </c>
      <c r="N61" s="302">
        <v>8.6343639066719255</v>
      </c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</row>
    <row r="62" spans="2:27" ht="15" customHeight="1" x14ac:dyDescent="0.25">
      <c r="B62" s="315" t="s">
        <v>55</v>
      </c>
      <c r="C62" s="98">
        <v>10757</v>
      </c>
      <c r="D62" s="91">
        <v>5378</v>
      </c>
      <c r="E62" s="91">
        <v>2869</v>
      </c>
      <c r="F62" s="99">
        <v>2510</v>
      </c>
      <c r="G62" s="91">
        <v>9984</v>
      </c>
      <c r="H62" s="91">
        <v>4873</v>
      </c>
      <c r="I62" s="91">
        <v>3087</v>
      </c>
      <c r="J62" s="91">
        <v>2024</v>
      </c>
      <c r="K62" s="301">
        <v>7.7423878205128212</v>
      </c>
      <c r="L62" s="302">
        <v>10.363225938846707</v>
      </c>
      <c r="M62" s="302">
        <v>-7.0618723679948179</v>
      </c>
      <c r="N62" s="302">
        <v>24.011857707509883</v>
      </c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</row>
    <row r="63" spans="2:27" ht="15" customHeight="1" thickBot="1" x14ac:dyDescent="0.3">
      <c r="B63" s="122" t="s">
        <v>15</v>
      </c>
      <c r="C63" s="100">
        <v>1249</v>
      </c>
      <c r="D63" s="296">
        <v>591</v>
      </c>
      <c r="E63" s="296">
        <v>348</v>
      </c>
      <c r="F63" s="297">
        <v>310</v>
      </c>
      <c r="G63" s="296">
        <v>1070</v>
      </c>
      <c r="H63" s="296">
        <v>465</v>
      </c>
      <c r="I63" s="296">
        <v>301</v>
      </c>
      <c r="J63" s="296">
        <v>304</v>
      </c>
      <c r="K63" s="304">
        <v>16.728971962616825</v>
      </c>
      <c r="L63" s="305">
        <v>27.096774193548391</v>
      </c>
      <c r="M63" s="305">
        <v>15.614617940199334</v>
      </c>
      <c r="N63" s="305">
        <v>1.9736842105263157</v>
      </c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</row>
    <row r="64" spans="2:27" ht="14.1" customHeight="1" thickTop="1" x14ac:dyDescent="0.25">
      <c r="B64" s="80" t="s">
        <v>162</v>
      </c>
      <c r="N64" s="61" t="s">
        <v>119</v>
      </c>
    </row>
    <row r="65" spans="7:14" ht="14.1" customHeight="1" x14ac:dyDescent="0.25">
      <c r="N65" s="61"/>
    </row>
    <row r="67" spans="7:14" x14ac:dyDescent="0.25">
      <c r="G67" s="53"/>
      <c r="H67" s="53"/>
      <c r="I67" s="53"/>
      <c r="J67" s="53"/>
    </row>
    <row r="68" spans="7:14" x14ac:dyDescent="0.25">
      <c r="G68" s="53"/>
      <c r="H68" s="53"/>
      <c r="I68" s="53"/>
      <c r="J68" s="53"/>
    </row>
    <row r="69" spans="7:14" x14ac:dyDescent="0.25">
      <c r="G69" s="53"/>
      <c r="H69" s="53"/>
      <c r="I69" s="53"/>
      <c r="J69" s="53"/>
    </row>
    <row r="70" spans="7:14" x14ac:dyDescent="0.25">
      <c r="G70" s="53"/>
      <c r="H70" s="53"/>
      <c r="I70" s="53"/>
      <c r="J70" s="53"/>
    </row>
    <row r="71" spans="7:14" x14ac:dyDescent="0.25">
      <c r="G71" s="53"/>
      <c r="H71" s="53"/>
      <c r="I71" s="53"/>
      <c r="J71" s="105"/>
    </row>
    <row r="72" spans="7:14" x14ac:dyDescent="0.25">
      <c r="G72" s="53"/>
      <c r="H72" s="53"/>
      <c r="I72" s="53"/>
      <c r="J72" s="105"/>
    </row>
    <row r="73" spans="7:14" x14ac:dyDescent="0.25">
      <c r="G73" s="53"/>
      <c r="H73" s="53"/>
      <c r="I73" s="53"/>
      <c r="J73" s="105"/>
    </row>
    <row r="74" spans="7:14" x14ac:dyDescent="0.25">
      <c r="G74" s="53"/>
      <c r="H74" s="53"/>
      <c r="I74" s="53"/>
      <c r="J74" s="53"/>
    </row>
    <row r="76" spans="7:14" ht="6.75" customHeight="1" x14ac:dyDescent="0.25"/>
  </sheetData>
  <mergeCells count="5">
    <mergeCell ref="M4:N4"/>
    <mergeCell ref="C5:F5"/>
    <mergeCell ref="G5:J5"/>
    <mergeCell ref="K5:N5"/>
    <mergeCell ref="B5:B6"/>
  </mergeCells>
  <conditionalFormatting sqref="Q8:AD8 P8:P27 Q9:AA26 P9:AA63 Q27:AD27 P46:AD46">
    <cfRule type="cellIs" dxfId="6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Silva</cp:lastModifiedBy>
  <cp:lastPrinted>2020-03-12T13:00:34Z</cp:lastPrinted>
  <dcterms:created xsi:type="dcterms:W3CDTF">2012-11-13T14:40:27Z</dcterms:created>
  <dcterms:modified xsi:type="dcterms:W3CDTF">2024-03-07T18:36:48Z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2023-08-28T16:00:56Z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0ebc6338-4caa-4e48-95ba-6977f340847b</vt:lpwstr>
  </property>
  <property fmtid="{D5CDD505-2E9C-101B-9397-08002B2CF9AE}" pid="8" name="MSIP_Label_86a09a6a-1f85-432a-b7c9-4dc86b5a8210_ContentBits">
    <vt:lpwstr>2</vt:lpwstr>
  </property>
</Properties>
</file>