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R:\lsb\DEE_SE\DIVULGACAO\DESTAQUES\TRANSPORTES\2023\Destaque Transportes 3T 2023\Envio_CD\"/>
    </mc:Choice>
  </mc:AlternateContent>
  <xr:revisionPtr revIDLastSave="0" documentId="13_ncr:1_{5E2101AE-DDE1-4437-910E-8ED8569B74C7}" xr6:coauthVersionLast="47" xr6:coauthVersionMax="47" xr10:uidLastSave="{00000000-0000-0000-0000-000000000000}"/>
  <bookViews>
    <workbookView xWindow="-120" yWindow="-120" windowWidth="29040" windowHeight="15720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39" l="1"/>
  <c r="G35" i="39" s="1"/>
  <c r="G37" i="39"/>
  <c r="G31" i="39"/>
  <c r="G29" i="39"/>
  <c r="J23" i="39"/>
  <c r="I23" i="39"/>
  <c r="H23" i="39"/>
  <c r="G23" i="39"/>
  <c r="G19" i="39"/>
  <c r="I18" i="39"/>
  <c r="J18" i="39"/>
  <c r="G18" i="39" s="1"/>
  <c r="I19" i="39"/>
  <c r="J19" i="39"/>
  <c r="H19" i="39"/>
  <c r="H18" i="39"/>
  <c r="I16" i="39"/>
  <c r="J16" i="39"/>
  <c r="H16" i="39"/>
  <c r="G16" i="39"/>
  <c r="I12" i="39"/>
  <c r="G12" i="39" s="1"/>
  <c r="J12" i="39"/>
  <c r="I13" i="39"/>
  <c r="G13" i="39" s="1"/>
  <c r="J13" i="39"/>
  <c r="I14" i="39"/>
  <c r="J14" i="39"/>
  <c r="H13" i="39"/>
  <c r="H14" i="39"/>
  <c r="G14" i="39" s="1"/>
  <c r="H12" i="39"/>
  <c r="G45" i="39"/>
  <c r="J10" i="39"/>
  <c r="I10" i="39"/>
  <c r="H10" i="39"/>
  <c r="G10" i="39"/>
  <c r="J8" i="37"/>
  <c r="I8" i="37"/>
  <c r="H8" i="37"/>
  <c r="G8" i="37" s="1"/>
  <c r="F8" i="37"/>
  <c r="E8" i="37"/>
  <c r="C8" i="37" s="1"/>
  <c r="D8" i="37"/>
  <c r="N28" i="37"/>
  <c r="M28" i="37"/>
  <c r="L28" i="37"/>
  <c r="G28" i="37"/>
  <c r="C28" i="37"/>
  <c r="K28" i="37" s="1"/>
  <c r="N27" i="37"/>
  <c r="M27" i="37"/>
  <c r="L27" i="37"/>
  <c r="G27" i="37"/>
  <c r="C27" i="37"/>
  <c r="K27" i="37" s="1"/>
  <c r="N26" i="37"/>
  <c r="M26" i="37"/>
  <c r="L26" i="37"/>
  <c r="G26" i="37"/>
  <c r="C26" i="37"/>
  <c r="K26" i="37" s="1"/>
  <c r="N25" i="37"/>
  <c r="M25" i="37"/>
  <c r="L25" i="37"/>
  <c r="G25" i="37"/>
  <c r="C25" i="37"/>
  <c r="K25" i="37" s="1"/>
  <c r="J24" i="37"/>
  <c r="I24" i="37"/>
  <c r="G24" i="37" s="1"/>
  <c r="H24" i="37"/>
  <c r="F24" i="37"/>
  <c r="N24" i="37" s="1"/>
  <c r="E24" i="37"/>
  <c r="M24" i="37" s="1"/>
  <c r="D24" i="37"/>
  <c r="L24" i="37" s="1"/>
  <c r="C24" i="37"/>
  <c r="K24" i="37" s="1"/>
  <c r="N22" i="37"/>
  <c r="M22" i="37"/>
  <c r="L22" i="37"/>
  <c r="G22" i="37"/>
  <c r="C22" i="37"/>
  <c r="K22" i="37" s="1"/>
  <c r="N21" i="37"/>
  <c r="M21" i="37"/>
  <c r="L21" i="37"/>
  <c r="G21" i="37"/>
  <c r="C21" i="37"/>
  <c r="K21" i="37" s="1"/>
  <c r="N20" i="37"/>
  <c r="M20" i="37"/>
  <c r="L20" i="37"/>
  <c r="G20" i="37"/>
  <c r="C20" i="37"/>
  <c r="K20" i="37" s="1"/>
  <c r="N19" i="37"/>
  <c r="M19" i="37"/>
  <c r="L19" i="37"/>
  <c r="G19" i="37"/>
  <c r="C19" i="37"/>
  <c r="K19" i="37" s="1"/>
  <c r="J18" i="37"/>
  <c r="I18" i="37"/>
  <c r="G18" i="37" s="1"/>
  <c r="H18" i="37"/>
  <c r="F18" i="37"/>
  <c r="N18" i="37" s="1"/>
  <c r="E18" i="37"/>
  <c r="M18" i="37" s="1"/>
  <c r="D18" i="37"/>
  <c r="L18" i="37" s="1"/>
  <c r="C18" i="37"/>
  <c r="N16" i="37"/>
  <c r="M16" i="37"/>
  <c r="L16" i="37"/>
  <c r="G16" i="37"/>
  <c r="C16" i="37"/>
  <c r="K16" i="37" s="1"/>
  <c r="N15" i="37"/>
  <c r="M15" i="37"/>
  <c r="L15" i="37"/>
  <c r="G15" i="37"/>
  <c r="C15" i="37"/>
  <c r="K15" i="37" s="1"/>
  <c r="N14" i="37"/>
  <c r="M14" i="37"/>
  <c r="L14" i="37"/>
  <c r="G14" i="37"/>
  <c r="C14" i="37"/>
  <c r="K14" i="37" s="1"/>
  <c r="N13" i="37"/>
  <c r="M13" i="37"/>
  <c r="L13" i="37"/>
  <c r="G13" i="37"/>
  <c r="C13" i="37"/>
  <c r="K13" i="37" s="1"/>
  <c r="J12" i="37"/>
  <c r="I12" i="37"/>
  <c r="G12" i="37" s="1"/>
  <c r="H12" i="37"/>
  <c r="F12" i="37"/>
  <c r="N12" i="37" s="1"/>
  <c r="E12" i="37"/>
  <c r="M12" i="37" s="1"/>
  <c r="D12" i="37"/>
  <c r="L12" i="37" s="1"/>
  <c r="C12" i="37"/>
  <c r="N8" i="37"/>
  <c r="L8" i="37"/>
  <c r="N6" i="37"/>
  <c r="M6" i="37"/>
  <c r="L6" i="37"/>
  <c r="K6" i="37"/>
  <c r="N48" i="36"/>
  <c r="M48" i="36"/>
  <c r="L48" i="36"/>
  <c r="K48" i="36"/>
  <c r="G48" i="36"/>
  <c r="C48" i="36"/>
  <c r="N47" i="36"/>
  <c r="M47" i="36"/>
  <c r="L47" i="36"/>
  <c r="K47" i="36"/>
  <c r="G47" i="36"/>
  <c r="C47" i="36"/>
  <c r="N46" i="36"/>
  <c r="M46" i="36"/>
  <c r="L46" i="36"/>
  <c r="K46" i="36"/>
  <c r="G46" i="36"/>
  <c r="C46" i="36"/>
  <c r="N45" i="36"/>
  <c r="M45" i="36"/>
  <c r="L45" i="36"/>
  <c r="K45" i="36"/>
  <c r="G45" i="36"/>
  <c r="C45" i="36"/>
  <c r="N44" i="36"/>
  <c r="M44" i="36"/>
  <c r="L44" i="36"/>
  <c r="K44" i="36"/>
  <c r="G44" i="36"/>
  <c r="C44" i="36"/>
  <c r="N43" i="36"/>
  <c r="M43" i="36"/>
  <c r="L43" i="36"/>
  <c r="K43" i="36"/>
  <c r="G43" i="36"/>
  <c r="C43" i="36"/>
  <c r="N42" i="36"/>
  <c r="M42" i="36"/>
  <c r="L42" i="36"/>
  <c r="K42" i="36"/>
  <c r="G42" i="36"/>
  <c r="C42" i="36"/>
  <c r="N41" i="36"/>
  <c r="M41" i="36"/>
  <c r="L41" i="36"/>
  <c r="K41" i="36"/>
  <c r="G41" i="36"/>
  <c r="C41" i="36"/>
  <c r="N40" i="36"/>
  <c r="M40" i="36"/>
  <c r="L40" i="36"/>
  <c r="K40" i="36"/>
  <c r="G40" i="36"/>
  <c r="C40" i="36"/>
  <c r="N39" i="36"/>
  <c r="M39" i="36"/>
  <c r="L39" i="36"/>
  <c r="K39" i="36"/>
  <c r="G39" i="36"/>
  <c r="C39" i="36"/>
  <c r="N38" i="36"/>
  <c r="M38" i="36"/>
  <c r="L38" i="36"/>
  <c r="K38" i="36"/>
  <c r="G38" i="36"/>
  <c r="C38" i="36"/>
  <c r="M36" i="36"/>
  <c r="L36" i="36"/>
  <c r="J36" i="36"/>
  <c r="I36" i="36"/>
  <c r="H36" i="36"/>
  <c r="G36" i="36"/>
  <c r="K36" i="36" s="1"/>
  <c r="F36" i="36"/>
  <c r="N36" i="36" s="1"/>
  <c r="E36" i="36"/>
  <c r="D36" i="36"/>
  <c r="C36" i="36"/>
  <c r="N34" i="36"/>
  <c r="M34" i="36"/>
  <c r="L34" i="36"/>
  <c r="K34" i="36"/>
  <c r="G34" i="36"/>
  <c r="C34" i="36"/>
  <c r="N33" i="36"/>
  <c r="M33" i="36"/>
  <c r="L33" i="36"/>
  <c r="K33" i="36"/>
  <c r="G33" i="36"/>
  <c r="C33" i="36"/>
  <c r="N32" i="36"/>
  <c r="M32" i="36"/>
  <c r="L32" i="36"/>
  <c r="K32" i="36"/>
  <c r="G32" i="36"/>
  <c r="C32" i="36"/>
  <c r="N31" i="36"/>
  <c r="M31" i="36"/>
  <c r="L31" i="36"/>
  <c r="K31" i="36"/>
  <c r="G31" i="36"/>
  <c r="C31" i="36"/>
  <c r="N30" i="36"/>
  <c r="M30" i="36"/>
  <c r="L30" i="36"/>
  <c r="K30" i="36"/>
  <c r="G30" i="36"/>
  <c r="C30" i="36"/>
  <c r="N29" i="36"/>
  <c r="M29" i="36"/>
  <c r="L29" i="36"/>
  <c r="K29" i="36"/>
  <c r="G29" i="36"/>
  <c r="C29" i="36"/>
  <c r="N28" i="36"/>
  <c r="M28" i="36"/>
  <c r="L28" i="36"/>
  <c r="K28" i="36"/>
  <c r="G28" i="36"/>
  <c r="C28" i="36"/>
  <c r="N27" i="36"/>
  <c r="M27" i="36"/>
  <c r="L27" i="36"/>
  <c r="K27" i="36"/>
  <c r="G27" i="36"/>
  <c r="C27" i="36"/>
  <c r="N26" i="36"/>
  <c r="M26" i="36"/>
  <c r="L26" i="36"/>
  <c r="K26" i="36"/>
  <c r="G26" i="36"/>
  <c r="C26" i="36"/>
  <c r="N25" i="36"/>
  <c r="M25" i="36"/>
  <c r="L25" i="36"/>
  <c r="K25" i="36"/>
  <c r="G25" i="36"/>
  <c r="C25" i="36"/>
  <c r="N24" i="36"/>
  <c r="M24" i="36"/>
  <c r="L24" i="36"/>
  <c r="K24" i="36"/>
  <c r="G24" i="36"/>
  <c r="C24" i="36"/>
  <c r="M22" i="36"/>
  <c r="L22" i="36"/>
  <c r="J22" i="36"/>
  <c r="I22" i="36"/>
  <c r="H22" i="36"/>
  <c r="G22" i="36"/>
  <c r="K22" i="36" s="1"/>
  <c r="F22" i="36"/>
  <c r="N22" i="36" s="1"/>
  <c r="E22" i="36"/>
  <c r="D22" i="36"/>
  <c r="C22" i="36"/>
  <c r="M20" i="36"/>
  <c r="L20" i="36"/>
  <c r="J20" i="36"/>
  <c r="I20" i="36"/>
  <c r="H20" i="36"/>
  <c r="G20" i="36"/>
  <c r="F20" i="36"/>
  <c r="N20" i="36" s="1"/>
  <c r="E20" i="36"/>
  <c r="C20" i="36" s="1"/>
  <c r="K20" i="36" s="1"/>
  <c r="D20" i="36"/>
  <c r="M19" i="36"/>
  <c r="L19" i="36"/>
  <c r="J19" i="36"/>
  <c r="I19" i="36"/>
  <c r="H19" i="36"/>
  <c r="G19" i="36"/>
  <c r="F19" i="36"/>
  <c r="N19" i="36" s="1"/>
  <c r="E19" i="36"/>
  <c r="C19" i="36" s="1"/>
  <c r="K19" i="36" s="1"/>
  <c r="D19" i="36"/>
  <c r="M18" i="36"/>
  <c r="L18" i="36"/>
  <c r="J18" i="36"/>
  <c r="I18" i="36"/>
  <c r="H18" i="36"/>
  <c r="G18" i="36"/>
  <c r="F18" i="36"/>
  <c r="N18" i="36" s="1"/>
  <c r="E18" i="36"/>
  <c r="C18" i="36" s="1"/>
  <c r="K18" i="36" s="1"/>
  <c r="D18" i="36"/>
  <c r="M17" i="36"/>
  <c r="L17" i="36"/>
  <c r="J17" i="36"/>
  <c r="I17" i="36"/>
  <c r="H17" i="36"/>
  <c r="G17" i="36"/>
  <c r="F17" i="36"/>
  <c r="N17" i="36" s="1"/>
  <c r="E17" i="36"/>
  <c r="C17" i="36" s="1"/>
  <c r="K17" i="36" s="1"/>
  <c r="D17" i="36"/>
  <c r="M16" i="36"/>
  <c r="L16" i="36"/>
  <c r="J16" i="36"/>
  <c r="I16" i="36"/>
  <c r="H16" i="36"/>
  <c r="G16" i="36"/>
  <c r="F16" i="36"/>
  <c r="N16" i="36" s="1"/>
  <c r="E16" i="36"/>
  <c r="C16" i="36" s="1"/>
  <c r="K16" i="36" s="1"/>
  <c r="D16" i="36"/>
  <c r="M15" i="36"/>
  <c r="L15" i="36"/>
  <c r="J15" i="36"/>
  <c r="I15" i="36"/>
  <c r="H15" i="36"/>
  <c r="G15" i="36"/>
  <c r="F15" i="36"/>
  <c r="N15" i="36" s="1"/>
  <c r="E15" i="36"/>
  <c r="C15" i="36" s="1"/>
  <c r="K15" i="36" s="1"/>
  <c r="D15" i="36"/>
  <c r="M14" i="36"/>
  <c r="L14" i="36"/>
  <c r="J14" i="36"/>
  <c r="I14" i="36"/>
  <c r="H14" i="36"/>
  <c r="G14" i="36"/>
  <c r="F14" i="36"/>
  <c r="N14" i="36" s="1"/>
  <c r="E14" i="36"/>
  <c r="C14" i="36" s="1"/>
  <c r="K14" i="36" s="1"/>
  <c r="D14" i="36"/>
  <c r="M13" i="36"/>
  <c r="L13" i="36"/>
  <c r="J13" i="36"/>
  <c r="I13" i="36"/>
  <c r="H13" i="36"/>
  <c r="G13" i="36"/>
  <c r="F13" i="36"/>
  <c r="N13" i="36" s="1"/>
  <c r="E13" i="36"/>
  <c r="C13" i="36" s="1"/>
  <c r="K13" i="36" s="1"/>
  <c r="D13" i="36"/>
  <c r="M12" i="36"/>
  <c r="L12" i="36"/>
  <c r="J12" i="36"/>
  <c r="I12" i="36"/>
  <c r="H12" i="36"/>
  <c r="G12" i="36"/>
  <c r="F12" i="36"/>
  <c r="N12" i="36" s="1"/>
  <c r="E12" i="36"/>
  <c r="C12" i="36" s="1"/>
  <c r="K12" i="36" s="1"/>
  <c r="D12" i="36"/>
  <c r="M11" i="36"/>
  <c r="L11" i="36"/>
  <c r="J11" i="36"/>
  <c r="I11" i="36"/>
  <c r="H11" i="36"/>
  <c r="G11" i="36"/>
  <c r="F11" i="36"/>
  <c r="N11" i="36" s="1"/>
  <c r="E11" i="36"/>
  <c r="C11" i="36" s="1"/>
  <c r="K11" i="36" s="1"/>
  <c r="D11" i="36"/>
  <c r="M10" i="36"/>
  <c r="L10" i="36"/>
  <c r="J10" i="36"/>
  <c r="I10" i="36"/>
  <c r="H10" i="36"/>
  <c r="G10" i="36"/>
  <c r="F10" i="36"/>
  <c r="N10" i="36" s="1"/>
  <c r="E10" i="36"/>
  <c r="C10" i="36" s="1"/>
  <c r="D10" i="36"/>
  <c r="M8" i="36"/>
  <c r="L8" i="36"/>
  <c r="J8" i="36"/>
  <c r="I8" i="36"/>
  <c r="H8" i="36"/>
  <c r="G8" i="36"/>
  <c r="F8" i="36"/>
  <c r="N8" i="36" s="1"/>
  <c r="E8" i="36"/>
  <c r="D8" i="36"/>
  <c r="N6" i="36"/>
  <c r="M6" i="36"/>
  <c r="L6" i="36"/>
  <c r="K6" i="36"/>
  <c r="N76" i="33"/>
  <c r="M76" i="33"/>
  <c r="L76" i="33"/>
  <c r="G76" i="33"/>
  <c r="C76" i="33"/>
  <c r="K76" i="33" s="1"/>
  <c r="M75" i="33"/>
  <c r="L75" i="33"/>
  <c r="K75" i="33"/>
  <c r="G75" i="33"/>
  <c r="C75" i="33"/>
  <c r="N74" i="33"/>
  <c r="M74" i="33"/>
  <c r="L74" i="33"/>
  <c r="K74" i="33"/>
  <c r="G74" i="33"/>
  <c r="C74" i="33"/>
  <c r="N73" i="33"/>
  <c r="M73" i="33"/>
  <c r="L73" i="33"/>
  <c r="K73" i="33"/>
  <c r="G73" i="33"/>
  <c r="C73" i="33"/>
  <c r="N72" i="33"/>
  <c r="M72" i="33"/>
  <c r="L72" i="33"/>
  <c r="K72" i="33"/>
  <c r="G72" i="33"/>
  <c r="C72" i="33"/>
  <c r="N71" i="33"/>
  <c r="M71" i="33"/>
  <c r="L71" i="33"/>
  <c r="K71" i="33"/>
  <c r="G71" i="33"/>
  <c r="C71" i="33"/>
  <c r="N70" i="33"/>
  <c r="M70" i="33"/>
  <c r="L70" i="33"/>
  <c r="K70" i="33"/>
  <c r="G70" i="33"/>
  <c r="C70" i="33"/>
  <c r="N69" i="33"/>
  <c r="M69" i="33"/>
  <c r="L69" i="33"/>
  <c r="K69" i="33"/>
  <c r="G69" i="33"/>
  <c r="C69" i="33"/>
  <c r="N68" i="33"/>
  <c r="M68" i="33"/>
  <c r="L68" i="33"/>
  <c r="K68" i="33"/>
  <c r="G68" i="33"/>
  <c r="C68" i="33"/>
  <c r="N67" i="33"/>
  <c r="M67" i="33"/>
  <c r="L67" i="33"/>
  <c r="K67" i="33"/>
  <c r="G67" i="33"/>
  <c r="C67" i="33"/>
  <c r="N66" i="33"/>
  <c r="M66" i="33"/>
  <c r="L66" i="33"/>
  <c r="K66" i="33"/>
  <c r="G66" i="33"/>
  <c r="C66" i="33"/>
  <c r="L64" i="33"/>
  <c r="K64" i="33"/>
  <c r="J64" i="33"/>
  <c r="I64" i="33"/>
  <c r="H64" i="33"/>
  <c r="G64" i="33"/>
  <c r="F64" i="33"/>
  <c r="N64" i="33" s="1"/>
  <c r="E64" i="33"/>
  <c r="M64" i="33" s="1"/>
  <c r="D64" i="33"/>
  <c r="C64" i="33"/>
  <c r="N62" i="33"/>
  <c r="M62" i="33"/>
  <c r="L62" i="33"/>
  <c r="K62" i="33"/>
  <c r="G62" i="33"/>
  <c r="C62" i="33"/>
  <c r="N61" i="33"/>
  <c r="M61" i="33"/>
  <c r="L61" i="33"/>
  <c r="K61" i="33"/>
  <c r="G61" i="33"/>
  <c r="C61" i="33"/>
  <c r="N60" i="33"/>
  <c r="M60" i="33"/>
  <c r="L60" i="33"/>
  <c r="K60" i="33"/>
  <c r="G60" i="33"/>
  <c r="C60" i="33"/>
  <c r="N59" i="33"/>
  <c r="M59" i="33"/>
  <c r="L59" i="33"/>
  <c r="K59" i="33"/>
  <c r="G59" i="33"/>
  <c r="C59" i="33"/>
  <c r="N58" i="33"/>
  <c r="M58" i="33"/>
  <c r="L58" i="33"/>
  <c r="K58" i="33"/>
  <c r="G58" i="33"/>
  <c r="C58" i="33"/>
  <c r="N57" i="33"/>
  <c r="M57" i="33"/>
  <c r="L57" i="33"/>
  <c r="K57" i="33"/>
  <c r="G57" i="33"/>
  <c r="C57" i="33"/>
  <c r="N56" i="33"/>
  <c r="M56" i="33"/>
  <c r="L56" i="33"/>
  <c r="K56" i="33"/>
  <c r="G56" i="33"/>
  <c r="C56" i="33"/>
  <c r="N55" i="33"/>
  <c r="M55" i="33"/>
  <c r="L55" i="33"/>
  <c r="K55" i="33"/>
  <c r="G55" i="33"/>
  <c r="C55" i="33"/>
  <c r="N54" i="33"/>
  <c r="M54" i="33"/>
  <c r="L54" i="33"/>
  <c r="K54" i="33"/>
  <c r="G54" i="33"/>
  <c r="C54" i="33"/>
  <c r="N53" i="33"/>
  <c r="M53" i="33"/>
  <c r="L53" i="33"/>
  <c r="K53" i="33"/>
  <c r="G53" i="33"/>
  <c r="C53" i="33"/>
  <c r="N52" i="33"/>
  <c r="M52" i="33"/>
  <c r="L52" i="33"/>
  <c r="K52" i="33"/>
  <c r="G52" i="33"/>
  <c r="C52" i="33"/>
  <c r="L50" i="33"/>
  <c r="K50" i="33"/>
  <c r="J50" i="33"/>
  <c r="I50" i="33"/>
  <c r="H50" i="33"/>
  <c r="G50" i="33"/>
  <c r="F50" i="33"/>
  <c r="N50" i="33" s="1"/>
  <c r="E50" i="33"/>
  <c r="M50" i="33" s="1"/>
  <c r="D50" i="33"/>
  <c r="C50" i="33"/>
  <c r="L48" i="33"/>
  <c r="J48" i="33"/>
  <c r="I48" i="33"/>
  <c r="H48" i="33"/>
  <c r="G48" i="33" s="1"/>
  <c r="F48" i="33"/>
  <c r="N48" i="33" s="1"/>
  <c r="E48" i="33"/>
  <c r="M48" i="33" s="1"/>
  <c r="D48" i="33"/>
  <c r="L47" i="33"/>
  <c r="J47" i="33"/>
  <c r="I47" i="33"/>
  <c r="H47" i="33"/>
  <c r="G47" i="33" s="1"/>
  <c r="F47" i="33"/>
  <c r="E47" i="33"/>
  <c r="M47" i="33" s="1"/>
  <c r="D47" i="33"/>
  <c r="L46" i="33"/>
  <c r="J46" i="33"/>
  <c r="I46" i="33"/>
  <c r="H46" i="33"/>
  <c r="G46" i="33" s="1"/>
  <c r="F46" i="33"/>
  <c r="N46" i="33" s="1"/>
  <c r="E46" i="33"/>
  <c r="M46" i="33" s="1"/>
  <c r="D46" i="33"/>
  <c r="L45" i="33"/>
  <c r="J45" i="33"/>
  <c r="I45" i="33"/>
  <c r="H45" i="33"/>
  <c r="G45" i="33" s="1"/>
  <c r="F45" i="33"/>
  <c r="N45" i="33" s="1"/>
  <c r="E45" i="33"/>
  <c r="M45" i="33" s="1"/>
  <c r="D45" i="33"/>
  <c r="L44" i="33"/>
  <c r="J44" i="33"/>
  <c r="I44" i="33"/>
  <c r="H44" i="33"/>
  <c r="G44" i="33" s="1"/>
  <c r="F44" i="33"/>
  <c r="N44" i="33" s="1"/>
  <c r="E44" i="33"/>
  <c r="M44" i="33" s="1"/>
  <c r="D44" i="33"/>
  <c r="L43" i="33"/>
  <c r="J43" i="33"/>
  <c r="I43" i="33"/>
  <c r="H43" i="33"/>
  <c r="G43" i="33" s="1"/>
  <c r="F43" i="33"/>
  <c r="N43" i="33" s="1"/>
  <c r="E43" i="33"/>
  <c r="M43" i="33" s="1"/>
  <c r="D43" i="33"/>
  <c r="L42" i="33"/>
  <c r="J42" i="33"/>
  <c r="I42" i="33"/>
  <c r="H42" i="33"/>
  <c r="G42" i="33" s="1"/>
  <c r="F42" i="33"/>
  <c r="N42" i="33" s="1"/>
  <c r="E42" i="33"/>
  <c r="M42" i="33" s="1"/>
  <c r="D42" i="33"/>
  <c r="L41" i="33"/>
  <c r="J41" i="33"/>
  <c r="I41" i="33"/>
  <c r="H41" i="33"/>
  <c r="G41" i="33" s="1"/>
  <c r="F41" i="33"/>
  <c r="N41" i="33" s="1"/>
  <c r="E41" i="33"/>
  <c r="M41" i="33" s="1"/>
  <c r="D41" i="33"/>
  <c r="L40" i="33"/>
  <c r="J40" i="33"/>
  <c r="I40" i="33"/>
  <c r="H40" i="33"/>
  <c r="G40" i="33" s="1"/>
  <c r="F40" i="33"/>
  <c r="N40" i="33" s="1"/>
  <c r="E40" i="33"/>
  <c r="M40" i="33" s="1"/>
  <c r="D40" i="33"/>
  <c r="L39" i="33"/>
  <c r="J39" i="33"/>
  <c r="I39" i="33"/>
  <c r="H39" i="33"/>
  <c r="G39" i="33" s="1"/>
  <c r="F39" i="33"/>
  <c r="N39" i="33" s="1"/>
  <c r="E39" i="33"/>
  <c r="M39" i="33" s="1"/>
  <c r="D39" i="33"/>
  <c r="L38" i="33"/>
  <c r="J38" i="33"/>
  <c r="I38" i="33"/>
  <c r="H38" i="33"/>
  <c r="G38" i="33" s="1"/>
  <c r="G36" i="33" s="1"/>
  <c r="F38" i="33"/>
  <c r="N38" i="33" s="1"/>
  <c r="E38" i="33"/>
  <c r="M38" i="33" s="1"/>
  <c r="D38" i="33"/>
  <c r="L36" i="33"/>
  <c r="J36" i="33"/>
  <c r="I36" i="33"/>
  <c r="H36" i="33"/>
  <c r="F36" i="33"/>
  <c r="N36" i="33" s="1"/>
  <c r="E36" i="33"/>
  <c r="M36" i="33" s="1"/>
  <c r="D36" i="33"/>
  <c r="N34" i="33"/>
  <c r="M34" i="33"/>
  <c r="L34" i="33"/>
  <c r="K34" i="33"/>
  <c r="G34" i="33"/>
  <c r="C34" i="33"/>
  <c r="N33" i="33"/>
  <c r="M33" i="33"/>
  <c r="L33" i="33"/>
  <c r="K33" i="33"/>
  <c r="G33" i="33"/>
  <c r="C33" i="33"/>
  <c r="N32" i="33"/>
  <c r="M32" i="33"/>
  <c r="L32" i="33"/>
  <c r="K32" i="33"/>
  <c r="G32" i="33"/>
  <c r="C32" i="33"/>
  <c r="N31" i="33"/>
  <c r="M31" i="33"/>
  <c r="L31" i="33"/>
  <c r="K31" i="33"/>
  <c r="G31" i="33"/>
  <c r="C31" i="33"/>
  <c r="N30" i="33"/>
  <c r="M30" i="33"/>
  <c r="L30" i="33"/>
  <c r="K30" i="33"/>
  <c r="G30" i="33"/>
  <c r="C30" i="33"/>
  <c r="N29" i="33"/>
  <c r="M29" i="33"/>
  <c r="L29" i="33"/>
  <c r="K29" i="33"/>
  <c r="G29" i="33"/>
  <c r="C29" i="33"/>
  <c r="N28" i="33"/>
  <c r="M28" i="33"/>
  <c r="L28" i="33"/>
  <c r="K28" i="33"/>
  <c r="G28" i="33"/>
  <c r="C28" i="33"/>
  <c r="N27" i="33"/>
  <c r="M27" i="33"/>
  <c r="L27" i="33"/>
  <c r="K27" i="33"/>
  <c r="G27" i="33"/>
  <c r="C27" i="33"/>
  <c r="N26" i="33"/>
  <c r="M26" i="33"/>
  <c r="L26" i="33"/>
  <c r="K26" i="33"/>
  <c r="G26" i="33"/>
  <c r="C26" i="33"/>
  <c r="N25" i="33"/>
  <c r="M25" i="33"/>
  <c r="L25" i="33"/>
  <c r="K25" i="33"/>
  <c r="G25" i="33"/>
  <c r="C25" i="33"/>
  <c r="N24" i="33"/>
  <c r="M24" i="33"/>
  <c r="L24" i="33"/>
  <c r="K24" i="33"/>
  <c r="G24" i="33"/>
  <c r="C24" i="33"/>
  <c r="L22" i="33"/>
  <c r="J22" i="33"/>
  <c r="I22" i="33"/>
  <c r="H22" i="33"/>
  <c r="G22" i="33"/>
  <c r="F22" i="33"/>
  <c r="N22" i="33" s="1"/>
  <c r="E22" i="33"/>
  <c r="M22" i="33" s="1"/>
  <c r="D22" i="33"/>
  <c r="L20" i="33"/>
  <c r="J20" i="33"/>
  <c r="I20" i="33"/>
  <c r="H20" i="33"/>
  <c r="G20" i="33" s="1"/>
  <c r="F20" i="33"/>
  <c r="N20" i="33" s="1"/>
  <c r="E20" i="33"/>
  <c r="M20" i="33" s="1"/>
  <c r="D20" i="33"/>
  <c r="L19" i="33"/>
  <c r="J19" i="33"/>
  <c r="I19" i="33"/>
  <c r="H19" i="33"/>
  <c r="G19" i="33" s="1"/>
  <c r="F19" i="33"/>
  <c r="N19" i="33" s="1"/>
  <c r="E19" i="33"/>
  <c r="M19" i="33" s="1"/>
  <c r="D19" i="33"/>
  <c r="L18" i="33"/>
  <c r="J18" i="33"/>
  <c r="I18" i="33"/>
  <c r="H18" i="33"/>
  <c r="G18" i="33" s="1"/>
  <c r="F18" i="33"/>
  <c r="N18" i="33" s="1"/>
  <c r="E18" i="33"/>
  <c r="M18" i="33" s="1"/>
  <c r="D18" i="33"/>
  <c r="L17" i="33"/>
  <c r="J17" i="33"/>
  <c r="I17" i="33"/>
  <c r="H17" i="33"/>
  <c r="G17" i="33" s="1"/>
  <c r="F17" i="33"/>
  <c r="N17" i="33" s="1"/>
  <c r="E17" i="33"/>
  <c r="M17" i="33" s="1"/>
  <c r="D17" i="33"/>
  <c r="L16" i="33"/>
  <c r="J16" i="33"/>
  <c r="I16" i="33"/>
  <c r="H16" i="33"/>
  <c r="G16" i="33"/>
  <c r="F16" i="33"/>
  <c r="N16" i="33" s="1"/>
  <c r="E16" i="33"/>
  <c r="M16" i="33" s="1"/>
  <c r="D16" i="33"/>
  <c r="L15" i="33"/>
  <c r="J15" i="33"/>
  <c r="I15" i="33"/>
  <c r="H15" i="33"/>
  <c r="G15" i="33"/>
  <c r="F15" i="33"/>
  <c r="N15" i="33" s="1"/>
  <c r="E15" i="33"/>
  <c r="M15" i="33" s="1"/>
  <c r="D15" i="33"/>
  <c r="L14" i="33"/>
  <c r="J14" i="33"/>
  <c r="I14" i="33"/>
  <c r="H14" i="33"/>
  <c r="G14" i="33"/>
  <c r="F14" i="33"/>
  <c r="N14" i="33" s="1"/>
  <c r="E14" i="33"/>
  <c r="M14" i="33" s="1"/>
  <c r="D14" i="33"/>
  <c r="L13" i="33"/>
  <c r="J13" i="33"/>
  <c r="I13" i="33"/>
  <c r="H13" i="33"/>
  <c r="G13" i="33"/>
  <c r="F13" i="33"/>
  <c r="N13" i="33" s="1"/>
  <c r="E13" i="33"/>
  <c r="M13" i="33" s="1"/>
  <c r="D13" i="33"/>
  <c r="L12" i="33"/>
  <c r="J12" i="33"/>
  <c r="I12" i="33"/>
  <c r="H12" i="33"/>
  <c r="G12" i="33"/>
  <c r="F12" i="33"/>
  <c r="N12" i="33" s="1"/>
  <c r="E12" i="33"/>
  <c r="M12" i="33" s="1"/>
  <c r="D12" i="33"/>
  <c r="L11" i="33"/>
  <c r="J11" i="33"/>
  <c r="I11" i="33"/>
  <c r="H11" i="33"/>
  <c r="G11" i="33"/>
  <c r="F11" i="33"/>
  <c r="N11" i="33" s="1"/>
  <c r="E11" i="33"/>
  <c r="M11" i="33" s="1"/>
  <c r="D11" i="33"/>
  <c r="L10" i="33"/>
  <c r="J10" i="33"/>
  <c r="I10" i="33"/>
  <c r="H10" i="33"/>
  <c r="G10" i="33"/>
  <c r="F10" i="33"/>
  <c r="F8" i="33" s="1"/>
  <c r="N8" i="33" s="1"/>
  <c r="E10" i="33"/>
  <c r="M10" i="33" s="1"/>
  <c r="D10" i="33"/>
  <c r="L8" i="33"/>
  <c r="J8" i="33"/>
  <c r="I8" i="33"/>
  <c r="H8" i="33"/>
  <c r="E8" i="33"/>
  <c r="M8" i="33" s="1"/>
  <c r="D8" i="33"/>
  <c r="N6" i="33"/>
  <c r="M6" i="33"/>
  <c r="L6" i="33"/>
  <c r="K6" i="33"/>
  <c r="O34" i="35"/>
  <c r="N34" i="35"/>
  <c r="M34" i="35"/>
  <c r="H34" i="35"/>
  <c r="D34" i="35"/>
  <c r="L34" i="35" s="1"/>
  <c r="O33" i="35"/>
  <c r="N33" i="35"/>
  <c r="M33" i="35"/>
  <c r="H33" i="35"/>
  <c r="D33" i="35"/>
  <c r="L33" i="35" s="1"/>
  <c r="O32" i="35"/>
  <c r="N32" i="35"/>
  <c r="M32" i="35"/>
  <c r="H32" i="35"/>
  <c r="D32" i="35"/>
  <c r="L32" i="35" s="1"/>
  <c r="O31" i="35"/>
  <c r="N31" i="35"/>
  <c r="M31" i="35"/>
  <c r="H31" i="35"/>
  <c r="D31" i="35"/>
  <c r="L31" i="35" s="1"/>
  <c r="O30" i="35"/>
  <c r="N30" i="35"/>
  <c r="M30" i="35"/>
  <c r="H30" i="35"/>
  <c r="D30" i="35"/>
  <c r="L30" i="35" s="1"/>
  <c r="O29" i="35"/>
  <c r="N29" i="35"/>
  <c r="M29" i="35"/>
  <c r="H29" i="35"/>
  <c r="D29" i="35"/>
  <c r="L29" i="35" s="1"/>
  <c r="O28" i="35"/>
  <c r="N28" i="35"/>
  <c r="M28" i="35"/>
  <c r="H28" i="35"/>
  <c r="D28" i="35"/>
  <c r="L28" i="35" s="1"/>
  <c r="O27" i="35"/>
  <c r="N27" i="35"/>
  <c r="M27" i="35"/>
  <c r="H27" i="35"/>
  <c r="D27" i="35"/>
  <c r="L27" i="35" s="1"/>
  <c r="O26" i="35"/>
  <c r="N26" i="35"/>
  <c r="M26" i="35"/>
  <c r="H26" i="35"/>
  <c r="D26" i="35"/>
  <c r="L26" i="35" s="1"/>
  <c r="O25" i="35"/>
  <c r="N25" i="35"/>
  <c r="M25" i="35"/>
  <c r="H25" i="35"/>
  <c r="D25" i="35"/>
  <c r="L25" i="35" s="1"/>
  <c r="O24" i="35"/>
  <c r="N24" i="35"/>
  <c r="M24" i="35"/>
  <c r="H24" i="35"/>
  <c r="H22" i="35" s="1"/>
  <c r="D24" i="35"/>
  <c r="D22" i="35" s="1"/>
  <c r="L22" i="35" s="1"/>
  <c r="K22" i="35"/>
  <c r="J22" i="35"/>
  <c r="N22" i="35" s="1"/>
  <c r="I22" i="35"/>
  <c r="G22" i="35"/>
  <c r="O22" i="35" s="1"/>
  <c r="F22" i="35"/>
  <c r="E22" i="35"/>
  <c r="M22" i="35" s="1"/>
  <c r="O20" i="35"/>
  <c r="N20" i="35"/>
  <c r="M20" i="35"/>
  <c r="H20" i="35"/>
  <c r="D20" i="35"/>
  <c r="L20" i="35" s="1"/>
  <c r="O19" i="35"/>
  <c r="N19" i="35"/>
  <c r="M19" i="35"/>
  <c r="H19" i="35"/>
  <c r="D19" i="35"/>
  <c r="L19" i="35" s="1"/>
  <c r="O18" i="35"/>
  <c r="N18" i="35"/>
  <c r="M18" i="35"/>
  <c r="H18" i="35"/>
  <c r="D18" i="35"/>
  <c r="L18" i="35" s="1"/>
  <c r="O17" i="35"/>
  <c r="N17" i="35"/>
  <c r="M17" i="35"/>
  <c r="H17" i="35"/>
  <c r="D17" i="35"/>
  <c r="L17" i="35" s="1"/>
  <c r="O16" i="35"/>
  <c r="N16" i="35"/>
  <c r="M16" i="35"/>
  <c r="H16" i="35"/>
  <c r="D16" i="35"/>
  <c r="L16" i="35" s="1"/>
  <c r="O15" i="35"/>
  <c r="N15" i="35"/>
  <c r="M15" i="35"/>
  <c r="H15" i="35"/>
  <c r="D15" i="35"/>
  <c r="L15" i="35" s="1"/>
  <c r="O14" i="35"/>
  <c r="N14" i="35"/>
  <c r="M14" i="35"/>
  <c r="H14" i="35"/>
  <c r="D14" i="35"/>
  <c r="L14" i="35" s="1"/>
  <c r="O13" i="35"/>
  <c r="N13" i="35"/>
  <c r="M13" i="35"/>
  <c r="H13" i="35"/>
  <c r="D13" i="35"/>
  <c r="L13" i="35" s="1"/>
  <c r="O12" i="35"/>
  <c r="N12" i="35"/>
  <c r="M12" i="35"/>
  <c r="H12" i="35"/>
  <c r="D12" i="35"/>
  <c r="L12" i="35" s="1"/>
  <c r="O11" i="35"/>
  <c r="N11" i="35"/>
  <c r="M11" i="35"/>
  <c r="H11" i="35"/>
  <c r="D11" i="35"/>
  <c r="L11" i="35" s="1"/>
  <c r="O10" i="35"/>
  <c r="N10" i="35"/>
  <c r="M10" i="35"/>
  <c r="H10" i="35"/>
  <c r="H8" i="35" s="1"/>
  <c r="D10" i="35"/>
  <c r="L10" i="35" s="1"/>
  <c r="K8" i="35"/>
  <c r="J8" i="35"/>
  <c r="N8" i="35" s="1"/>
  <c r="I8" i="35"/>
  <c r="G8" i="35"/>
  <c r="O8" i="35" s="1"/>
  <c r="F8" i="35"/>
  <c r="E8" i="35"/>
  <c r="M8" i="35" s="1"/>
  <c r="D8" i="35"/>
  <c r="L8" i="35" s="1"/>
  <c r="O6" i="35"/>
  <c r="N6" i="35"/>
  <c r="M6" i="35"/>
  <c r="L6" i="35"/>
  <c r="D12" i="39"/>
  <c r="E12" i="39"/>
  <c r="F12" i="39"/>
  <c r="D13" i="39"/>
  <c r="E13" i="39"/>
  <c r="F13" i="39"/>
  <c r="D14" i="39"/>
  <c r="E14" i="39"/>
  <c r="F14" i="39"/>
  <c r="D19" i="39"/>
  <c r="E19" i="39"/>
  <c r="F19" i="39"/>
  <c r="C12" i="38"/>
  <c r="C13" i="38"/>
  <c r="C14" i="38"/>
  <c r="C15" i="38"/>
  <c r="C16" i="38"/>
  <c r="G32" i="39"/>
  <c r="M8" i="37" l="1"/>
  <c r="K18" i="37"/>
  <c r="K8" i="37"/>
  <c r="K12" i="37"/>
  <c r="K10" i="36"/>
  <c r="C8" i="36"/>
  <c r="K8" i="36" s="1"/>
  <c r="G8" i="33"/>
  <c r="N10" i="33"/>
  <c r="C8" i="33"/>
  <c r="K8" i="33" s="1"/>
  <c r="C10" i="33"/>
  <c r="K10" i="33" s="1"/>
  <c r="C11" i="33"/>
  <c r="K11" i="33" s="1"/>
  <c r="C12" i="33"/>
  <c r="K12" i="33" s="1"/>
  <c r="C13" i="33"/>
  <c r="K13" i="33" s="1"/>
  <c r="C14" i="33"/>
  <c r="K14" i="33" s="1"/>
  <c r="C15" i="33"/>
  <c r="K15" i="33" s="1"/>
  <c r="C16" i="33"/>
  <c r="K16" i="33" s="1"/>
  <c r="C17" i="33"/>
  <c r="K17" i="33" s="1"/>
  <c r="C18" i="33"/>
  <c r="K18" i="33" s="1"/>
  <c r="C19" i="33"/>
  <c r="K19" i="33" s="1"/>
  <c r="C20" i="33"/>
  <c r="K20" i="33" s="1"/>
  <c r="C22" i="33"/>
  <c r="K22" i="33" s="1"/>
  <c r="C36" i="33"/>
  <c r="K36" i="33" s="1"/>
  <c r="C38" i="33"/>
  <c r="K38" i="33" s="1"/>
  <c r="C39" i="33"/>
  <c r="K39" i="33" s="1"/>
  <c r="C40" i="33"/>
  <c r="K40" i="33" s="1"/>
  <c r="C41" i="33"/>
  <c r="K41" i="33" s="1"/>
  <c r="C42" i="33"/>
  <c r="K42" i="33" s="1"/>
  <c r="C43" i="33"/>
  <c r="K43" i="33" s="1"/>
  <c r="C44" i="33"/>
  <c r="K44" i="33" s="1"/>
  <c r="C45" i="33"/>
  <c r="K45" i="33" s="1"/>
  <c r="C46" i="33"/>
  <c r="K46" i="33" s="1"/>
  <c r="C47" i="33"/>
  <c r="K47" i="33" s="1"/>
  <c r="C48" i="33"/>
  <c r="K48" i="33" s="1"/>
  <c r="L24" i="35"/>
  <c r="L32" i="39" l="1"/>
  <c r="G20" i="38" l="1"/>
  <c r="G12" i="38" l="1"/>
  <c r="G13" i="38"/>
  <c r="G14" i="38"/>
  <c r="G15" i="38"/>
  <c r="G16" i="38"/>
  <c r="L46" i="39" l="1"/>
  <c r="M46" i="39"/>
  <c r="N46" i="39"/>
  <c r="M32" i="39"/>
  <c r="N32" i="39"/>
  <c r="L21" i="38" l="1"/>
  <c r="G46" i="39" l="1"/>
  <c r="M21" i="38"/>
  <c r="N21" i="38"/>
  <c r="G25" i="39"/>
  <c r="G26" i="39"/>
  <c r="G27" i="39"/>
  <c r="N15" i="30"/>
  <c r="O15" i="30"/>
  <c r="N11" i="30"/>
  <c r="O11" i="30"/>
  <c r="C46" i="39" l="1"/>
  <c r="C45" i="39"/>
  <c r="J43" i="39"/>
  <c r="I43" i="39"/>
  <c r="H43" i="39"/>
  <c r="F43" i="39"/>
  <c r="E43" i="39"/>
  <c r="D43" i="39"/>
  <c r="N41" i="39"/>
  <c r="M41" i="39"/>
  <c r="L41" i="39"/>
  <c r="G41" i="39"/>
  <c r="C41" i="39"/>
  <c r="N40" i="39"/>
  <c r="M40" i="39"/>
  <c r="L40" i="39"/>
  <c r="G40" i="39"/>
  <c r="C40" i="39"/>
  <c r="N39" i="39"/>
  <c r="M39" i="39"/>
  <c r="L39" i="39"/>
  <c r="G39" i="39"/>
  <c r="C39" i="39"/>
  <c r="J37" i="39"/>
  <c r="I37" i="39"/>
  <c r="H37" i="39"/>
  <c r="F37" i="39"/>
  <c r="E37" i="39"/>
  <c r="D37" i="39"/>
  <c r="C32" i="39"/>
  <c r="C31" i="39"/>
  <c r="J29" i="39"/>
  <c r="I29" i="39"/>
  <c r="H29" i="39"/>
  <c r="F29" i="39"/>
  <c r="E29" i="39"/>
  <c r="D29" i="39"/>
  <c r="N27" i="39"/>
  <c r="M27" i="39"/>
  <c r="L27" i="39"/>
  <c r="C27" i="39"/>
  <c r="N26" i="39"/>
  <c r="M26" i="39"/>
  <c r="L26" i="39"/>
  <c r="C26" i="39"/>
  <c r="N25" i="39"/>
  <c r="M25" i="39"/>
  <c r="L25" i="39"/>
  <c r="C25" i="39"/>
  <c r="F23" i="39"/>
  <c r="E23" i="39"/>
  <c r="D23" i="39"/>
  <c r="F18" i="39"/>
  <c r="E18" i="39"/>
  <c r="D18" i="39"/>
  <c r="N6" i="39"/>
  <c r="M6" i="39"/>
  <c r="L6" i="39"/>
  <c r="K6" i="39"/>
  <c r="G21" i="38"/>
  <c r="C21" i="38"/>
  <c r="C20" i="38"/>
  <c r="J18" i="38"/>
  <c r="I18" i="38"/>
  <c r="H18" i="38"/>
  <c r="F18" i="38"/>
  <c r="E18" i="38"/>
  <c r="D18" i="38"/>
  <c r="N16" i="38"/>
  <c r="M16" i="38"/>
  <c r="L16" i="38"/>
  <c r="N15" i="38"/>
  <c r="M15" i="38"/>
  <c r="L15" i="38"/>
  <c r="N14" i="38"/>
  <c r="M14" i="38"/>
  <c r="L14" i="38"/>
  <c r="N13" i="38"/>
  <c r="M13" i="38"/>
  <c r="L13" i="38"/>
  <c r="N12" i="38"/>
  <c r="M12" i="38"/>
  <c r="L12" i="38"/>
  <c r="J10" i="38"/>
  <c r="I10" i="38"/>
  <c r="H10" i="38"/>
  <c r="F10" i="38"/>
  <c r="E10" i="38"/>
  <c r="D10" i="38"/>
  <c r="N6" i="38"/>
  <c r="M6" i="38"/>
  <c r="L6" i="38"/>
  <c r="K6" i="38"/>
  <c r="F21" i="39" l="1"/>
  <c r="M43" i="39"/>
  <c r="H35" i="39"/>
  <c r="L43" i="39"/>
  <c r="N19" i="39"/>
  <c r="N29" i="39"/>
  <c r="L19" i="39"/>
  <c r="M19" i="39"/>
  <c r="M29" i="39"/>
  <c r="L18" i="38"/>
  <c r="M18" i="38"/>
  <c r="L29" i="39"/>
  <c r="K32" i="39"/>
  <c r="K15" i="38"/>
  <c r="N18" i="38"/>
  <c r="N12" i="39"/>
  <c r="C18" i="39"/>
  <c r="C18" i="38"/>
  <c r="K21" i="38"/>
  <c r="F16" i="39"/>
  <c r="N43" i="39"/>
  <c r="C43" i="39"/>
  <c r="K43" i="39" s="1"/>
  <c r="K46" i="39"/>
  <c r="K39" i="39"/>
  <c r="H21" i="39"/>
  <c r="H8" i="39" s="1"/>
  <c r="M23" i="39"/>
  <c r="K26" i="39"/>
  <c r="J35" i="39"/>
  <c r="I35" i="39"/>
  <c r="M13" i="39"/>
  <c r="K41" i="39"/>
  <c r="C19" i="39"/>
  <c r="E16" i="39"/>
  <c r="E35" i="39"/>
  <c r="D35" i="39"/>
  <c r="F35" i="39"/>
  <c r="C14" i="39"/>
  <c r="H8" i="38"/>
  <c r="N10" i="38"/>
  <c r="J8" i="38"/>
  <c r="K13" i="38"/>
  <c r="K14" i="38"/>
  <c r="E8" i="38"/>
  <c r="I8" i="38"/>
  <c r="G18" i="38"/>
  <c r="I21" i="39"/>
  <c r="I8" i="39" s="1"/>
  <c r="G10" i="38"/>
  <c r="K16" i="38"/>
  <c r="M12" i="39"/>
  <c r="L13" i="39"/>
  <c r="L23" i="39"/>
  <c r="K25" i="39"/>
  <c r="C37" i="39"/>
  <c r="K40" i="39"/>
  <c r="D8" i="38"/>
  <c r="D10" i="39"/>
  <c r="L14" i="39"/>
  <c r="N23" i="39"/>
  <c r="C10" i="38"/>
  <c r="E10" i="39"/>
  <c r="C12" i="39"/>
  <c r="M14" i="39"/>
  <c r="M37" i="39"/>
  <c r="N13" i="39"/>
  <c r="F8" i="38"/>
  <c r="L10" i="38"/>
  <c r="F10" i="39"/>
  <c r="L12" i="39"/>
  <c r="N14" i="39"/>
  <c r="D16" i="39"/>
  <c r="D21" i="39"/>
  <c r="J21" i="39"/>
  <c r="J8" i="39" s="1"/>
  <c r="C29" i="39"/>
  <c r="N37" i="39"/>
  <c r="L37" i="39"/>
  <c r="M10" i="38"/>
  <c r="K12" i="38"/>
  <c r="C13" i="39"/>
  <c r="E21" i="39"/>
  <c r="C23" i="39"/>
  <c r="K27" i="39"/>
  <c r="G8" i="39" l="1"/>
  <c r="F8" i="39"/>
  <c r="K18" i="38"/>
  <c r="L35" i="39"/>
  <c r="L16" i="39"/>
  <c r="M8" i="38"/>
  <c r="M16" i="39"/>
  <c r="N16" i="39"/>
  <c r="L10" i="39"/>
  <c r="K19" i="39"/>
  <c r="K29" i="39"/>
  <c r="G21" i="39"/>
  <c r="M35" i="39"/>
  <c r="K12" i="39"/>
  <c r="K37" i="39"/>
  <c r="K13" i="39"/>
  <c r="M10" i="39"/>
  <c r="K14" i="39"/>
  <c r="N35" i="39"/>
  <c r="C35" i="39"/>
  <c r="K35" i="39" s="1"/>
  <c r="G8" i="38"/>
  <c r="N8" i="38"/>
  <c r="L8" i="38"/>
  <c r="K23" i="39"/>
  <c r="C21" i="39"/>
  <c r="M21" i="39"/>
  <c r="E8" i="39"/>
  <c r="N21" i="39"/>
  <c r="K10" i="38"/>
  <c r="C8" i="38"/>
  <c r="C16" i="39"/>
  <c r="L21" i="39"/>
  <c r="D8" i="39"/>
  <c r="N10" i="39"/>
  <c r="C10" i="39"/>
  <c r="M15" i="30"/>
  <c r="M11" i="30"/>
  <c r="N8" i="39" l="1"/>
  <c r="L8" i="39"/>
  <c r="K16" i="39"/>
  <c r="K21" i="39"/>
  <c r="K10" i="39"/>
  <c r="K8" i="38"/>
  <c r="M8" i="39"/>
  <c r="C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F19" i="30"/>
  <c r="E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K26" i="31"/>
  <c r="J26" i="31"/>
  <c r="I26" i="31"/>
  <c r="G26" i="31"/>
  <c r="F26" i="31"/>
  <c r="E26" i="31"/>
  <c r="K25" i="31"/>
  <c r="J25" i="31"/>
  <c r="I25" i="31"/>
  <c r="G25" i="31"/>
  <c r="F25" i="31"/>
  <c r="E25" i="31"/>
  <c r="K24" i="31"/>
  <c r="J24" i="31"/>
  <c r="I24" i="31"/>
  <c r="G24" i="31"/>
  <c r="F24" i="31"/>
  <c r="E24" i="31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O6" i="31"/>
  <c r="N6" i="31"/>
  <c r="M6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J23" i="31" l="1"/>
  <c r="L15" i="30"/>
  <c r="P15" i="30" s="1"/>
  <c r="L21" i="30"/>
  <c r="L11" i="30"/>
  <c r="D16" i="30"/>
  <c r="N12" i="30"/>
  <c r="H16" i="30"/>
  <c r="I23" i="31"/>
  <c r="H19" i="30"/>
  <c r="O19" i="30"/>
  <c r="L14" i="30"/>
  <c r="O12" i="30"/>
  <c r="L10" i="30"/>
  <c r="L20" i="31"/>
  <c r="D8" i="30"/>
  <c r="H8" i="30"/>
  <c r="O8" i="30"/>
  <c r="N19" i="30"/>
  <c r="M8" i="30"/>
  <c r="D26" i="31"/>
  <c r="H24" i="31"/>
  <c r="M18" i="31"/>
  <c r="L16" i="31"/>
  <c r="L15" i="31"/>
  <c r="O26" i="31"/>
  <c r="N13" i="31"/>
  <c r="N26" i="31"/>
  <c r="M8" i="31"/>
  <c r="L10" i="31"/>
  <c r="L11" i="31"/>
  <c r="L21" i="31"/>
  <c r="M26" i="31"/>
  <c r="D13" i="31"/>
  <c r="D25" i="31"/>
  <c r="E23" i="31"/>
  <c r="D24" i="31"/>
  <c r="F23" i="31"/>
  <c r="N23" i="31" s="1"/>
  <c r="N8" i="31"/>
  <c r="D8" i="31"/>
  <c r="L9" i="31"/>
  <c r="H18" i="31"/>
  <c r="O18" i="31"/>
  <c r="K23" i="31"/>
  <c r="M24" i="31"/>
  <c r="H26" i="31"/>
  <c r="D18" i="31"/>
  <c r="N18" i="31"/>
  <c r="G23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25" i="31"/>
  <c r="H8" i="31"/>
  <c r="L13" i="30"/>
  <c r="O13" i="31"/>
  <c r="L19" i="31"/>
  <c r="D12" i="30"/>
  <c r="L16" i="30" l="1"/>
  <c r="M23" i="31"/>
  <c r="L8" i="30"/>
  <c r="L19" i="30"/>
  <c r="L25" i="31"/>
  <c r="L26" i="31"/>
  <c r="L13" i="31"/>
  <c r="L12" i="30"/>
  <c r="L24" i="31"/>
  <c r="D23" i="31"/>
  <c r="L18" i="31"/>
  <c r="L8" i="31"/>
  <c r="O23" i="31"/>
  <c r="H23" i="31"/>
  <c r="L23" i="31" l="1"/>
</calcChain>
</file>

<file path=xl/sharedStrings.xml><?xml version="1.0" encoding="utf-8"?>
<sst xmlns="http://schemas.openxmlformats.org/spreadsheetml/2006/main" count="673" uniqueCount="211">
  <si>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</si>
  <si>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</si>
  <si>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</si>
  <si>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</si>
  <si>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</si>
  <si>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</si>
  <si>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</si>
  <si>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</si>
  <si>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</si>
  <si>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</si>
  <si>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</si>
  <si>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</si>
  <si>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</si>
  <si>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</si>
  <si>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</si>
  <si>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</si>
  <si>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</si>
  <si>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</si>
  <si>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</si>
  <si>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</si>
  <si>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</si>
  <si>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</si>
  <si>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</si>
  <si>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</si>
  <si>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</si>
  <si>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</si>
  <si>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</si>
  <si>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</si>
  <si>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</si>
  <si>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</si>
  <si>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</si>
  <si>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</si>
  <si>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</si>
  <si>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</si>
  <si>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Ton</t>
  </si>
  <si>
    <t>TKm</t>
  </si>
  <si>
    <t>R. A. Madeira</t>
  </si>
  <si>
    <t>Continente</t>
  </si>
  <si>
    <t>Faro</t>
  </si>
  <si>
    <t>Porto</t>
  </si>
  <si>
    <t>Madeira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</si>
  <si>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</si>
  <si>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</si>
  <si>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</si>
  <si>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</si>
  <si>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</si>
  <si>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</si>
  <si>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</si>
  <si>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</si>
  <si>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</si>
  <si>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</si>
  <si>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</si>
  <si>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</si>
  <si>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</si>
  <si>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</si>
  <si>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</si>
  <si>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</si>
  <si>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</si>
  <si>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</si>
  <si>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</si>
  <si>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</si>
  <si>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</si>
  <si>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</si>
  <si>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</si>
  <si>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</si>
  <si>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</si>
  <si>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</si>
  <si>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</si>
  <si>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</si>
  <si>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</si>
  <si>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</si>
  <si>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</si>
  <si>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</si>
  <si>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</si>
  <si>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</si>
  <si>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Taxa de variação homóloga (%)  
ou dif. p.p.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</si>
  <si>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</si>
  <si>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</si>
  <si>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</si>
  <si>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</si>
  <si>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</si>
  <si>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</si>
  <si>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</si>
  <si>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</si>
  <si>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</si>
  <si>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</si>
  <si>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</si>
  <si>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</si>
  <si>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</si>
  <si>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</si>
  <si>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</si>
  <si>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</si>
  <si>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</si>
  <si>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</si>
  <si>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</si>
  <si>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</si>
  <si>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</si>
  <si>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</si>
  <si>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15 - Transporte rodoviário - Transporte internacional (a) de mercadorias por Origem/Destino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</si>
  <si>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</si>
  <si>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</si>
  <si>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</si>
  <si>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</si>
  <si>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</si>
  <si>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</si>
  <si>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</si>
  <si>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</si>
  <si>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</si>
  <si>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</si>
  <si>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</si>
  <si>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</si>
  <si>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</si>
  <si>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</si>
  <si>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</si>
  <si>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</si>
  <si>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</si>
  <si>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</si>
  <si>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</si>
  <si>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</si>
  <si>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</si>
  <si>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</si>
  <si>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</si>
  <si>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 xml:space="preserve">Po: resultados provisórios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</si>
  <si>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</si>
  <si>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</si>
  <si>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</si>
  <si>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</si>
  <si>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</si>
  <si>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</si>
  <si>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</si>
  <si>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</si>
  <si>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</si>
  <si>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</si>
  <si>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</si>
  <si>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</si>
  <si>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</si>
  <si>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</si>
  <si>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</si>
  <si>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</si>
  <si>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</si>
  <si>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</si>
  <si>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</si>
  <si>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</si>
  <si>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</si>
  <si>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</si>
  <si>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</si>
  <si>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</si>
  <si>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</si>
  <si>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</si>
  <si>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</si>
  <si>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</si>
  <si>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</si>
  <si>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</si>
  <si>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</si>
  <si>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</si>
  <si>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</si>
  <si>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</si>
  <si>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</si>
  <si>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</si>
  <si>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</si>
  <si>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</si>
  <si>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</si>
  <si>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</si>
  <si>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</si>
  <si>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</si>
  <si>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</si>
  <si>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</si>
  <si>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t>,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</si>
  <si>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</si>
  <si>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</si>
  <si>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</si>
  <si>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</si>
  <si>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</si>
  <si>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</si>
  <si>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</si>
  <si>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</si>
  <si>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</si>
  <si>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</si>
  <si>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</si>
  <si>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</si>
  <si>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8"/>
        <color theme="0"/>
        <rFont val="Calibri"/>
        <family val="2"/>
        <scheme val="minor"/>
      </rPr>
      <t>6</t>
    </r>
    <r>
      <rPr>
        <sz val="8"/>
        <color theme="0"/>
        <rFont val="Calibri"/>
        <family val="2"/>
        <scheme val="minor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</si>
  <si>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</si>
  <si>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</si>
  <si>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</si>
  <si>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t>2º T 2023</t>
  </si>
  <si>
    <t>ATIVIDADE DOS TRANSPORTES, 3ºT 2023</t>
  </si>
  <si>
    <t>3ºT 2022</t>
  </si>
  <si>
    <t>Jul.23</t>
  </si>
  <si>
    <t>Ago.23</t>
  </si>
  <si>
    <t>Set.23</t>
  </si>
  <si>
    <t>Jul.22</t>
  </si>
  <si>
    <t>Ago.22</t>
  </si>
  <si>
    <t>Set.22</t>
  </si>
  <si>
    <r>
      <t>3ºT 2023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</si>
  <si>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r>
      <t xml:space="preserve">3ºT 2023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</si>
  <si>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t>3ºT 2023  (Pe)</t>
  </si>
  <si>
    <t>jul.23</t>
  </si>
  <si>
    <t>ago.23</t>
  </si>
  <si>
    <t>set.23</t>
  </si>
  <si>
    <t>jul.22</t>
  </si>
  <si>
    <t>ago.22</t>
  </si>
  <si>
    <t>set.22</t>
  </si>
  <si>
    <r>
      <t xml:space="preserve">2º T 2023 </t>
    </r>
    <r>
      <rPr>
        <vertAlign val="subscript"/>
        <sz val="9"/>
        <color theme="0"/>
        <rFont val="Arial"/>
        <family val="2"/>
      </rPr>
      <t>(Po)</t>
    </r>
  </si>
  <si>
    <r>
      <t xml:space="preserve">3º T 2023 </t>
    </r>
    <r>
      <rPr>
        <vertAlign val="subscript"/>
        <sz val="9"/>
        <color theme="0"/>
        <rFont val="Arial"/>
        <family val="2"/>
      </rPr>
      <t>(Pe)</t>
    </r>
  </si>
  <si>
    <t>3º T 2023</t>
  </si>
  <si>
    <r>
      <t xml:space="preserve">3º T 2023 </t>
    </r>
    <r>
      <rPr>
        <vertAlign val="subscript"/>
        <sz val="9"/>
        <color theme="0"/>
        <rFont val="Calibri"/>
        <family val="2"/>
        <scheme val="minor"/>
      </rPr>
      <t>(Pe)</t>
    </r>
  </si>
  <si>
    <t>3º T 2022</t>
  </si>
  <si>
    <r>
      <t xml:space="preserve">3º T 2023 </t>
    </r>
    <r>
      <rPr>
        <vertAlign val="subscript"/>
        <sz val="10"/>
        <color theme="0"/>
        <rFont val="Arial"/>
        <family val="2"/>
      </rPr>
      <t>(Pe)</t>
    </r>
  </si>
  <si>
    <r>
      <t>3º T 2023</t>
    </r>
    <r>
      <rPr>
        <vertAlign val="subscript"/>
        <sz val="10"/>
        <color theme="0"/>
        <rFont val="Arial"/>
        <family val="2"/>
      </rPr>
      <t xml:space="preserve"> (Pe)</t>
    </r>
  </si>
  <si>
    <t>3ºT 2022 (Rev)</t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</si>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</sst>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###\ ###\ ###\ ##0\ "/>
    <numFmt numFmtId="179" formatCode="_-* #,##0.00\ _E_s_c_._-;\-* #,##0.00\ _E_s_c_._-;_-* &quot;-&quot;??\ _E_s_c_._-;_-@_-"/>
    <numFmt numFmtId="180" formatCode="#\ ##0.0"/>
  </numFmts>
  <fonts count="7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vertAlign val="superscript"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B8357"/>
        <bgColor indexed="64"/>
      </patternFill>
    </fill>
  </fills>
  <borders count="51">
    <border>
      <left/>
      <right/>
      <top/>
      <bottom/>
      <diagonal/>
    </border>
    <border>
      <left/>
      <right style="medium">
        <color theme="7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7"/>
      </left>
      <right style="medium">
        <color theme="7"/>
      </right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 style="medium">
        <color theme="7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7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theme="7"/>
      </left>
      <right/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double">
        <color rgb="FF9B8357"/>
      </bottom>
      <diagonal/>
    </border>
    <border>
      <left/>
      <right/>
      <top style="double">
        <color rgb="FF9B8357"/>
      </top>
      <bottom/>
      <diagonal/>
    </border>
    <border>
      <left style="medium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medium">
        <color rgb="FF9B8357"/>
      </left>
      <right style="medium">
        <color rgb="FF9B8357"/>
      </right>
      <top/>
      <bottom/>
      <diagonal/>
    </border>
    <border>
      <left style="medium">
        <color rgb="FF9B8357"/>
      </left>
      <right/>
      <top/>
      <bottom style="double">
        <color rgb="FF9B8357"/>
      </bottom>
      <diagonal/>
    </border>
    <border>
      <left style="medium">
        <color rgb="FF9B8357"/>
      </left>
      <right/>
      <top/>
      <bottom/>
      <diagonal/>
    </border>
    <border>
      <left/>
      <right style="medium">
        <color rgb="FF9B8357"/>
      </right>
      <top/>
      <bottom/>
      <diagonal/>
    </border>
    <border>
      <left/>
      <right style="medium">
        <color rgb="FF9B8357"/>
      </right>
      <top/>
      <bottom style="double">
        <color rgb="FF9B8357"/>
      </bottom>
      <diagonal/>
    </border>
    <border>
      <left/>
      <right style="thin">
        <color rgb="FF9B8357"/>
      </right>
      <top/>
      <bottom/>
      <diagonal/>
    </border>
    <border>
      <left style="thin">
        <color rgb="FF9B8357"/>
      </left>
      <right style="medium">
        <color rgb="FF9B8357"/>
      </right>
      <top/>
      <bottom/>
      <diagonal/>
    </border>
    <border>
      <left/>
      <right style="thin">
        <color rgb="FF9B8357"/>
      </right>
      <top/>
      <bottom style="double">
        <color rgb="FF9B8357"/>
      </bottom>
      <diagonal/>
    </border>
    <border>
      <left style="thin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thin">
        <color rgb="FF9B8357"/>
      </left>
      <right/>
      <top/>
      <bottom/>
      <diagonal/>
    </border>
    <border>
      <left style="thin">
        <color rgb="FF9B8357"/>
      </left>
      <right/>
      <top/>
      <bottom style="double">
        <color rgb="FF9B8357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rgb="FF9B8357"/>
      </right>
      <top style="medium">
        <color theme="0"/>
      </top>
      <bottom/>
      <diagonal/>
    </border>
    <border>
      <left style="medium">
        <color rgb="FF9B8357"/>
      </left>
      <right/>
      <top style="medium">
        <color theme="0"/>
      </top>
      <bottom/>
      <diagonal/>
    </border>
    <border>
      <left/>
      <right style="medium">
        <color rgb="FF9B8357"/>
      </right>
      <top/>
      <bottom style="double">
        <color theme="7"/>
      </bottom>
      <diagonal/>
    </border>
    <border>
      <left style="medium">
        <color rgb="FF9B8357"/>
      </left>
      <right/>
      <top/>
      <bottom style="double">
        <color theme="7"/>
      </bottom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99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 vertical="center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6" xfId="0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horizontal="center"/>
    </xf>
    <xf numFmtId="0" fontId="28" fillId="0" borderId="10" xfId="0" applyFont="1" applyBorder="1" applyAlignment="1">
      <alignment horizontal="left" indent="2"/>
    </xf>
    <xf numFmtId="166" fontId="28" fillId="0" borderId="11" xfId="0" applyNumberFormat="1" applyFont="1" applyBorder="1" applyAlignment="1">
      <alignment horizontal="right"/>
    </xf>
    <xf numFmtId="165" fontId="28" fillId="0" borderId="10" xfId="0" applyNumberFormat="1" applyFont="1" applyBorder="1" applyAlignment="1">
      <alignment horizontal="right"/>
    </xf>
    <xf numFmtId="0" fontId="26" fillId="2" borderId="5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8" xfId="0" applyFont="1" applyFill="1" applyBorder="1" applyAlignment="1">
      <alignment horizontal="center" vertical="center"/>
    </xf>
    <xf numFmtId="0" fontId="26" fillId="2" borderId="12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10" xfId="0" applyFont="1" applyBorder="1" applyAlignment="1">
      <alignment horizontal="left" vertical="center" indent="1"/>
    </xf>
    <xf numFmtId="165" fontId="37" fillId="0" borderId="10" xfId="0" applyNumberFormat="1" applyFont="1" applyBorder="1" applyAlignment="1">
      <alignment vertical="center"/>
    </xf>
    <xf numFmtId="0" fontId="22" fillId="0" borderId="4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17" fontId="22" fillId="0" borderId="3" xfId="0" applyNumberFormat="1" applyFont="1" applyBorder="1" applyAlignment="1">
      <alignment horizontal="center" vertical="center"/>
    </xf>
    <xf numFmtId="166" fontId="35" fillId="0" borderId="14" xfId="0" applyNumberFormat="1" applyFont="1" applyBorder="1" applyAlignment="1">
      <alignment horizontal="right" vertical="center"/>
    </xf>
    <xf numFmtId="166" fontId="35" fillId="0" borderId="3" xfId="0" applyNumberFormat="1" applyFont="1" applyBorder="1" applyAlignment="1">
      <alignment horizontal="right" vertical="center"/>
    </xf>
    <xf numFmtId="166" fontId="37" fillId="0" borderId="14" xfId="0" applyNumberFormat="1" applyFont="1" applyBorder="1" applyAlignment="1">
      <alignment horizontal="right" vertical="center"/>
    </xf>
    <xf numFmtId="166" fontId="37" fillId="0" borderId="3" xfId="0" applyNumberFormat="1" applyFont="1" applyBorder="1" applyAlignment="1">
      <alignment horizontal="right" vertical="center"/>
    </xf>
    <xf numFmtId="166" fontId="37" fillId="0" borderId="15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166" fontId="38" fillId="0" borderId="14" xfId="0" applyNumberFormat="1" applyFont="1" applyBorder="1" applyAlignment="1">
      <alignment horizontal="right" vertical="center"/>
    </xf>
    <xf numFmtId="166" fontId="38" fillId="0" borderId="3" xfId="0" applyNumberFormat="1" applyFont="1" applyBorder="1" applyAlignment="1">
      <alignment horizontal="right" vertical="center"/>
    </xf>
    <xf numFmtId="165" fontId="35" fillId="0" borderId="14" xfId="0" applyNumberFormat="1" applyFont="1" applyBorder="1" applyAlignment="1">
      <alignment horizontal="right" vertical="center"/>
    </xf>
    <xf numFmtId="165" fontId="37" fillId="0" borderId="14" xfId="0" applyNumberFormat="1" applyFont="1" applyBorder="1" applyAlignment="1">
      <alignment horizontal="right" vertical="center"/>
    </xf>
    <xf numFmtId="165" fontId="42" fillId="0" borderId="14" xfId="0" applyNumberFormat="1" applyFont="1" applyBorder="1" applyAlignment="1">
      <alignment horizontal="right" vertical="center"/>
    </xf>
    <xf numFmtId="165" fontId="38" fillId="0" borderId="14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36" fillId="0" borderId="4" xfId="0" applyFont="1" applyBorder="1" applyAlignment="1">
      <alignment vertical="center"/>
    </xf>
    <xf numFmtId="0" fontId="22" fillId="0" borderId="14" xfId="0" applyFont="1" applyBorder="1" applyAlignment="1">
      <alignment vertical="center"/>
    </xf>
    <xf numFmtId="165" fontId="35" fillId="0" borderId="14" xfId="0" applyNumberFormat="1" applyFont="1" applyBorder="1" applyAlignment="1">
      <alignment vertical="center"/>
    </xf>
    <xf numFmtId="165" fontId="37" fillId="0" borderId="14" xfId="0" applyNumberFormat="1" applyFont="1" applyBorder="1" applyAlignment="1">
      <alignment vertical="center"/>
    </xf>
    <xf numFmtId="0" fontId="22" fillId="0" borderId="10" xfId="0" applyFont="1" applyBorder="1" applyAlignment="1">
      <alignment horizontal="left" vertical="center"/>
    </xf>
    <xf numFmtId="0" fontId="22" fillId="0" borderId="11" xfId="0" applyFont="1" applyBorder="1" applyAlignment="1">
      <alignment horizontal="center" vertical="center"/>
    </xf>
    <xf numFmtId="0" fontId="26" fillId="2" borderId="20" xfId="0" applyFont="1" applyFill="1" applyBorder="1" applyAlignment="1">
      <alignment horizontal="center" vertical="center"/>
    </xf>
    <xf numFmtId="0" fontId="26" fillId="2" borderId="21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10" xfId="0" applyFont="1" applyBorder="1" applyAlignment="1">
      <alignment horizontal="left" vertical="center"/>
    </xf>
    <xf numFmtId="0" fontId="23" fillId="0" borderId="11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4" xfId="0" applyFont="1" applyBorder="1" applyAlignment="1">
      <alignment horizontal="center" vertical="center"/>
    </xf>
    <xf numFmtId="0" fontId="50" fillId="0" borderId="4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20" xfId="0" applyNumberFormat="1" applyFont="1" applyFill="1" applyBorder="1" applyAlignment="1">
      <alignment horizontal="center" vertical="center"/>
    </xf>
    <xf numFmtId="0" fontId="36" fillId="0" borderId="3" xfId="0" applyFont="1" applyBorder="1"/>
    <xf numFmtId="0" fontId="22" fillId="0" borderId="14" xfId="0" applyFont="1" applyBorder="1" applyAlignment="1">
      <alignment horizontal="center"/>
    </xf>
    <xf numFmtId="17" fontId="22" fillId="0" borderId="3" xfId="0" applyNumberFormat="1" applyFont="1" applyBorder="1" applyAlignment="1">
      <alignment horizontal="center"/>
    </xf>
    <xf numFmtId="0" fontId="31" fillId="0" borderId="3" xfId="0" applyFont="1" applyBorder="1"/>
    <xf numFmtId="166" fontId="31" fillId="0" borderId="14" xfId="0" applyNumberFormat="1" applyFont="1" applyBorder="1" applyAlignment="1">
      <alignment horizontal="right"/>
    </xf>
    <xf numFmtId="166" fontId="31" fillId="0" borderId="3" xfId="0" applyNumberFormat="1" applyFont="1" applyBorder="1" applyAlignment="1">
      <alignment horizontal="right"/>
    </xf>
    <xf numFmtId="165" fontId="31" fillId="0" borderId="14" xfId="0" applyNumberFormat="1" applyFont="1" applyBorder="1" applyAlignment="1">
      <alignment horizontal="right"/>
    </xf>
    <xf numFmtId="166" fontId="22" fillId="0" borderId="14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3" xfId="0" applyNumberFormat="1" applyFont="1" applyBorder="1" applyAlignment="1">
      <alignment horizontal="right"/>
    </xf>
    <xf numFmtId="0" fontId="31" fillId="0" borderId="3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3" xfId="0" applyNumberFormat="1" applyFont="1" applyBorder="1" applyAlignment="1">
      <alignment horizontal="right"/>
    </xf>
    <xf numFmtId="0" fontId="22" fillId="0" borderId="3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3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3" xfId="0" applyNumberFormat="1" applyFont="1" applyBorder="1" applyAlignment="1">
      <alignment horizontal="right"/>
    </xf>
    <xf numFmtId="0" fontId="22" fillId="0" borderId="3" xfId="0" applyFont="1" applyBorder="1" applyAlignment="1">
      <alignment horizontal="left"/>
    </xf>
    <xf numFmtId="0" fontId="22" fillId="0" borderId="3" xfId="0" applyFont="1" applyBorder="1" applyAlignment="1">
      <alignment horizontal="center"/>
    </xf>
    <xf numFmtId="169" fontId="31" fillId="0" borderId="3" xfId="0" applyNumberFormat="1" applyFont="1" applyBorder="1" applyAlignment="1">
      <alignment horizontal="right"/>
    </xf>
    <xf numFmtId="0" fontId="36" fillId="0" borderId="3" xfId="0" applyFont="1" applyBorder="1" applyAlignment="1">
      <alignment horizontal="left"/>
    </xf>
    <xf numFmtId="0" fontId="22" fillId="0" borderId="16" xfId="0" applyFont="1" applyBorder="1" applyAlignment="1">
      <alignment horizontal="left" indent="2"/>
    </xf>
    <xf numFmtId="166" fontId="22" fillId="0" borderId="15" xfId="0" applyNumberFormat="1" applyFont="1" applyBorder="1" applyAlignment="1">
      <alignment horizontal="right"/>
    </xf>
    <xf numFmtId="169" fontId="37" fillId="0" borderId="10" xfId="0" applyNumberFormat="1" applyFont="1" applyBorder="1" applyAlignment="1">
      <alignment horizontal="right"/>
    </xf>
    <xf numFmtId="169" fontId="37" fillId="0" borderId="16" xfId="0" applyNumberFormat="1" applyFont="1" applyBorder="1" applyAlignment="1">
      <alignment horizontal="right"/>
    </xf>
    <xf numFmtId="0" fontId="36" fillId="0" borderId="1" xfId="0" applyFont="1" applyBorder="1"/>
    <xf numFmtId="0" fontId="22" fillId="0" borderId="25" xfId="0" applyFont="1" applyBorder="1" applyAlignment="1">
      <alignment horizontal="center"/>
    </xf>
    <xf numFmtId="17" fontId="22" fillId="0" borderId="2" xfId="0" applyNumberFormat="1" applyFont="1" applyBorder="1" applyAlignment="1">
      <alignment horizontal="center"/>
    </xf>
    <xf numFmtId="17" fontId="22" fillId="0" borderId="1" xfId="0" applyNumberFormat="1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169" fontId="31" fillId="0" borderId="14" xfId="0" applyNumberFormat="1" applyFont="1" applyBorder="1" applyAlignment="1">
      <alignment horizontal="right"/>
    </xf>
    <xf numFmtId="169" fontId="22" fillId="0" borderId="14" xfId="0" applyNumberFormat="1" applyFont="1" applyBorder="1" applyAlignment="1">
      <alignment horizontal="right"/>
    </xf>
    <xf numFmtId="169" fontId="22" fillId="0" borderId="3" xfId="0" quotePrefix="1" applyNumberFormat="1" applyFont="1" applyBorder="1" applyAlignment="1">
      <alignment horizontal="right"/>
    </xf>
    <xf numFmtId="169" fontId="37" fillId="0" borderId="3" xfId="0" quotePrefix="1" applyNumberFormat="1" applyFont="1" applyBorder="1" applyAlignment="1">
      <alignment horizontal="right"/>
    </xf>
    <xf numFmtId="0" fontId="22" fillId="0" borderId="3" xfId="0" applyFont="1" applyBorder="1" applyAlignment="1">
      <alignment horizontal="left" indent="1"/>
    </xf>
    <xf numFmtId="169" fontId="22" fillId="0" borderId="15" xfId="0" applyNumberFormat="1" applyFont="1" applyBorder="1" applyAlignment="1">
      <alignment horizontal="right"/>
    </xf>
    <xf numFmtId="169" fontId="37" fillId="0" borderId="10" xfId="0" quotePrefix="1" applyNumberFormat="1" applyFont="1" applyBorder="1" applyAlignment="1">
      <alignment horizontal="right"/>
    </xf>
    <xf numFmtId="169" fontId="37" fillId="0" borderId="16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0" fontId="36" fillId="0" borderId="19" xfId="0" applyFont="1" applyBorder="1"/>
    <xf numFmtId="0" fontId="36" fillId="0" borderId="9" xfId="41" applyFont="1" applyBorder="1"/>
    <xf numFmtId="0" fontId="22" fillId="0" borderId="17" xfId="0" applyFont="1" applyBorder="1" applyAlignment="1">
      <alignment horizontal="center"/>
    </xf>
    <xf numFmtId="17" fontId="22" fillId="0" borderId="18" xfId="0" applyNumberFormat="1" applyFont="1" applyBorder="1" applyAlignment="1">
      <alignment horizontal="center"/>
    </xf>
    <xf numFmtId="17" fontId="22" fillId="0" borderId="19" xfId="0" applyNumberFormat="1" applyFont="1" applyBorder="1" applyAlignment="1">
      <alignment horizontal="center"/>
    </xf>
    <xf numFmtId="0" fontId="22" fillId="0" borderId="18" xfId="0" applyFont="1" applyBorder="1" applyAlignment="1">
      <alignment horizont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3" xfId="41" applyFont="1" applyBorder="1"/>
    <xf numFmtId="0" fontId="22" fillId="0" borderId="3" xfId="41" applyFont="1" applyBorder="1" applyAlignment="1">
      <alignment horizontal="left" indent="1"/>
    </xf>
    <xf numFmtId="0" fontId="22" fillId="0" borderId="3" xfId="41" applyFont="1" applyBorder="1" applyAlignment="1">
      <alignment horizontal="left"/>
    </xf>
    <xf numFmtId="0" fontId="31" fillId="0" borderId="3" xfId="41" applyFont="1" applyBorder="1" applyAlignment="1">
      <alignment horizontal="left"/>
    </xf>
    <xf numFmtId="0" fontId="22" fillId="0" borderId="4" xfId="41" applyFont="1" applyBorder="1" applyAlignment="1">
      <alignment horizontal="center"/>
    </xf>
    <xf numFmtId="0" fontId="22" fillId="0" borderId="16" xfId="41" applyFont="1" applyBorder="1" applyAlignment="1">
      <alignment horizontal="left"/>
    </xf>
    <xf numFmtId="0" fontId="22" fillId="0" borderId="15" xfId="41" applyFont="1" applyBorder="1" applyAlignment="1">
      <alignment horizontal="center"/>
    </xf>
    <xf numFmtId="0" fontId="22" fillId="0" borderId="10" xfId="41" applyFont="1" applyBorder="1" applyAlignment="1">
      <alignment horizontal="center"/>
    </xf>
    <xf numFmtId="0" fontId="22" fillId="0" borderId="16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6" fillId="0" borderId="19" xfId="41" applyFont="1" applyBorder="1"/>
    <xf numFmtId="0" fontId="31" fillId="0" borderId="3" xfId="41" applyFont="1" applyBorder="1"/>
    <xf numFmtId="0" fontId="22" fillId="0" borderId="15" xfId="41" applyFont="1" applyBorder="1" applyAlignment="1">
      <alignment horizontal="left"/>
    </xf>
    <xf numFmtId="174" fontId="22" fillId="0" borderId="0" xfId="41" applyNumberFormat="1" applyFont="1" applyAlignment="1">
      <alignment horizontal="center"/>
    </xf>
    <xf numFmtId="0" fontId="31" fillId="0" borderId="3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0" fontId="56" fillId="0" borderId="0" xfId="0" applyFont="1"/>
    <xf numFmtId="0" fontId="5" fillId="0" borderId="0" xfId="6" applyFont="1" applyAlignment="1">
      <alignment vertical="center"/>
    </xf>
    <xf numFmtId="0" fontId="4" fillId="0" borderId="29" xfId="6" applyFont="1" applyBorder="1" applyAlignment="1">
      <alignment vertical="center"/>
    </xf>
    <xf numFmtId="165" fontId="3" fillId="0" borderId="29" xfId="7" applyNumberFormat="1" applyFont="1" applyBorder="1" applyAlignment="1">
      <alignment vertical="center"/>
    </xf>
    <xf numFmtId="0" fontId="6" fillId="0" borderId="30" xfId="0" applyFont="1" applyBorder="1" applyAlignment="1">
      <alignment vertical="center"/>
    </xf>
    <xf numFmtId="0" fontId="40" fillId="0" borderId="32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1" fontId="4" fillId="0" borderId="34" xfId="7" applyNumberFormat="1" applyFont="1" applyBorder="1" applyAlignment="1">
      <alignment horizontal="center" vertical="center"/>
    </xf>
    <xf numFmtId="1" fontId="4" fillId="0" borderId="0" xfId="8" applyNumberFormat="1" applyFont="1" applyAlignment="1">
      <alignment horizontal="center" vertical="center"/>
    </xf>
    <xf numFmtId="166" fontId="4" fillId="0" borderId="33" xfId="6" applyNumberFormat="1" applyFont="1" applyBorder="1" applyAlignment="1">
      <alignment vertical="center"/>
    </xf>
    <xf numFmtId="165" fontId="35" fillId="0" borderId="0" xfId="8" applyNumberFormat="1" applyFont="1" applyAlignment="1">
      <alignment vertical="center"/>
    </xf>
    <xf numFmtId="165" fontId="37" fillId="0" borderId="0" xfId="8" applyNumberFormat="1" applyFont="1" applyAlignment="1">
      <alignment vertical="center"/>
    </xf>
    <xf numFmtId="1" fontId="4" fillId="0" borderId="35" xfId="7" applyNumberFormat="1" applyFont="1" applyBorder="1" applyAlignment="1">
      <alignment horizontal="center" vertical="center"/>
    </xf>
    <xf numFmtId="1" fontId="4" fillId="0" borderId="34" xfId="8" applyNumberFormat="1" applyFont="1" applyBorder="1" applyAlignment="1">
      <alignment horizontal="center" vertical="center"/>
    </xf>
    <xf numFmtId="166" fontId="35" fillId="0" borderId="35" xfId="0" applyNumberFormat="1" applyFont="1" applyBorder="1" applyAlignment="1">
      <alignment vertical="center"/>
    </xf>
    <xf numFmtId="166" fontId="37" fillId="0" borderId="35" xfId="8" applyNumberFormat="1" applyFont="1" applyBorder="1" applyAlignment="1">
      <alignment vertical="center"/>
    </xf>
    <xf numFmtId="0" fontId="37" fillId="0" borderId="35" xfId="0" applyFont="1" applyBorder="1" applyAlignment="1">
      <alignment horizontal="center" vertical="center"/>
    </xf>
    <xf numFmtId="166" fontId="37" fillId="0" borderId="35" xfId="6" applyNumberFormat="1" applyFont="1" applyBorder="1" applyAlignment="1">
      <alignment vertical="center"/>
    </xf>
    <xf numFmtId="166" fontId="4" fillId="0" borderId="36" xfId="6" applyNumberFormat="1" applyFont="1" applyBorder="1" applyAlignment="1">
      <alignment vertical="center"/>
    </xf>
    <xf numFmtId="165" fontId="3" fillId="0" borderId="33" xfId="7" applyNumberFormat="1" applyFont="1" applyBorder="1" applyAlignment="1">
      <alignment vertical="center"/>
    </xf>
    <xf numFmtId="0" fontId="34" fillId="0" borderId="30" xfId="6" applyFont="1" applyBorder="1" applyAlignment="1">
      <alignment horizontal="right" vertical="center"/>
    </xf>
    <xf numFmtId="0" fontId="59" fillId="0" borderId="0" xfId="6" applyFont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34" fillId="0" borderId="3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0" fillId="0" borderId="0" xfId="0" applyFont="1" applyAlignment="1">
      <alignment horizontal="left" vertical="center" indent="1"/>
    </xf>
    <xf numFmtId="0" fontId="6" fillId="0" borderId="0" xfId="6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62" fillId="2" borderId="8" xfId="0" applyFont="1" applyFill="1" applyBorder="1" applyAlignment="1">
      <alignment horizontal="center" vertical="center"/>
    </xf>
    <xf numFmtId="0" fontId="62" fillId="2" borderId="12" xfId="0" applyFont="1" applyFill="1" applyBorder="1" applyAlignment="1">
      <alignment horizontal="center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0" fontId="59" fillId="0" borderId="34" xfId="8" applyFont="1" applyBorder="1" applyAlignment="1">
      <alignment horizontal="center" vertical="center"/>
    </xf>
    <xf numFmtId="0" fontId="59" fillId="0" borderId="35" xfId="8" applyFont="1" applyBorder="1" applyAlignment="1">
      <alignment horizontal="center" vertical="center"/>
    </xf>
    <xf numFmtId="0" fontId="59" fillId="0" borderId="0" xfId="8" applyFont="1" applyAlignment="1">
      <alignment horizontal="center" vertical="center"/>
    </xf>
    <xf numFmtId="166" fontId="35" fillId="0" borderId="34" xfId="0" applyNumberFormat="1" applyFont="1" applyBorder="1" applyAlignment="1">
      <alignment horizontal="right" vertical="center"/>
    </xf>
    <xf numFmtId="166" fontId="35" fillId="0" borderId="35" xfId="0" applyNumberFormat="1" applyFont="1" applyBorder="1" applyAlignment="1">
      <alignment horizontal="right" vertical="center"/>
    </xf>
    <xf numFmtId="166" fontId="37" fillId="0" borderId="34" xfId="0" applyNumberFormat="1" applyFont="1" applyBorder="1" applyAlignment="1">
      <alignment horizontal="right" vertical="center"/>
    </xf>
    <xf numFmtId="166" fontId="37" fillId="0" borderId="35" xfId="0" applyNumberFormat="1" applyFont="1" applyBorder="1" applyAlignment="1">
      <alignment horizontal="right" vertical="center"/>
    </xf>
    <xf numFmtId="0" fontId="35" fillId="0" borderId="0" xfId="8" applyFont="1" applyAlignment="1">
      <alignment vertical="center"/>
    </xf>
    <xf numFmtId="0" fontId="66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7" fillId="0" borderId="29" xfId="6" applyFont="1" applyBorder="1" applyAlignment="1">
      <alignment vertical="center"/>
    </xf>
    <xf numFmtId="166" fontId="37" fillId="0" borderId="33" xfId="0" applyNumberFormat="1" applyFont="1" applyBorder="1" applyAlignment="1">
      <alignment horizontal="right" vertical="center"/>
    </xf>
    <xf numFmtId="166" fontId="37" fillId="0" borderId="36" xfId="0" applyNumberFormat="1" applyFont="1" applyBorder="1" applyAlignment="1">
      <alignment horizontal="right" vertical="center"/>
    </xf>
    <xf numFmtId="166" fontId="37" fillId="0" borderId="29" xfId="0" applyNumberFormat="1" applyFont="1" applyBorder="1" applyAlignment="1">
      <alignment horizontal="right" vertical="center"/>
    </xf>
    <xf numFmtId="165" fontId="37" fillId="0" borderId="29" xfId="8" applyNumberFormat="1" applyFont="1" applyBorder="1" applyAlignment="1">
      <alignment horizontal="right" vertical="center"/>
    </xf>
    <xf numFmtId="165" fontId="35" fillId="0" borderId="34" xfId="8" applyNumberFormat="1" applyFont="1" applyBorder="1" applyAlignment="1">
      <alignment horizontal="right" vertical="center"/>
    </xf>
    <xf numFmtId="165" fontId="37" fillId="0" borderId="34" xfId="8" applyNumberFormat="1" applyFont="1" applyBorder="1" applyAlignment="1">
      <alignment horizontal="right" vertical="center"/>
    </xf>
    <xf numFmtId="165" fontId="37" fillId="0" borderId="33" xfId="8" applyNumberFormat="1" applyFont="1" applyBorder="1" applyAlignment="1">
      <alignment horizontal="right" vertical="center"/>
    </xf>
    <xf numFmtId="0" fontId="40" fillId="0" borderId="30" xfId="0" applyFont="1" applyBorder="1" applyAlignment="1">
      <alignment vertical="center"/>
    </xf>
    <xf numFmtId="0" fontId="34" fillId="0" borderId="30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2" xfId="6" applyFont="1" applyFill="1" applyBorder="1" applyAlignment="1">
      <alignment vertical="center"/>
    </xf>
    <xf numFmtId="0" fontId="4" fillId="3" borderId="12" xfId="8" applyFont="1" applyFill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67" fillId="3" borderId="0" xfId="12" applyFont="1" applyFill="1" applyAlignment="1">
      <alignment vertical="center"/>
    </xf>
    <xf numFmtId="0" fontId="67" fillId="3" borderId="12" xfId="6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3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22" fillId="0" borderId="29" xfId="6" applyFont="1" applyBorder="1" applyAlignment="1">
      <alignment vertical="center"/>
    </xf>
    <xf numFmtId="0" fontId="22" fillId="0" borderId="36" xfId="6" applyFont="1" applyBorder="1" applyAlignment="1">
      <alignment vertical="center" wrapText="1"/>
    </xf>
    <xf numFmtId="0" fontId="62" fillId="2" borderId="12" xfId="0" applyFont="1" applyFill="1" applyBorder="1" applyAlignment="1">
      <alignment horizontal="center" vertical="center" wrapText="1"/>
    </xf>
    <xf numFmtId="0" fontId="67" fillId="3" borderId="0" xfId="6" applyFont="1" applyFill="1" applyAlignment="1">
      <alignment vertical="center"/>
    </xf>
    <xf numFmtId="0" fontId="67" fillId="3" borderId="0" xfId="12" applyFont="1" applyFill="1"/>
    <xf numFmtId="0" fontId="37" fillId="0" borderId="0" xfId="12" applyFont="1"/>
    <xf numFmtId="0" fontId="37" fillId="0" borderId="34" xfId="8" applyFont="1" applyBorder="1" applyAlignment="1">
      <alignment horizontal="center" vertical="center" wrapText="1"/>
    </xf>
    <xf numFmtId="0" fontId="37" fillId="0" borderId="37" xfId="8" applyFont="1" applyBorder="1" applyAlignment="1">
      <alignment horizontal="center" vertical="center" wrapText="1"/>
    </xf>
    <xf numFmtId="0" fontId="37" fillId="0" borderId="38" xfId="8" applyFont="1" applyBorder="1" applyAlignment="1">
      <alignment horizontal="center" vertical="center" wrapText="1"/>
    </xf>
    <xf numFmtId="0" fontId="37" fillId="0" borderId="41" xfId="8" applyFont="1" applyBorder="1" applyAlignment="1">
      <alignment horizontal="center" vertical="center" wrapText="1"/>
    </xf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166" fontId="31" fillId="0" borderId="34" xfId="6" applyNumberFormat="1" applyFont="1" applyBorder="1" applyAlignment="1">
      <alignment horizontal="right" vertical="center"/>
    </xf>
    <xf numFmtId="166" fontId="31" fillId="0" borderId="37" xfId="6" applyNumberFormat="1" applyFont="1" applyBorder="1" applyAlignment="1">
      <alignment horizontal="right" vertical="center"/>
    </xf>
    <xf numFmtId="167" fontId="31" fillId="0" borderId="38" xfId="28" applyNumberFormat="1" applyFont="1" applyBorder="1" applyAlignment="1">
      <alignment horizontal="right" vertical="center"/>
    </xf>
    <xf numFmtId="167" fontId="31" fillId="0" borderId="41" xfId="28" applyNumberFormat="1" applyFont="1" applyBorder="1" applyAlignment="1">
      <alignment horizontal="right" vertical="center"/>
    </xf>
    <xf numFmtId="0" fontId="37" fillId="0" borderId="0" xfId="12" applyFont="1" applyAlignment="1">
      <alignment horizontal="left" vertical="center"/>
    </xf>
    <xf numFmtId="167" fontId="22" fillId="0" borderId="38" xfId="28" applyNumberFormat="1" applyFont="1" applyBorder="1" applyAlignment="1">
      <alignment horizontal="right" vertical="center"/>
    </xf>
    <xf numFmtId="0" fontId="37" fillId="0" borderId="0" xfId="12" quotePrefix="1" applyFont="1" applyAlignment="1">
      <alignment horizontal="left" vertical="center"/>
    </xf>
    <xf numFmtId="166" fontId="37" fillId="0" borderId="34" xfId="8" applyNumberFormat="1" applyFont="1" applyBorder="1" applyAlignment="1">
      <alignment horizontal="right" vertical="center"/>
    </xf>
    <xf numFmtId="166" fontId="37" fillId="0" borderId="37" xfId="8" applyNumberFormat="1" applyFont="1" applyBorder="1" applyAlignment="1">
      <alignment horizontal="right" vertical="center"/>
    </xf>
    <xf numFmtId="167" fontId="22" fillId="0" borderId="41" xfId="28" applyNumberFormat="1" applyFont="1" applyBorder="1" applyAlignment="1">
      <alignment horizontal="right" vertical="center"/>
    </xf>
    <xf numFmtId="166" fontId="22" fillId="0" borderId="34" xfId="6" applyNumberFormat="1" applyFont="1" applyBorder="1" applyAlignment="1">
      <alignment horizontal="right" vertical="center"/>
    </xf>
    <xf numFmtId="166" fontId="22" fillId="0" borderId="37" xfId="6" applyNumberFormat="1" applyFont="1" applyBorder="1" applyAlignment="1">
      <alignment horizontal="right" vertical="center"/>
    </xf>
    <xf numFmtId="166" fontId="22" fillId="0" borderId="33" xfId="6" applyNumberFormat="1" applyFont="1" applyBorder="1" applyAlignment="1">
      <alignment horizontal="right" vertical="center"/>
    </xf>
    <xf numFmtId="166" fontId="22" fillId="0" borderId="39" xfId="6" applyNumberFormat="1" applyFont="1" applyBorder="1" applyAlignment="1">
      <alignment horizontal="right" vertical="center"/>
    </xf>
    <xf numFmtId="167" fontId="22" fillId="0" borderId="40" xfId="28" applyNumberFormat="1" applyFont="1" applyBorder="1" applyAlignment="1">
      <alignment horizontal="right" vertical="center"/>
    </xf>
    <xf numFmtId="167" fontId="22" fillId="0" borderId="42" xfId="28" applyNumberFormat="1" applyFont="1" applyBorder="1" applyAlignment="1">
      <alignment horizontal="right" vertical="center"/>
    </xf>
    <xf numFmtId="0" fontId="37" fillId="0" borderId="36" xfId="12" applyFont="1" applyBorder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8" fillId="0" borderId="0" xfId="0" applyFont="1"/>
    <xf numFmtId="0" fontId="69" fillId="0" borderId="0" xfId="4" applyFont="1" applyAlignment="1" applyProtection="1"/>
    <xf numFmtId="0" fontId="70" fillId="0" borderId="0" xfId="0" applyFont="1"/>
    <xf numFmtId="166" fontId="37" fillId="0" borderId="10" xfId="0" applyNumberFormat="1" applyFont="1" applyBorder="1" applyAlignment="1">
      <alignment horizontal="right" vertical="center"/>
    </xf>
    <xf numFmtId="166" fontId="37" fillId="0" borderId="16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4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4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4" xfId="0" quotePrefix="1" applyNumberFormat="1" applyFont="1" applyBorder="1" applyAlignment="1">
      <alignment horizontal="right" vertical="center"/>
    </xf>
    <xf numFmtId="177" fontId="37" fillId="0" borderId="15" xfId="0" applyNumberFormat="1" applyFont="1" applyBorder="1" applyAlignment="1">
      <alignment horizontal="right" vertical="center"/>
    </xf>
    <xf numFmtId="177" fontId="37" fillId="0" borderId="10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4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5" xfId="0" applyNumberFormat="1" applyFont="1" applyBorder="1" applyAlignment="1">
      <alignment vertical="center"/>
    </xf>
    <xf numFmtId="17" fontId="22" fillId="0" borderId="0" xfId="0" applyNumberFormat="1" applyFont="1" applyAlignment="1">
      <alignment horizont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80" fontId="22" fillId="0" borderId="14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65" fontId="22" fillId="0" borderId="14" xfId="0" applyNumberFormat="1" applyFont="1" applyBorder="1" applyAlignment="1">
      <alignment horizontal="right"/>
    </xf>
    <xf numFmtId="165" fontId="22" fillId="0" borderId="15" xfId="0" applyNumberFormat="1" applyFont="1" applyBorder="1" applyAlignment="1">
      <alignment horizontal="right"/>
    </xf>
    <xf numFmtId="165" fontId="22" fillId="0" borderId="10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80" fontId="31" fillId="0" borderId="14" xfId="0" applyNumberFormat="1" applyFont="1" applyBorder="1" applyAlignment="1">
      <alignment horizontal="right"/>
    </xf>
    <xf numFmtId="180" fontId="31" fillId="0" borderId="0" xfId="0" applyNumberFormat="1" applyFont="1" applyAlignment="1">
      <alignment horizontal="right"/>
    </xf>
    <xf numFmtId="166" fontId="35" fillId="0" borderId="34" xfId="8" applyNumberFormat="1" applyFont="1" applyBorder="1" applyAlignment="1">
      <alignment horizontal="right" vertical="center"/>
    </xf>
    <xf numFmtId="166" fontId="35" fillId="0" borderId="35" xfId="8" applyNumberFormat="1" applyFont="1" applyBorder="1" applyAlignment="1">
      <alignment horizontal="right" vertical="center"/>
    </xf>
    <xf numFmtId="166" fontId="37" fillId="0" borderId="35" xfId="8" applyNumberFormat="1" applyFont="1" applyBorder="1" applyAlignment="1">
      <alignment horizontal="right" vertical="center"/>
    </xf>
    <xf numFmtId="166" fontId="22" fillId="0" borderId="35" xfId="6" applyNumberFormat="1" applyFont="1" applyBorder="1" applyAlignment="1">
      <alignment horizontal="right" vertical="center"/>
    </xf>
    <xf numFmtId="166" fontId="22" fillId="0" borderId="36" xfId="6" applyNumberFormat="1" applyFont="1" applyBorder="1" applyAlignment="1">
      <alignment horizontal="right" vertical="center"/>
    </xf>
    <xf numFmtId="0" fontId="22" fillId="0" borderId="4" xfId="41" applyFont="1" applyBorder="1" applyAlignment="1">
      <alignment horizontal="left"/>
    </xf>
    <xf numFmtId="0" fontId="22" fillId="0" borderId="11" xfId="41" applyFont="1" applyBorder="1" applyAlignment="1">
      <alignment horizontal="left"/>
    </xf>
    <xf numFmtId="165" fontId="0" fillId="0" borderId="0" xfId="0" applyNumberFormat="1"/>
    <xf numFmtId="1" fontId="0" fillId="0" borderId="0" xfId="0" applyNumberFormat="1"/>
    <xf numFmtId="0" fontId="26" fillId="2" borderId="46" xfId="0" applyFont="1" applyFill="1" applyBorder="1" applyAlignment="1">
      <alignment horizontal="center" vertical="center" wrapText="1"/>
    </xf>
    <xf numFmtId="166" fontId="35" fillId="0" borderId="4" xfId="0" applyNumberFormat="1" applyFont="1" applyBorder="1" applyAlignment="1">
      <alignment horizontal="right" indent="1"/>
    </xf>
    <xf numFmtId="165" fontId="35" fillId="0" borderId="0" xfId="0" applyNumberFormat="1" applyFont="1" applyAlignment="1">
      <alignment horizontal="right" indent="1"/>
    </xf>
    <xf numFmtId="166" fontId="37" fillId="0" borderId="4" xfId="0" applyNumberFormat="1" applyFont="1" applyBorder="1" applyAlignment="1">
      <alignment horizontal="right" indent="1"/>
    </xf>
    <xf numFmtId="166" fontId="38" fillId="0" borderId="4" xfId="0" applyNumberFormat="1" applyFont="1" applyBorder="1" applyAlignment="1">
      <alignment horizontal="right" indent="1"/>
    </xf>
    <xf numFmtId="165" fontId="37" fillId="0" borderId="0" xfId="0" applyNumberFormat="1" applyFont="1" applyAlignment="1">
      <alignment horizontal="right" indent="1"/>
    </xf>
    <xf numFmtId="165" fontId="37" fillId="0" borderId="0" xfId="0" quotePrefix="1" applyNumberFormat="1" applyFont="1" applyAlignment="1">
      <alignment horizontal="right" indent="1"/>
    </xf>
    <xf numFmtId="165" fontId="39" fillId="0" borderId="0" xfId="0" applyNumberFormat="1" applyFont="1" applyAlignment="1">
      <alignment horizontal="right" indent="1"/>
    </xf>
    <xf numFmtId="178" fontId="37" fillId="0" borderId="4" xfId="0" applyNumberFormat="1" applyFont="1" applyBorder="1" applyAlignment="1">
      <alignment horizontal="right" indent="1"/>
    </xf>
    <xf numFmtId="1" fontId="22" fillId="0" borderId="0" xfId="0" applyNumberFormat="1" applyFont="1" applyAlignment="1">
      <alignment horizontal="right"/>
    </xf>
    <xf numFmtId="1" fontId="22" fillId="0" borderId="14" xfId="0" applyNumberFormat="1" applyFont="1" applyBorder="1" applyAlignment="1">
      <alignment horizontal="right"/>
    </xf>
    <xf numFmtId="165" fontId="28" fillId="0" borderId="0" xfId="0" applyNumberFormat="1" applyFont="1" applyAlignment="1">
      <alignment horizontal="center" vertical="center"/>
    </xf>
    <xf numFmtId="166" fontId="37" fillId="0" borderId="34" xfId="8" applyNumberFormat="1" applyFont="1" applyBorder="1" applyAlignment="1">
      <alignment vertical="center"/>
    </xf>
    <xf numFmtId="0" fontId="37" fillId="0" borderId="34" xfId="0" applyFont="1" applyBorder="1" applyAlignment="1">
      <alignment horizontal="center" vertical="center"/>
    </xf>
    <xf numFmtId="166" fontId="35" fillId="0" borderId="34" xfId="0" applyNumberFormat="1" applyFont="1" applyBorder="1" applyAlignment="1">
      <alignment vertical="center"/>
    </xf>
    <xf numFmtId="166" fontId="37" fillId="0" borderId="34" xfId="6" applyNumberFormat="1" applyFont="1" applyBorder="1" applyAlignment="1">
      <alignment vertical="center"/>
    </xf>
    <xf numFmtId="165" fontId="29" fillId="0" borderId="4" xfId="0" applyNumberFormat="1" applyFont="1" applyBorder="1" applyAlignment="1">
      <alignment horizontal="right"/>
    </xf>
    <xf numFmtId="165" fontId="29" fillId="0" borderId="0" xfId="0" applyNumberFormat="1" applyFont="1" applyAlignment="1">
      <alignment horizontal="right"/>
    </xf>
    <xf numFmtId="165" fontId="28" fillId="0" borderId="4" xfId="0" applyNumberFormat="1" applyFont="1" applyBorder="1" applyAlignment="1">
      <alignment horizontal="right"/>
    </xf>
    <xf numFmtId="165" fontId="28" fillId="0" borderId="0" xfId="0" applyNumberFormat="1" applyFont="1" applyAlignment="1">
      <alignment horizontal="right"/>
    </xf>
    <xf numFmtId="0" fontId="22" fillId="0" borderId="17" xfId="43" applyFont="1" applyBorder="1" applyAlignment="1">
      <alignment horizontal="center"/>
    </xf>
    <xf numFmtId="17" fontId="22" fillId="0" borderId="18" xfId="43" applyNumberFormat="1" applyFont="1" applyBorder="1" applyAlignment="1">
      <alignment horizontal="center"/>
    </xf>
    <xf numFmtId="17" fontId="22" fillId="0" borderId="19" xfId="43" applyNumberFormat="1" applyFont="1" applyBorder="1" applyAlignment="1">
      <alignment horizontal="center"/>
    </xf>
    <xf numFmtId="0" fontId="22" fillId="0" borderId="0" xfId="43" applyFont="1" applyAlignment="1">
      <alignment horizontal="center"/>
    </xf>
    <xf numFmtId="165" fontId="22" fillId="0" borderId="0" xfId="43" applyNumberFormat="1" applyFont="1" applyAlignment="1">
      <alignment horizontal="right"/>
    </xf>
    <xf numFmtId="165" fontId="31" fillId="0" borderId="0" xfId="43" applyNumberFormat="1" applyFont="1" applyAlignment="1">
      <alignment horizontal="right"/>
    </xf>
    <xf numFmtId="0" fontId="22" fillId="0" borderId="18" xfId="43" applyFont="1" applyBorder="1" applyAlignment="1">
      <alignment horizontal="center"/>
    </xf>
    <xf numFmtId="170" fontId="22" fillId="0" borderId="0" xfId="43" applyNumberFormat="1" applyFont="1" applyAlignment="1">
      <alignment horizontal="right"/>
    </xf>
    <xf numFmtId="165" fontId="35" fillId="0" borderId="34" xfId="8" applyNumberFormat="1" applyFont="1" applyBorder="1" applyAlignment="1">
      <alignment vertical="center"/>
    </xf>
    <xf numFmtId="165" fontId="37" fillId="0" borderId="34" xfId="8" applyNumberFormat="1" applyFont="1" applyBorder="1" applyAlignment="1">
      <alignment vertical="center"/>
    </xf>
    <xf numFmtId="0" fontId="54" fillId="2" borderId="22" xfId="0" applyFont="1" applyFill="1" applyBorder="1" applyAlignment="1">
      <alignment horizontal="center" vertical="center" wrapText="1"/>
    </xf>
    <xf numFmtId="0" fontId="54" fillId="2" borderId="23" xfId="0" applyFont="1" applyFill="1" applyBorder="1" applyAlignment="1">
      <alignment horizontal="center" vertical="center" wrapText="1"/>
    </xf>
    <xf numFmtId="0" fontId="26" fillId="2" borderId="43" xfId="0" applyFont="1" applyFill="1" applyBorder="1" applyAlignment="1">
      <alignment horizontal="center" vertical="center"/>
    </xf>
    <xf numFmtId="0" fontId="26" fillId="2" borderId="44" xfId="0" applyFont="1" applyFill="1" applyBorder="1" applyAlignment="1">
      <alignment horizontal="center" vertical="center"/>
    </xf>
    <xf numFmtId="0" fontId="26" fillId="2" borderId="45" xfId="0" applyFont="1" applyFill="1" applyBorder="1" applyAlignment="1">
      <alignment horizontal="center" vertical="center"/>
    </xf>
    <xf numFmtId="0" fontId="54" fillId="2" borderId="26" xfId="0" applyFont="1" applyFill="1" applyBorder="1" applyAlignment="1">
      <alignment horizontal="center" vertical="center" wrapText="1"/>
    </xf>
    <xf numFmtId="0" fontId="54" fillId="2" borderId="28" xfId="0" applyFont="1" applyFill="1" applyBorder="1" applyAlignment="1">
      <alignment horizontal="center" vertical="center" wrapText="1"/>
    </xf>
    <xf numFmtId="0" fontId="26" fillId="2" borderId="27" xfId="0" applyFont="1" applyFill="1" applyBorder="1" applyAlignment="1">
      <alignment horizontal="center" vertical="center"/>
    </xf>
    <xf numFmtId="0" fontId="24" fillId="2" borderId="22" xfId="0" applyFont="1" applyFill="1" applyBorder="1" applyAlignment="1">
      <alignment horizontal="center" vertical="center" wrapText="1"/>
    </xf>
    <xf numFmtId="0" fontId="24" fillId="2" borderId="23" xfId="0" applyFont="1" applyFill="1" applyBorder="1" applyAlignment="1">
      <alignment horizontal="center" vertical="center" wrapText="1"/>
    </xf>
    <xf numFmtId="0" fontId="24" fillId="2" borderId="24" xfId="0" applyFont="1" applyFill="1" applyBorder="1" applyAlignment="1">
      <alignment horizontal="center" vertical="center" wrapText="1"/>
    </xf>
    <xf numFmtId="0" fontId="26" fillId="2" borderId="7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26" fillId="2" borderId="12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6" fillId="2" borderId="8" xfId="0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6" fillId="2" borderId="7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26" fillId="2" borderId="20" xfId="0" applyFont="1" applyFill="1" applyBorder="1" applyAlignment="1">
      <alignment horizontal="center" vertical="center"/>
    </xf>
    <xf numFmtId="165" fontId="31" fillId="0" borderId="0" xfId="0" applyNumberFormat="1" applyFont="1" applyBorder="1" applyAlignment="1">
      <alignment horizontal="right"/>
    </xf>
    <xf numFmtId="0" fontId="22" fillId="0" borderId="0" xfId="43" applyFont="1" applyBorder="1" applyAlignment="1">
      <alignment horizontal="center"/>
    </xf>
    <xf numFmtId="165" fontId="22" fillId="0" borderId="0" xfId="43" applyNumberFormat="1" applyFont="1" applyBorder="1" applyAlignment="1">
      <alignment horizontal="right"/>
    </xf>
    <xf numFmtId="165" fontId="31" fillId="0" borderId="0" xfId="43" applyNumberFormat="1" applyFont="1" applyBorder="1" applyAlignment="1">
      <alignment horizontal="right"/>
    </xf>
    <xf numFmtId="166" fontId="31" fillId="0" borderId="0" xfId="0" applyNumberFormat="1" applyFont="1" applyBorder="1" applyAlignment="1">
      <alignment horizontal="right"/>
    </xf>
    <xf numFmtId="166" fontId="31" fillId="0" borderId="35" xfId="0" applyNumberFormat="1" applyFont="1" applyBorder="1" applyAlignment="1">
      <alignment horizontal="right"/>
    </xf>
    <xf numFmtId="0" fontId="22" fillId="0" borderId="0" xfId="0" applyFont="1" applyBorder="1" applyAlignment="1">
      <alignment horizontal="center"/>
    </xf>
    <xf numFmtId="0" fontId="22" fillId="0" borderId="35" xfId="0" applyFont="1" applyBorder="1" applyAlignment="1">
      <alignment horizontal="center"/>
    </xf>
    <xf numFmtId="169" fontId="22" fillId="0" borderId="0" xfId="0" applyNumberFormat="1" applyFont="1" applyBorder="1" applyAlignment="1">
      <alignment horizontal="right"/>
    </xf>
    <xf numFmtId="169" fontId="22" fillId="0" borderId="0" xfId="0" applyNumberFormat="1" applyFont="1"/>
    <xf numFmtId="169" fontId="22" fillId="0" borderId="0" xfId="0" applyNumberFormat="1" applyFont="1" applyBorder="1"/>
    <xf numFmtId="169" fontId="22" fillId="0" borderId="35" xfId="0" applyNumberFormat="1" applyFont="1" applyBorder="1"/>
    <xf numFmtId="169" fontId="22" fillId="0" borderId="35" xfId="0" applyNumberFormat="1" applyFont="1" applyBorder="1" applyAlignment="1">
      <alignment horizontal="right"/>
    </xf>
    <xf numFmtId="166" fontId="22" fillId="0" borderId="0" xfId="0" applyNumberFormat="1" applyFont="1" applyBorder="1" applyAlignment="1">
      <alignment horizontal="center"/>
    </xf>
    <xf numFmtId="166" fontId="22" fillId="0" borderId="0" xfId="0" applyNumberFormat="1" applyFont="1" applyAlignment="1">
      <alignment horizontal="center"/>
    </xf>
    <xf numFmtId="166" fontId="22" fillId="0" borderId="35" xfId="0" applyNumberFormat="1" applyFont="1" applyBorder="1" applyAlignment="1">
      <alignment horizontal="center"/>
    </xf>
    <xf numFmtId="166" fontId="22" fillId="0" borderId="0" xfId="0" applyNumberFormat="1" applyFont="1" applyBorder="1" applyAlignment="1">
      <alignment horizontal="right"/>
    </xf>
    <xf numFmtId="166" fontId="22" fillId="0" borderId="35" xfId="0" applyNumberFormat="1" applyFont="1" applyBorder="1" applyAlignment="1">
      <alignment horizontal="right"/>
    </xf>
    <xf numFmtId="166" fontId="22" fillId="0" borderId="0" xfId="0" applyNumberFormat="1" applyFont="1"/>
    <xf numFmtId="166" fontId="22" fillId="0" borderId="35" xfId="0" applyNumberFormat="1" applyFont="1" applyBorder="1"/>
    <xf numFmtId="0" fontId="31" fillId="0" borderId="0" xfId="41" applyFont="1" applyBorder="1"/>
    <xf numFmtId="0" fontId="36" fillId="0" borderId="0" xfId="41" applyFont="1" applyBorder="1"/>
    <xf numFmtId="0" fontId="22" fillId="0" borderId="0" xfId="41" applyFont="1" applyBorder="1" applyAlignment="1">
      <alignment horizontal="left" indent="2"/>
    </xf>
    <xf numFmtId="0" fontId="31" fillId="0" borderId="0" xfId="41" applyFont="1" applyBorder="1" applyAlignment="1">
      <alignment horizontal="left" indent="2"/>
    </xf>
    <xf numFmtId="0" fontId="22" fillId="0" borderId="0" xfId="41" applyFont="1" applyBorder="1" applyAlignment="1">
      <alignment horizontal="left"/>
    </xf>
    <xf numFmtId="0" fontId="22" fillId="0" borderId="0" xfId="41" applyFont="1" applyBorder="1" applyAlignment="1">
      <alignment horizontal="left" indent="3"/>
    </xf>
    <xf numFmtId="0" fontId="22" fillId="0" borderId="0" xfId="41" applyFont="1" applyBorder="1" applyAlignment="1">
      <alignment horizontal="left" indent="1"/>
    </xf>
    <xf numFmtId="0" fontId="31" fillId="0" borderId="0" xfId="41" applyFont="1" applyBorder="1" applyAlignment="1">
      <alignment horizontal="center" wrapText="1"/>
    </xf>
    <xf numFmtId="0" fontId="22" fillId="0" borderId="0" xfId="41" applyFont="1" applyBorder="1" applyAlignment="1">
      <alignment horizontal="left" indent="6"/>
    </xf>
    <xf numFmtId="0" fontId="22" fillId="0" borderId="0" xfId="41" applyFont="1" applyBorder="1" applyAlignment="1">
      <alignment horizontal="left" indent="4"/>
    </xf>
    <xf numFmtId="0" fontId="22" fillId="0" borderId="10" xfId="41" applyFont="1" applyBorder="1" applyAlignment="1">
      <alignment horizontal="left"/>
    </xf>
    <xf numFmtId="166" fontId="22" fillId="0" borderId="14" xfId="0" applyNumberFormat="1" applyFont="1" applyBorder="1" applyAlignment="1">
      <alignment horizontal="center"/>
    </xf>
    <xf numFmtId="166" fontId="22" fillId="0" borderId="3" xfId="0" applyNumberFormat="1" applyFont="1" applyBorder="1" applyAlignment="1">
      <alignment horizontal="center"/>
    </xf>
    <xf numFmtId="170" fontId="22" fillId="0" borderId="0" xfId="43" applyNumberFormat="1" applyFont="1" applyBorder="1" applyAlignment="1">
      <alignment horizontal="right"/>
    </xf>
    <xf numFmtId="166" fontId="22" fillId="0" borderId="3" xfId="0" applyNumberFormat="1" applyFont="1" applyBorder="1"/>
    <xf numFmtId="166" fontId="35" fillId="0" borderId="0" xfId="0" applyNumberFormat="1" applyFont="1" applyAlignment="1">
      <alignment horizontal="right"/>
    </xf>
    <xf numFmtId="166" fontId="35" fillId="0" borderId="35" xfId="0" applyNumberFormat="1" applyFont="1" applyBorder="1" applyAlignment="1">
      <alignment horizontal="right"/>
    </xf>
    <xf numFmtId="166" fontId="35" fillId="0" borderId="0" xfId="0" applyNumberFormat="1" applyFont="1" applyBorder="1" applyAlignment="1">
      <alignment horizontal="right"/>
    </xf>
    <xf numFmtId="166" fontId="35" fillId="0" borderId="3" xfId="0" applyNumberFormat="1" applyFont="1" applyBorder="1" applyAlignment="1">
      <alignment horizontal="right"/>
    </xf>
    <xf numFmtId="0" fontId="38" fillId="0" borderId="0" xfId="0" applyFont="1" applyAlignment="1">
      <alignment horizontal="center"/>
    </xf>
    <xf numFmtId="1" fontId="22" fillId="0" borderId="0" xfId="0" applyNumberFormat="1" applyFont="1" applyAlignment="1">
      <alignment horizontal="center"/>
    </xf>
    <xf numFmtId="1" fontId="22" fillId="0" borderId="35" xfId="0" applyNumberFormat="1" applyFont="1" applyBorder="1" applyAlignment="1">
      <alignment horizontal="center"/>
    </xf>
    <xf numFmtId="1" fontId="22" fillId="0" borderId="3" xfId="0" applyNumberFormat="1" applyFont="1" applyBorder="1" applyAlignment="1">
      <alignment horizontal="center"/>
    </xf>
    <xf numFmtId="169" fontId="22" fillId="0" borderId="3" xfId="0" applyNumberFormat="1" applyFont="1" applyBorder="1"/>
    <xf numFmtId="1" fontId="22" fillId="0" borderId="35" xfId="0" applyNumberFormat="1" applyFont="1" applyBorder="1" applyAlignment="1">
      <alignment horizontal="right"/>
    </xf>
    <xf numFmtId="1" fontId="22" fillId="0" borderId="3" xfId="0" applyNumberFormat="1" applyFont="1" applyBorder="1" applyAlignment="1">
      <alignment horizontal="right"/>
    </xf>
    <xf numFmtId="1" fontId="22" fillId="0" borderId="0" xfId="0" applyNumberFormat="1" applyFont="1" applyBorder="1" applyAlignment="1">
      <alignment horizontal="right"/>
    </xf>
    <xf numFmtId="0" fontId="36" fillId="0" borderId="47" xfId="41" applyFont="1" applyBorder="1"/>
    <xf numFmtId="0" fontId="22" fillId="0" borderId="48" xfId="43" applyFont="1" applyBorder="1" applyAlignment="1">
      <alignment horizontal="center"/>
    </xf>
    <xf numFmtId="0" fontId="31" fillId="0" borderId="35" xfId="41" applyFont="1" applyBorder="1"/>
    <xf numFmtId="0" fontId="36" fillId="0" borderId="35" xfId="41" applyFont="1" applyBorder="1"/>
    <xf numFmtId="0" fontId="36" fillId="0" borderId="35" xfId="41" applyFont="1" applyBorder="1" applyAlignment="1">
      <alignment horizontal="left" indent="1"/>
    </xf>
    <xf numFmtId="0" fontId="31" fillId="0" borderId="35" xfId="41" applyFont="1" applyBorder="1" applyAlignment="1">
      <alignment horizontal="left" indent="1"/>
    </xf>
    <xf numFmtId="0" fontId="22" fillId="0" borderId="35" xfId="41" applyFont="1" applyBorder="1" applyAlignment="1">
      <alignment horizontal="left" indent="1"/>
    </xf>
    <xf numFmtId="0" fontId="22" fillId="0" borderId="49" xfId="41" applyFont="1" applyBorder="1" applyAlignment="1">
      <alignment horizontal="left"/>
    </xf>
    <xf numFmtId="0" fontId="22" fillId="0" borderId="50" xfId="41" applyFont="1" applyBorder="1" applyAlignment="1">
      <alignment horizontal="left"/>
    </xf>
    <xf numFmtId="17" fontId="22" fillId="0" borderId="47" xfId="43" applyNumberFormat="1" applyFont="1" applyBorder="1" applyAlignment="1">
      <alignment horizontal="center"/>
    </xf>
    <xf numFmtId="165" fontId="31" fillId="0" borderId="34" xfId="43" applyNumberFormat="1" applyFont="1" applyBorder="1" applyAlignment="1">
      <alignment horizontal="right"/>
    </xf>
    <xf numFmtId="170" fontId="22" fillId="0" borderId="34" xfId="43" applyNumberFormat="1" applyFont="1" applyBorder="1" applyAlignment="1">
      <alignment horizontal="right"/>
    </xf>
    <xf numFmtId="1" fontId="22" fillId="0" borderId="34" xfId="43" applyNumberFormat="1" applyFont="1" applyBorder="1" applyAlignment="1">
      <alignment horizontal="right"/>
    </xf>
    <xf numFmtId="165" fontId="22" fillId="0" borderId="34" xfId="43" applyNumberFormat="1" applyFont="1" applyBorder="1" applyAlignment="1">
      <alignment horizontal="right"/>
    </xf>
    <xf numFmtId="0" fontId="22" fillId="0" borderId="49" xfId="41" applyFont="1" applyBorder="1" applyAlignment="1">
      <alignment horizontal="center"/>
    </xf>
    <xf numFmtId="0" fontId="22" fillId="0" borderId="50" xfId="41" applyFont="1" applyBorder="1" applyAlignment="1">
      <alignment horizontal="center"/>
    </xf>
    <xf numFmtId="166" fontId="35" fillId="0" borderId="34" xfId="0" applyNumberFormat="1" applyFont="1" applyBorder="1" applyAlignment="1">
      <alignment horizontal="right"/>
    </xf>
    <xf numFmtId="1" fontId="22" fillId="0" borderId="34" xfId="0" applyNumberFormat="1" applyFont="1" applyBorder="1" applyAlignment="1">
      <alignment horizontal="center"/>
    </xf>
    <xf numFmtId="1" fontId="22" fillId="0" borderId="34" xfId="0" applyNumberFormat="1" applyFont="1" applyBorder="1" applyAlignment="1">
      <alignment horizontal="right"/>
    </xf>
    <xf numFmtId="166" fontId="31" fillId="0" borderId="34" xfId="0" applyNumberFormat="1" applyFont="1" applyBorder="1" applyAlignment="1">
      <alignment horizontal="right"/>
    </xf>
    <xf numFmtId="169" fontId="22" fillId="0" borderId="34" xfId="0" applyNumberFormat="1" applyFont="1" applyBorder="1"/>
    <xf numFmtId="165" fontId="22" fillId="0" borderId="0" xfId="0" quotePrefix="1" applyNumberFormat="1" applyFont="1" applyAlignment="1">
      <alignment horizontal="right"/>
    </xf>
    <xf numFmtId="0" fontId="22" fillId="0" borderId="16" xfId="0" applyFont="1" applyBorder="1" applyAlignment="1">
      <alignment horizontal="left" vertical="center"/>
    </xf>
    <xf numFmtId="0" fontId="32" fillId="0" borderId="30" xfId="0" applyFont="1" applyBorder="1" applyAlignment="1">
      <alignment horizontal="left" vertical="center"/>
    </xf>
    <xf numFmtId="0" fontId="30" fillId="0" borderId="35" xfId="0" applyFont="1" applyBorder="1"/>
    <xf numFmtId="0" fontId="30" fillId="0" borderId="32" xfId="0" applyFont="1" applyBorder="1"/>
    <xf numFmtId="0" fontId="30" fillId="0" borderId="34" xfId="0" applyFont="1" applyBorder="1"/>
    <xf numFmtId="0" fontId="28" fillId="0" borderId="16" xfId="0" applyFont="1" applyBorder="1" applyAlignment="1">
      <alignment horizontal="left" indent="2"/>
    </xf>
    <xf numFmtId="0" fontId="28" fillId="0" borderId="11" xfId="0" applyFont="1" applyBorder="1" applyAlignment="1">
      <alignment horizontal="left" indent="2"/>
    </xf>
    <xf numFmtId="0" fontId="28" fillId="0" borderId="15" xfId="0" applyFont="1" applyBorder="1" applyAlignment="1">
      <alignment horizontal="left" indent="2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9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9B8357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4"/>
  <sheetViews>
    <sheetView showGridLines="0" tabSelected="1" workbookViewId="0"/>
  </sheetViews>
  <sheetFormatPr defaultColWidth="9.140625" defaultRowHeight="15" x14ac:dyDescent="0.25"/>
  <cols>
    <col min="1" max="1" width="2.42578125" customWidth="1"/>
    <col min="2" max="2" width="137" customWidth="1"/>
  </cols>
  <sheetData>
    <row r="1" spans="1:2" x14ac:dyDescent="0.25">
      <c r="A1" t="s">
        <v>116</v>
      </c>
    </row>
    <row r="7" spans="1:2" x14ac:dyDescent="0.25">
      <c r="A7" t="s">
        <v>116</v>
      </c>
    </row>
    <row r="8" spans="1:2" x14ac:dyDescent="0.25">
      <c r="B8" s="326" t="s">
        <v>185</v>
      </c>
    </row>
    <row r="9" spans="1:2" x14ac:dyDescent="0.25">
      <c r="B9" t="s">
        <v>116</v>
      </c>
    </row>
    <row r="10" spans="1:2" x14ac:dyDescent="0.25">
      <c r="B10" s="327" t="s">
        <v>115</v>
      </c>
    </row>
    <row r="11" spans="1:2" x14ac:dyDescent="0.25">
      <c r="B11" t="s">
        <v>116</v>
      </c>
    </row>
    <row r="12" spans="1:2" s="224" customFormat="1" x14ac:dyDescent="0.25">
      <c r="B12" s="328" t="str">
        <f>'Q01'!B2</f>
        <v>Quadro 01 - Transporte marítimo - Embarcações entradas (número e dimensão) nos portos nacionais</v>
      </c>
    </row>
    <row r="13" spans="1:2" s="224" customFormat="1" x14ac:dyDescent="0.25">
      <c r="B13" s="328" t="str">
        <f>'Q02'!B2</f>
        <v>Quadro 02 - Transporte marítimo - Movimento de mercadorias nos portos nacionais por tipo de tráfego</v>
      </c>
    </row>
    <row r="14" spans="1:2" s="224" customFormat="1" x14ac:dyDescent="0.25">
      <c r="B14" s="328" t="str">
        <f>'Q03'!B2</f>
        <v>Quadro 03 - Transporte marítimo - Movimento de mercadorias carregadas e descarregadas nos portos nacionais</v>
      </c>
    </row>
    <row r="15" spans="1:2" s="224" customFormat="1" x14ac:dyDescent="0.25">
      <c r="B15" s="328" t="str">
        <f>'Q04'!B2</f>
        <v>Quadro 04 - Transporte marítimo - Movimento de mercadorias por tipo de carga nos principais portos nacionais</v>
      </c>
    </row>
    <row r="16" spans="1:2" s="224" customFormat="1" x14ac:dyDescent="0.25">
      <c r="B16" s="328"/>
    </row>
    <row r="17" spans="2:2" s="224" customFormat="1" x14ac:dyDescent="0.25">
      <c r="B17" s="328" t="str">
        <f>'Q05'!B2</f>
        <v>Quadro 05 - Transporte fluvial - Movimento de passageiros em vias navegáveis interiores, por travessia fluvial</v>
      </c>
    </row>
    <row r="18" spans="2:2" s="224" customFormat="1" x14ac:dyDescent="0.25">
      <c r="B18" s="328" t="str">
        <f>'Q06'!B2</f>
        <v>Quadro 06 - Transporte fluvial - Movimento de veículos em vias navegáveis interiores, por travessia fluvial</v>
      </c>
    </row>
    <row r="19" spans="2:2" s="224" customFormat="1" x14ac:dyDescent="0.25">
      <c r="B19" s="328"/>
    </row>
    <row r="20" spans="2:2" s="224" customFormat="1" x14ac:dyDescent="0.25">
      <c r="B20" s="328" t="str">
        <f>'Q07'!B2</f>
        <v xml:space="preserve">Quadro 07 - Transporte aéreo - Aeronaves aterradas nas infraestruturas aeroportuárias nacionais, em voos comerciais </v>
      </c>
    </row>
    <row r="21" spans="2:2" s="224" customFormat="1" x14ac:dyDescent="0.25">
      <c r="B21" s="328" t="str">
        <f>'Q08'!B2</f>
        <v>Quadro 08 - Transporte aéreo - Passageiros  movimentados nas infraestruturas aeroportuárias nacionais, em voos comerciais</v>
      </c>
    </row>
    <row r="22" spans="2:2" s="224" customFormat="1" x14ac:dyDescent="0.25">
      <c r="B22" s="328" t="str">
        <f>'Q09'!B2</f>
        <v>Quadro 09 - Transporte aéreo - Movimento de passageiros, carga e correio nas infraestruturas aeroportuárias nacionais, em tráfego comercial, por sentido</v>
      </c>
    </row>
    <row r="23" spans="2:2" s="224" customFormat="1" x14ac:dyDescent="0.25">
      <c r="B23" s="328"/>
    </row>
    <row r="24" spans="2:2" s="224" customFormat="1" x14ac:dyDescent="0.25">
      <c r="B24" s="328" t="str">
        <f>'Q10'!B2</f>
        <v>Quadro 10 - Transporte ferroviário - Movimento de passageiros e mercadorias em transporte ferroviário pesado</v>
      </c>
    </row>
    <row r="25" spans="2:2" s="224" customFormat="1" x14ac:dyDescent="0.25">
      <c r="B25" s="328" t="str">
        <f>'Q11'!B2</f>
        <v>Quadro 11 - Transporte ferroviário - Movimento de passageiros nos sistemas ferroviários ligeiros</v>
      </c>
    </row>
    <row r="26" spans="2:2" s="224" customFormat="1" x14ac:dyDescent="0.25">
      <c r="B26" s="328"/>
    </row>
    <row r="27" spans="2:2" s="224" customFormat="1" x14ac:dyDescent="0.25">
      <c r="B27" s="328" t="str">
        <f>'Q12'!B2</f>
        <v>Quadro 12 - Transporte rodoviário - Principais indicadores da atividade do transporte rodoviário de mercadorias</v>
      </c>
    </row>
    <row r="28" spans="2:2" s="224" customFormat="1" x14ac:dyDescent="0.25">
      <c r="B28" s="328" t="str">
        <f>'Q13'!B2</f>
        <v>Quadro 13 - Transporte rodoviário - Mercadorias transportadas por tipo de transporte e de viagem</v>
      </c>
    </row>
    <row r="29" spans="2:2" s="224" customFormat="1" x14ac:dyDescent="0.25">
      <c r="B29" s="328" t="str">
        <f>'Q14'!B2</f>
        <v>Quadro 14 - Transporte rodoviário - Transporte nacional de mercadorias, segundo os principais grupos de mercadorias (NST)</v>
      </c>
    </row>
    <row r="30" spans="2:2" s="224" customFormat="1" x14ac:dyDescent="0.25">
      <c r="B30" s="328" t="str">
        <f>'Q15'!B2</f>
        <v>Quadro 15 - Transporte rodoviário - Transporte internacional (a) de mercadorias por Origem/Destino</v>
      </c>
    </row>
    <row r="31" spans="2:2" s="224" customFormat="1" x14ac:dyDescent="0.25">
      <c r="B31" s="329"/>
    </row>
    <row r="32" spans="2:2" s="224" customFormat="1" x14ac:dyDescent="0.25">
      <c r="B32" s="328" t="str">
        <f>'Q16'!B2</f>
        <v>Quadro 16 - Transporte por conduta - Transporte de gás por gasoluto, segundo o sentido e a via</v>
      </c>
    </row>
    <row r="33" spans="2:2" s="224" customFormat="1" x14ac:dyDescent="0.25">
      <c r="B33" s="328" t="str">
        <f>'Q17'!B2</f>
        <v>Quadro 17 - Transporte por conduta - Transporte nacional de mercadorias no oleoduto multiproduto Aveiras-Sines, segundo a mercadoria</v>
      </c>
    </row>
    <row r="34" spans="2:2" x14ac:dyDescent="0.25">
      <c r="B34" s="329"/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16'!A1" display="'Q16'!A1" xr:uid="{00000000-0004-0000-0000-000010000000}"/>
    <hyperlink ref="B33" location="'Q17'!A1" display="'Q17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zoomScaleNormal="100" workbookViewId="0">
      <selection activeCell="K20" sqref="K20"/>
    </sheetView>
  </sheetViews>
  <sheetFormatPr defaultColWidth="9.140625" defaultRowHeight="12" x14ac:dyDescent="0.25"/>
  <cols>
    <col min="1" max="1" width="1.42578125" style="80" customWidth="1"/>
    <col min="2" max="2" width="33.42578125" style="80" customWidth="1"/>
    <col min="3" max="3" width="8.5703125" style="80" customWidth="1"/>
    <col min="4" max="4" width="10.5703125" style="81" customWidth="1"/>
    <col min="5" max="7" width="10.42578125" style="81" customWidth="1"/>
    <col min="8" max="8" width="10.5703125" style="81" customWidth="1"/>
    <col min="9" max="11" width="10.42578125" style="81" customWidth="1"/>
    <col min="12" max="15" width="7.5703125" style="80" customWidth="1"/>
    <col min="16" max="16" width="2" style="80" customWidth="1"/>
    <col min="17" max="46" width="5.5703125" style="82" customWidth="1"/>
    <col min="47" max="16384" width="9.140625" style="80"/>
  </cols>
  <sheetData>
    <row r="1" spans="2:46" ht="6.75" customHeight="1" x14ac:dyDescent="0.25"/>
    <row r="2" spans="2:46" ht="13.7" customHeight="1" x14ac:dyDescent="0.25">
      <c r="B2" s="86" t="s">
        <v>130</v>
      </c>
      <c r="C2" s="83"/>
    </row>
    <row r="3" spans="2:46" ht="8.25" customHeight="1" x14ac:dyDescent="0.25"/>
    <row r="4" spans="2:46" ht="8.25" customHeight="1" x14ac:dyDescent="0.25">
      <c r="J4" s="416"/>
      <c r="K4" s="416"/>
    </row>
    <row r="5" spans="2:46" ht="20.100000000000001" customHeight="1" thickBot="1" x14ac:dyDescent="0.3">
      <c r="B5" s="413"/>
      <c r="C5" s="413" t="s">
        <v>3</v>
      </c>
      <c r="D5" s="410" t="s">
        <v>193</v>
      </c>
      <c r="E5" s="411"/>
      <c r="F5" s="411"/>
      <c r="G5" s="412"/>
      <c r="H5" s="410" t="s">
        <v>186</v>
      </c>
      <c r="I5" s="411"/>
      <c r="J5" s="411"/>
      <c r="K5" s="412"/>
      <c r="L5" s="410" t="s">
        <v>50</v>
      </c>
      <c r="M5" s="411"/>
      <c r="N5" s="411"/>
      <c r="O5" s="412"/>
    </row>
    <row r="6" spans="2:46" ht="20.100000000000001" customHeight="1" x14ac:dyDescent="0.25">
      <c r="B6" s="413"/>
      <c r="C6" s="413"/>
      <c r="D6" s="78" t="s">
        <v>0</v>
      </c>
      <c r="E6" s="79" t="s">
        <v>187</v>
      </c>
      <c r="F6" s="78" t="s">
        <v>188</v>
      </c>
      <c r="G6" s="79" t="s">
        <v>189</v>
      </c>
      <c r="H6" s="78" t="s">
        <v>0</v>
      </c>
      <c r="I6" s="79" t="s">
        <v>190</v>
      </c>
      <c r="J6" s="78" t="s">
        <v>191</v>
      </c>
      <c r="K6" s="79" t="s">
        <v>192</v>
      </c>
      <c r="L6" s="78" t="s">
        <v>0</v>
      </c>
      <c r="M6" s="79" t="s">
        <v>187</v>
      </c>
      <c r="N6" s="78" t="s">
        <v>188</v>
      </c>
      <c r="O6" s="79" t="s">
        <v>189</v>
      </c>
    </row>
    <row r="7" spans="2:46" ht="6.95" customHeight="1" x14ac:dyDescent="0.25">
      <c r="B7" s="88"/>
      <c r="C7" s="122"/>
      <c r="D7" s="89"/>
      <c r="E7" s="90"/>
      <c r="F7" s="90"/>
      <c r="G7" s="90"/>
      <c r="H7" s="97"/>
      <c r="I7" s="90"/>
      <c r="J7" s="90"/>
      <c r="K7" s="90"/>
      <c r="L7" s="123"/>
      <c r="M7" s="53"/>
      <c r="N7" s="53"/>
      <c r="O7" s="53"/>
    </row>
    <row r="8" spans="2:46" s="83" customFormat="1" ht="15" customHeight="1" x14ac:dyDescent="0.25">
      <c r="B8" s="86" t="s">
        <v>43</v>
      </c>
      <c r="C8" s="96" t="s">
        <v>16</v>
      </c>
      <c r="D8" s="91">
        <v>20906583</v>
      </c>
      <c r="E8" s="91">
        <v>7018169</v>
      </c>
      <c r="F8" s="91">
        <v>7184661</v>
      </c>
      <c r="G8" s="91">
        <v>6703753</v>
      </c>
      <c r="H8" s="99">
        <v>18492280</v>
      </c>
      <c r="I8" s="91">
        <v>6237905</v>
      </c>
      <c r="J8" s="91">
        <v>6345482</v>
      </c>
      <c r="K8" s="91">
        <v>5908893</v>
      </c>
      <c r="L8" s="124">
        <v>13.1</v>
      </c>
      <c r="M8" s="120">
        <v>12.5</v>
      </c>
      <c r="N8" s="120">
        <v>13.2</v>
      </c>
      <c r="O8" s="120">
        <v>13.5</v>
      </c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</row>
    <row r="9" spans="2:46" ht="15" customHeight="1" x14ac:dyDescent="0.25">
      <c r="B9" s="350" t="s">
        <v>45</v>
      </c>
      <c r="C9" s="96" t="s">
        <v>16</v>
      </c>
      <c r="D9" s="93">
        <v>10457919</v>
      </c>
      <c r="E9" s="93">
        <v>3632352</v>
      </c>
      <c r="F9" s="93">
        <v>3499134</v>
      </c>
      <c r="G9" s="93">
        <v>3326433</v>
      </c>
      <c r="H9" s="101">
        <v>9231805</v>
      </c>
      <c r="I9" s="93">
        <v>3232836</v>
      </c>
      <c r="J9" s="93">
        <v>3082908</v>
      </c>
      <c r="K9" s="93">
        <v>2916061</v>
      </c>
      <c r="L9" s="125">
        <v>13.3</v>
      </c>
      <c r="M9" s="121">
        <v>12.4</v>
      </c>
      <c r="N9" s="121">
        <v>13.5</v>
      </c>
      <c r="O9" s="121">
        <v>14.1</v>
      </c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</row>
    <row r="10" spans="2:46" ht="15" customHeight="1" x14ac:dyDescent="0.25">
      <c r="B10" s="350" t="s">
        <v>53</v>
      </c>
      <c r="C10" s="96" t="s">
        <v>16</v>
      </c>
      <c r="D10" s="93">
        <v>10417661</v>
      </c>
      <c r="E10" s="93">
        <v>3375642</v>
      </c>
      <c r="F10" s="93">
        <v>3674231</v>
      </c>
      <c r="G10" s="93">
        <v>3367788</v>
      </c>
      <c r="H10" s="101">
        <v>9211302</v>
      </c>
      <c r="I10" s="93">
        <v>2988331</v>
      </c>
      <c r="J10" s="93">
        <v>3244574</v>
      </c>
      <c r="K10" s="93">
        <v>2978397</v>
      </c>
      <c r="L10" s="125">
        <v>13.1</v>
      </c>
      <c r="M10" s="121">
        <v>13</v>
      </c>
      <c r="N10" s="121">
        <v>13.2</v>
      </c>
      <c r="O10" s="121">
        <v>13.1</v>
      </c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</row>
    <row r="11" spans="2:46" ht="15" customHeight="1" x14ac:dyDescent="0.25">
      <c r="B11" s="350" t="s">
        <v>42</v>
      </c>
      <c r="C11" s="96" t="s">
        <v>16</v>
      </c>
      <c r="D11" s="93">
        <v>31003</v>
      </c>
      <c r="E11" s="93">
        <v>10175</v>
      </c>
      <c r="F11" s="93">
        <v>11296</v>
      </c>
      <c r="G11" s="93">
        <v>9532</v>
      </c>
      <c r="H11" s="101">
        <v>49173</v>
      </c>
      <c r="I11" s="93">
        <v>16738</v>
      </c>
      <c r="J11" s="93">
        <v>18000</v>
      </c>
      <c r="K11" s="93">
        <v>14435</v>
      </c>
      <c r="L11" s="125">
        <v>-37</v>
      </c>
      <c r="M11" s="121">
        <v>-39.200000000000003</v>
      </c>
      <c r="N11" s="121">
        <v>-37.200000000000003</v>
      </c>
      <c r="O11" s="121">
        <v>-34</v>
      </c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</row>
    <row r="12" spans="2:46" ht="13.7" customHeight="1" x14ac:dyDescent="0.25">
      <c r="B12" s="350"/>
      <c r="C12" s="96"/>
      <c r="D12" s="340"/>
      <c r="E12" s="340"/>
      <c r="F12" s="340"/>
      <c r="G12" s="340"/>
      <c r="H12" s="341"/>
      <c r="I12" s="340"/>
      <c r="J12" s="340"/>
      <c r="K12" s="340"/>
      <c r="L12" s="125"/>
      <c r="M12" s="121"/>
      <c r="N12" s="121"/>
      <c r="O12" s="121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</row>
    <row r="13" spans="2:46" s="83" customFormat="1" ht="15" customHeight="1" x14ac:dyDescent="0.25">
      <c r="B13" s="86" t="s">
        <v>44</v>
      </c>
      <c r="C13" s="96" t="s">
        <v>5</v>
      </c>
      <c r="D13" s="91">
        <v>53802.038</v>
      </c>
      <c r="E13" s="91">
        <v>18672.321</v>
      </c>
      <c r="F13" s="91">
        <v>17518.096999999998</v>
      </c>
      <c r="G13" s="342">
        <v>17611.620000000003</v>
      </c>
      <c r="H13" s="99">
        <v>57294.150999999998</v>
      </c>
      <c r="I13" s="91">
        <v>19803.150000000001</v>
      </c>
      <c r="J13" s="91">
        <v>19080.157999999999</v>
      </c>
      <c r="K13" s="342">
        <v>18410.843000000001</v>
      </c>
      <c r="L13" s="124">
        <v>-6.1</v>
      </c>
      <c r="M13" s="120">
        <v>-5.7</v>
      </c>
      <c r="N13" s="120">
        <v>-8.1999999999999993</v>
      </c>
      <c r="O13" s="120">
        <v>-4.3</v>
      </c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</row>
    <row r="14" spans="2:46" ht="15" customHeight="1" x14ac:dyDescent="0.25">
      <c r="B14" s="350" t="s">
        <v>46</v>
      </c>
      <c r="C14" s="96" t="s">
        <v>5</v>
      </c>
      <c r="D14" s="93">
        <v>24939.127999999997</v>
      </c>
      <c r="E14" s="93">
        <v>8548.58</v>
      </c>
      <c r="F14" s="93">
        <v>8056.7529999999997</v>
      </c>
      <c r="G14" s="93">
        <v>8333.7950000000001</v>
      </c>
      <c r="H14" s="101">
        <v>25454.648000000001</v>
      </c>
      <c r="I14" s="93">
        <v>9057.3330000000005</v>
      </c>
      <c r="J14" s="93">
        <v>8460.2109999999993</v>
      </c>
      <c r="K14" s="93">
        <v>7937.1040000000003</v>
      </c>
      <c r="L14" s="125">
        <v>-2</v>
      </c>
      <c r="M14" s="121">
        <v>-5.6</v>
      </c>
      <c r="N14" s="121">
        <v>-4.8</v>
      </c>
      <c r="O14" s="121">
        <v>5</v>
      </c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</row>
    <row r="15" spans="2:46" ht="15" customHeight="1" thickBot="1" x14ac:dyDescent="0.3">
      <c r="B15" s="126" t="s">
        <v>47</v>
      </c>
      <c r="C15" s="127" t="s">
        <v>5</v>
      </c>
      <c r="D15" s="330">
        <v>28862.91</v>
      </c>
      <c r="E15" s="330">
        <v>10123.741</v>
      </c>
      <c r="F15" s="330">
        <v>9461.3439999999991</v>
      </c>
      <c r="G15" s="330">
        <v>9277.8250000000007</v>
      </c>
      <c r="H15" s="103">
        <v>31839.502999999997</v>
      </c>
      <c r="I15" s="330">
        <v>10745.816999999999</v>
      </c>
      <c r="J15" s="330">
        <v>10619.947</v>
      </c>
      <c r="K15" s="330">
        <v>10473.739</v>
      </c>
      <c r="L15" s="343">
        <v>-9.3000000000000007</v>
      </c>
      <c r="M15" s="95">
        <v>-5.8</v>
      </c>
      <c r="N15" s="95">
        <v>-10.9</v>
      </c>
      <c r="O15" s="95">
        <v>-11.4</v>
      </c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</row>
    <row r="16" spans="2:46" ht="13.7" customHeight="1" thickTop="1" x14ac:dyDescent="0.25">
      <c r="B16" s="82" t="s">
        <v>164</v>
      </c>
      <c r="C16" s="81"/>
      <c r="K16" s="80"/>
      <c r="O16" s="61" t="s">
        <v>121</v>
      </c>
    </row>
    <row r="17" spans="3:15" ht="13.7" customHeight="1" x14ac:dyDescent="0.25">
      <c r="C17" s="81"/>
      <c r="K17" s="80"/>
      <c r="O17" s="61"/>
    </row>
    <row r="18" spans="3:15" x14ac:dyDescent="0.25">
      <c r="L18" s="81"/>
      <c r="M18" s="81"/>
      <c r="N18" s="117"/>
      <c r="O18" s="117"/>
    </row>
    <row r="19" spans="3:15" ht="15" customHeight="1" x14ac:dyDescent="0.25"/>
    <row r="20" spans="3:15" ht="15" customHeight="1" x14ac:dyDescent="0.25"/>
    <row r="21" spans="3:15" ht="15" customHeight="1" x14ac:dyDescent="0.2">
      <c r="L21" s="118"/>
      <c r="M21" s="118"/>
      <c r="N21" s="118"/>
      <c r="O21" s="118"/>
    </row>
    <row r="22" spans="3:15" x14ac:dyDescent="0.2">
      <c r="L22" s="119"/>
      <c r="M22" s="119"/>
      <c r="N22" s="119"/>
      <c r="O22" s="119"/>
    </row>
    <row r="23" spans="3:15" x14ac:dyDescent="0.2">
      <c r="L23" s="119"/>
      <c r="M23" s="119"/>
      <c r="N23" s="119"/>
      <c r="O23" s="119"/>
    </row>
    <row r="24" spans="3:15" x14ac:dyDescent="0.2">
      <c r="L24" s="119"/>
      <c r="M24" s="119"/>
      <c r="N24" s="119"/>
      <c r="O24" s="119"/>
    </row>
    <row r="25" spans="3:15" x14ac:dyDescent="0.2">
      <c r="L25" s="119"/>
      <c r="M25" s="119"/>
      <c r="N25" s="119"/>
    </row>
    <row r="26" spans="3:15" x14ac:dyDescent="0.2">
      <c r="L26" s="119"/>
      <c r="M26" s="119"/>
      <c r="N26" s="119"/>
    </row>
    <row r="27" spans="3:15" x14ac:dyDescent="0.2">
      <c r="L27" s="119"/>
      <c r="M27" s="119"/>
      <c r="N27" s="119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  <headerFooter>
    <oddFooter>&amp;L_x000D_&amp;1#&amp;"Calibri"&amp;10&amp;K008000 PUBLICA - 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AT32"/>
  <sheetViews>
    <sheetView showGridLines="0" zoomScalePageLayoutView="53" workbookViewId="0">
      <selection activeCell="H23" sqref="H23"/>
    </sheetView>
  </sheetViews>
  <sheetFormatPr defaultColWidth="9.140625" defaultRowHeight="12.75" x14ac:dyDescent="0.25"/>
  <cols>
    <col min="1" max="1" width="1" style="131" customWidth="1"/>
    <col min="2" max="2" width="25.42578125" style="131" customWidth="1"/>
    <col min="3" max="3" width="7.42578125" style="132" customWidth="1"/>
    <col min="4" max="4" width="11.140625" style="132" customWidth="1"/>
    <col min="5" max="7" width="9.42578125" style="132" customWidth="1"/>
    <col min="8" max="8" width="10.42578125" style="132" customWidth="1"/>
    <col min="9" max="11" width="9.42578125" style="132" customWidth="1"/>
    <col min="12" max="13" width="7.42578125" style="132" customWidth="1"/>
    <col min="14" max="15" width="7.42578125" style="131" customWidth="1"/>
    <col min="16" max="16" width="1.42578125" style="131" customWidth="1"/>
    <col min="17" max="28" width="5.5703125" style="131" customWidth="1"/>
    <col min="29" max="29" width="1.85546875" style="131" customWidth="1"/>
    <col min="30" max="16384" width="9.140625" style="131"/>
  </cols>
  <sheetData>
    <row r="1" spans="1:46" ht="6.75" customHeight="1" x14ac:dyDescent="0.25">
      <c r="A1" s="131" t="s">
        <v>167</v>
      </c>
    </row>
    <row r="2" spans="1:46" ht="13.7" customHeight="1" x14ac:dyDescent="0.25">
      <c r="B2" s="133" t="s">
        <v>101</v>
      </c>
      <c r="C2" s="134"/>
    </row>
    <row r="3" spans="1:46" ht="4.7" customHeight="1" x14ac:dyDescent="0.25">
      <c r="B3" s="133"/>
      <c r="C3" s="134"/>
    </row>
    <row r="4" spans="1:46" ht="7.5" customHeight="1" x14ac:dyDescent="0.25"/>
    <row r="5" spans="1:46" s="80" customFormat="1" ht="20.100000000000001" customHeight="1" thickBot="1" x14ac:dyDescent="0.3">
      <c r="B5" s="413"/>
      <c r="C5" s="413" t="s">
        <v>3</v>
      </c>
      <c r="D5" s="410" t="s">
        <v>193</v>
      </c>
      <c r="E5" s="411"/>
      <c r="F5" s="411"/>
      <c r="G5" s="412"/>
      <c r="H5" s="410" t="s">
        <v>186</v>
      </c>
      <c r="I5" s="411"/>
      <c r="J5" s="411"/>
      <c r="K5" s="412"/>
      <c r="L5" s="410" t="s">
        <v>50</v>
      </c>
      <c r="M5" s="411"/>
      <c r="N5" s="411"/>
      <c r="O5" s="41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</row>
    <row r="6" spans="1:46" s="80" customFormat="1" ht="20.100000000000001" customHeight="1" x14ac:dyDescent="0.25">
      <c r="B6" s="413"/>
      <c r="C6" s="413"/>
      <c r="D6" s="78" t="s">
        <v>0</v>
      </c>
      <c r="E6" s="79" t="s">
        <v>187</v>
      </c>
      <c r="F6" s="78" t="s">
        <v>188</v>
      </c>
      <c r="G6" s="79" t="s">
        <v>189</v>
      </c>
      <c r="H6" s="78" t="s">
        <v>0</v>
      </c>
      <c r="I6" s="79" t="s">
        <v>190</v>
      </c>
      <c r="J6" s="78" t="s">
        <v>191</v>
      </c>
      <c r="K6" s="79" t="s">
        <v>192</v>
      </c>
      <c r="L6" s="78" t="s">
        <v>0</v>
      </c>
      <c r="M6" s="79" t="s">
        <v>187</v>
      </c>
      <c r="N6" s="78" t="s">
        <v>188</v>
      </c>
      <c r="O6" s="79" t="s">
        <v>189</v>
      </c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</row>
    <row r="7" spans="1:46" s="80" customFormat="1" ht="6.95" customHeight="1" x14ac:dyDescent="0.2">
      <c r="B7" s="140"/>
      <c r="C7" s="122"/>
      <c r="D7" s="89"/>
      <c r="E7" s="90"/>
      <c r="F7" s="90"/>
      <c r="G7" s="90"/>
      <c r="H7" s="97"/>
      <c r="I7" s="90"/>
      <c r="J7" s="90"/>
      <c r="K7" s="90"/>
      <c r="L7" s="123"/>
      <c r="M7" s="53"/>
      <c r="N7" s="53"/>
      <c r="O7" s="53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</row>
    <row r="8" spans="1:46" s="83" customFormat="1" ht="15" customHeight="1" x14ac:dyDescent="0.2">
      <c r="B8" s="140" t="s">
        <v>1</v>
      </c>
      <c r="C8" s="149" t="s">
        <v>170</v>
      </c>
      <c r="D8" s="91">
        <f>SUM(D9:D11)</f>
        <v>53187.741242526819</v>
      </c>
      <c r="E8" s="91">
        <f t="shared" ref="E8:K8" si="0">SUM(E9:E11)</f>
        <v>16840.689668841576</v>
      </c>
      <c r="F8" s="91">
        <f t="shared" si="0"/>
        <v>18150.736307877371</v>
      </c>
      <c r="G8" s="91">
        <f t="shared" si="0"/>
        <v>18196.315265807876</v>
      </c>
      <c r="H8" s="99">
        <f t="shared" si="0"/>
        <v>44647.423515890361</v>
      </c>
      <c r="I8" s="91">
        <f t="shared" si="0"/>
        <v>14865.865123213003</v>
      </c>
      <c r="J8" s="91">
        <f t="shared" si="0"/>
        <v>14183.534036772769</v>
      </c>
      <c r="K8" s="91">
        <f t="shared" si="0"/>
        <v>15598.024355904588</v>
      </c>
      <c r="L8" s="124">
        <f t="shared" ref="L8:L16" si="1">(D8-H8)/H8*100</f>
        <v>19.128355130272844</v>
      </c>
      <c r="M8" s="120">
        <f t="shared" ref="M8:O11" si="2">(E8-I8)/I8*100</f>
        <v>13.284289405699576</v>
      </c>
      <c r="N8" s="120">
        <f t="shared" si="2"/>
        <v>27.970478026273859</v>
      </c>
      <c r="O8" s="120">
        <f t="shared" si="2"/>
        <v>16.657820571486106</v>
      </c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</row>
    <row r="9" spans="1:46" s="80" customFormat="1" ht="15" customHeight="1" x14ac:dyDescent="0.25">
      <c r="B9" s="92" t="s">
        <v>89</v>
      </c>
      <c r="C9" s="149" t="s">
        <v>170</v>
      </c>
      <c r="D9" s="93">
        <f>SUM(E9:G9)</f>
        <v>48773.780992520115</v>
      </c>
      <c r="E9" s="93">
        <v>15538.220918840234</v>
      </c>
      <c r="F9" s="93">
        <v>16631.02780787737</v>
      </c>
      <c r="G9" s="93">
        <v>16604.532265802511</v>
      </c>
      <c r="H9" s="101">
        <f>SUM(I9:K9)</f>
        <v>40034.835765886157</v>
      </c>
      <c r="I9" s="93">
        <v>13379.347373211602</v>
      </c>
      <c r="J9" s="93">
        <v>12616.132786769967</v>
      </c>
      <c r="K9" s="93">
        <v>14039.355605904588</v>
      </c>
      <c r="L9" s="125">
        <f t="shared" si="1"/>
        <v>21.828352881818109</v>
      </c>
      <c r="M9" s="121">
        <f t="shared" si="2"/>
        <v>16.135865864064282</v>
      </c>
      <c r="N9" s="121">
        <f t="shared" si="2"/>
        <v>31.823500029404112</v>
      </c>
      <c r="O9" s="121">
        <f t="shared" si="2"/>
        <v>18.271327630016554</v>
      </c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</row>
    <row r="10" spans="1:46" s="80" customFormat="1" ht="15" customHeight="1" x14ac:dyDescent="0.25">
      <c r="B10" s="92" t="s">
        <v>90</v>
      </c>
      <c r="C10" s="149" t="s">
        <v>170</v>
      </c>
      <c r="D10" s="93">
        <f>SUM(E10:G10)</f>
        <v>4379.2582500067074</v>
      </c>
      <c r="E10" s="93">
        <v>1293.5397500013423</v>
      </c>
      <c r="F10" s="93">
        <v>1504.4555000000007</v>
      </c>
      <c r="G10" s="93">
        <v>1581.2630000053637</v>
      </c>
      <c r="H10" s="101">
        <f>SUM(I10:K10)</f>
        <v>4576.6917500042046</v>
      </c>
      <c r="I10" s="93">
        <v>1473.6367500014014</v>
      </c>
      <c r="J10" s="93">
        <v>1553.153250002802</v>
      </c>
      <c r="K10" s="93">
        <v>1549.9017500000007</v>
      </c>
      <c r="L10" s="125">
        <f t="shared" si="1"/>
        <v>-4.3138911419436496</v>
      </c>
      <c r="M10" s="121">
        <f t="shared" si="2"/>
        <v>-12.221261447224888</v>
      </c>
      <c r="N10" s="121">
        <f t="shared" si="2"/>
        <v>-3.1354117826243764</v>
      </c>
      <c r="O10" s="121">
        <f t="shared" si="2"/>
        <v>2.0234347116107827</v>
      </c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</row>
    <row r="11" spans="1:46" s="80" customFormat="1" ht="15" customHeight="1" x14ac:dyDescent="0.25">
      <c r="B11" s="92" t="s">
        <v>18</v>
      </c>
      <c r="C11" s="149" t="s">
        <v>170</v>
      </c>
      <c r="D11" s="93">
        <f>SUM(E11:G11)</f>
        <v>34.701999999999998</v>
      </c>
      <c r="E11" s="93">
        <v>8.9290000000000003</v>
      </c>
      <c r="F11" s="93">
        <v>15.253</v>
      </c>
      <c r="G11" s="93">
        <v>10.52</v>
      </c>
      <c r="H11" s="101">
        <f>SUM(I11:K11)</f>
        <v>35.896000000000001</v>
      </c>
      <c r="I11" s="93">
        <v>12.881</v>
      </c>
      <c r="J11" s="93">
        <v>14.247999999999999</v>
      </c>
      <c r="K11" s="93">
        <v>8.7669999999999995</v>
      </c>
      <c r="L11" s="125">
        <f t="shared" ref="L11" si="3">(D11-H11)/H11*100</f>
        <v>-3.3262759081791917</v>
      </c>
      <c r="M11" s="121">
        <f t="shared" ref="M11" si="4">(E11-I11)/I11*100</f>
        <v>-30.68084776026706</v>
      </c>
      <c r="N11" s="121">
        <f t="shared" si="2"/>
        <v>7.0536215609208366</v>
      </c>
      <c r="O11" s="121">
        <f t="shared" si="2"/>
        <v>19.995437435838944</v>
      </c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</row>
    <row r="12" spans="1:46" s="83" customFormat="1" ht="23.25" customHeight="1" x14ac:dyDescent="0.2">
      <c r="B12" s="140" t="s">
        <v>102</v>
      </c>
      <c r="C12" s="149" t="s">
        <v>170</v>
      </c>
      <c r="D12" s="91">
        <f t="shared" ref="D12:K12" si="5">SUM(D13:D15)</f>
        <v>1317061.9745617281</v>
      </c>
      <c r="E12" s="91">
        <f t="shared" si="5"/>
        <v>411183.76746314688</v>
      </c>
      <c r="F12" s="91">
        <f t="shared" si="5"/>
        <v>457119.68627212918</v>
      </c>
      <c r="G12" s="91">
        <f t="shared" si="5"/>
        <v>448758.52082645206</v>
      </c>
      <c r="H12" s="99">
        <f t="shared" si="5"/>
        <v>1222580.5927728957</v>
      </c>
      <c r="I12" s="91">
        <f t="shared" si="5"/>
        <v>410230.85367333022</v>
      </c>
      <c r="J12" s="91">
        <f t="shared" si="5"/>
        <v>401632.86583022622</v>
      </c>
      <c r="K12" s="91">
        <f t="shared" si="5"/>
        <v>410716.87326933921</v>
      </c>
      <c r="L12" s="124">
        <f t="shared" si="1"/>
        <v>7.7280289207390567</v>
      </c>
      <c r="M12" s="120">
        <f t="shared" ref="M12:O16" si="6">(E12-I12)/I12*100</f>
        <v>0.23228720640682929</v>
      </c>
      <c r="N12" s="120">
        <f t="shared" si="6"/>
        <v>13.815308746510235</v>
      </c>
      <c r="O12" s="120">
        <f t="shared" si="6"/>
        <v>9.2622558343654813</v>
      </c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</row>
    <row r="13" spans="1:46" s="80" customFormat="1" ht="15" customHeight="1" x14ac:dyDescent="0.25">
      <c r="B13" s="92" t="s">
        <v>89</v>
      </c>
      <c r="C13" s="149" t="s">
        <v>170</v>
      </c>
      <c r="D13" s="93">
        <f>SUM(E13:G13)</f>
        <v>818371.64260932046</v>
      </c>
      <c r="E13" s="93">
        <v>258660.71775087324</v>
      </c>
      <c r="F13" s="93">
        <v>280456.29146538122</v>
      </c>
      <c r="G13" s="93">
        <v>279254.633393066</v>
      </c>
      <c r="H13" s="101">
        <f>SUM(I13:K13)</f>
        <v>682494.98300305684</v>
      </c>
      <c r="I13" s="93">
        <v>227067.77968556507</v>
      </c>
      <c r="J13" s="93">
        <v>215963.71468965284</v>
      </c>
      <c r="K13" s="93">
        <v>239463.48862783884</v>
      </c>
      <c r="L13" s="125">
        <f t="shared" si="1"/>
        <v>19.908814422106168</v>
      </c>
      <c r="M13" s="121">
        <f t="shared" si="6"/>
        <v>13.913439462462218</v>
      </c>
      <c r="N13" s="121">
        <f t="shared" si="6"/>
        <v>29.862690993441372</v>
      </c>
      <c r="O13" s="121">
        <f t="shared" si="6"/>
        <v>16.616789888611535</v>
      </c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</row>
    <row r="14" spans="1:46" s="80" customFormat="1" ht="15" customHeight="1" x14ac:dyDescent="0.25">
      <c r="B14" s="92" t="s">
        <v>90</v>
      </c>
      <c r="C14" s="149" t="s">
        <v>170</v>
      </c>
      <c r="D14" s="93">
        <f>SUM(E14:G14)</f>
        <v>493471.23377640767</v>
      </c>
      <c r="E14" s="93">
        <v>151099.21940927368</v>
      </c>
      <c r="F14" s="93">
        <v>174404.51979174794</v>
      </c>
      <c r="G14" s="93">
        <v>167967.49457538608</v>
      </c>
      <c r="H14" s="101">
        <f>SUM(I14:K14)</f>
        <v>534761.7810398388</v>
      </c>
      <c r="I14" s="93">
        <v>181166.47400776515</v>
      </c>
      <c r="J14" s="93">
        <v>183585.07008257339</v>
      </c>
      <c r="K14" s="93">
        <v>170010.23694950031</v>
      </c>
      <c r="L14" s="125">
        <f t="shared" si="1"/>
        <v>-7.7212973565803606</v>
      </c>
      <c r="M14" s="121">
        <f t="shared" si="6"/>
        <v>-16.596478329209376</v>
      </c>
      <c r="N14" s="121">
        <f t="shared" si="6"/>
        <v>-5.0007063682772257</v>
      </c>
      <c r="O14" s="121">
        <f t="shared" si="6"/>
        <v>-1.2015408076403076</v>
      </c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</row>
    <row r="15" spans="1:46" s="80" customFormat="1" ht="15" customHeight="1" x14ac:dyDescent="0.25">
      <c r="B15" s="92" t="s">
        <v>18</v>
      </c>
      <c r="C15" s="149" t="s">
        <v>170</v>
      </c>
      <c r="D15" s="93">
        <f>SUM(E15:G15)</f>
        <v>5219.0981759999904</v>
      </c>
      <c r="E15" s="93">
        <v>1423.8303029999997</v>
      </c>
      <c r="F15" s="93">
        <v>2258.8750149999905</v>
      </c>
      <c r="G15" s="93">
        <v>1536.3928579999997</v>
      </c>
      <c r="H15" s="101">
        <f>SUM(I15:K15)</f>
        <v>5323.8287299999993</v>
      </c>
      <c r="I15" s="93">
        <v>1996.5999800000002</v>
      </c>
      <c r="J15" s="93">
        <v>2084.0810579999998</v>
      </c>
      <c r="K15" s="93">
        <v>1243.1476919999998</v>
      </c>
      <c r="L15" s="125">
        <f t="shared" ref="L15" si="7">(D15-H15)/H15*100</f>
        <v>-1.9672036669746298</v>
      </c>
      <c r="M15" s="121">
        <f t="shared" ref="M15" si="8">(E15-I15)/I15*100</f>
        <v>-28.687252466064855</v>
      </c>
      <c r="N15" s="121">
        <f t="shared" si="6"/>
        <v>8.3870997401479581</v>
      </c>
      <c r="O15" s="121">
        <f t="shared" si="6"/>
        <v>23.588924138870539</v>
      </c>
      <c r="P15" s="121">
        <f t="shared" ref="P15" si="9">(H15-L15)/L15*100</f>
        <v>-270729.26017149695</v>
      </c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</row>
    <row r="16" spans="1:46" ht="24.6" customHeight="1" x14ac:dyDescent="0.2">
      <c r="B16" s="140" t="s">
        <v>4</v>
      </c>
      <c r="C16" s="149" t="s">
        <v>5</v>
      </c>
      <c r="D16" s="99">
        <f>SUM(D17:D18)</f>
        <v>2316792.7482565455</v>
      </c>
      <c r="E16" s="91">
        <f t="shared" ref="E16:K16" si="10">SUM(E17:E18)</f>
        <v>795814.11375218176</v>
      </c>
      <c r="F16" s="91">
        <f t="shared" si="10"/>
        <v>781350.73575218185</v>
      </c>
      <c r="G16" s="100">
        <f t="shared" si="10"/>
        <v>739627.89875218179</v>
      </c>
      <c r="H16" s="99">
        <f t="shared" si="10"/>
        <v>2264517.8559999997</v>
      </c>
      <c r="I16" s="91">
        <f t="shared" si="10"/>
        <v>767746.62699999998</v>
      </c>
      <c r="J16" s="91">
        <f t="shared" si="10"/>
        <v>727212.89099999995</v>
      </c>
      <c r="K16" s="100">
        <f t="shared" si="10"/>
        <v>769558.33799999999</v>
      </c>
      <c r="L16" s="120">
        <f t="shared" si="1"/>
        <v>2.3084336525781781</v>
      </c>
      <c r="M16" s="120">
        <f t="shared" si="6"/>
        <v>3.6558267747598689</v>
      </c>
      <c r="N16" s="120">
        <f t="shared" si="6"/>
        <v>7.444566154174777</v>
      </c>
      <c r="O16" s="120">
        <f t="shared" si="6"/>
        <v>-3.8893008846612225</v>
      </c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</row>
    <row r="17" spans="2:28" ht="15" customHeight="1" x14ac:dyDescent="0.25">
      <c r="B17" s="141" t="s">
        <v>17</v>
      </c>
      <c r="C17" s="149" t="s">
        <v>5</v>
      </c>
      <c r="D17" s="101">
        <f>SUM(E17:G17)</f>
        <v>1661946.716</v>
      </c>
      <c r="E17" s="93">
        <v>598129.40299999993</v>
      </c>
      <c r="F17" s="93">
        <v>571930.4580000001</v>
      </c>
      <c r="G17" s="102">
        <v>491886.85499999992</v>
      </c>
      <c r="H17" s="101">
        <f>SUM(I17:K17)</f>
        <v>1621296.5589999999</v>
      </c>
      <c r="I17" s="93">
        <v>544650.03899999999</v>
      </c>
      <c r="J17" s="93">
        <v>526173.54499999993</v>
      </c>
      <c r="K17" s="102">
        <v>550472.97499999998</v>
      </c>
      <c r="L17" s="121">
        <f t="shared" ref="L17:O18" si="11">(D17-H17)/H17*100</f>
        <v>2.5072622756365281</v>
      </c>
      <c r="M17" s="121">
        <f t="shared" si="11"/>
        <v>9.819032437451078</v>
      </c>
      <c r="N17" s="121">
        <f t="shared" si="11"/>
        <v>8.6961637343436156</v>
      </c>
      <c r="O17" s="121">
        <f t="shared" si="11"/>
        <v>-10.642869434235179</v>
      </c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</row>
    <row r="18" spans="2:28" ht="15" customHeight="1" x14ac:dyDescent="0.25">
      <c r="B18" s="141" t="s">
        <v>18</v>
      </c>
      <c r="C18" s="149" t="s">
        <v>5</v>
      </c>
      <c r="D18" s="101">
        <f>SUM(E18:G18)</f>
        <v>654846.0322565455</v>
      </c>
      <c r="E18" s="93">
        <v>197684.71075218183</v>
      </c>
      <c r="F18" s="93">
        <v>209420.27775218181</v>
      </c>
      <c r="G18" s="102">
        <v>247741.04375218181</v>
      </c>
      <c r="H18" s="101">
        <f>SUM(I18:K18)</f>
        <v>643221.29700000002</v>
      </c>
      <c r="I18" s="93">
        <v>223096.58799999999</v>
      </c>
      <c r="J18" s="93">
        <v>201039.34600000002</v>
      </c>
      <c r="K18" s="102">
        <v>219085.36300000001</v>
      </c>
      <c r="L18" s="121">
        <f t="shared" si="11"/>
        <v>1.8072684021445697</v>
      </c>
      <c r="M18" s="121">
        <f t="shared" si="11"/>
        <v>-11.390527069745309</v>
      </c>
      <c r="N18" s="121">
        <f t="shared" si="11"/>
        <v>4.1688017390296253</v>
      </c>
      <c r="O18" s="121">
        <f t="shared" si="11"/>
        <v>13.079687460536466</v>
      </c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</row>
    <row r="19" spans="2:28" ht="24.6" customHeight="1" x14ac:dyDescent="0.2">
      <c r="B19" s="140" t="s">
        <v>104</v>
      </c>
      <c r="C19" s="149" t="s">
        <v>171</v>
      </c>
      <c r="D19" s="99">
        <f>SUM(D20:D22)</f>
        <v>678806.0826849998</v>
      </c>
      <c r="E19" s="91">
        <f t="shared" ref="E19:K19" si="12">SUM(E20:E22)</f>
        <v>231827.32249999998</v>
      </c>
      <c r="F19" s="91">
        <f t="shared" si="12"/>
        <v>228709.67016699995</v>
      </c>
      <c r="G19" s="100">
        <f t="shared" si="12"/>
        <v>218269.09001799999</v>
      </c>
      <c r="H19" s="99">
        <f t="shared" si="12"/>
        <v>661954.70154099993</v>
      </c>
      <c r="I19" s="91">
        <f t="shared" si="12"/>
        <v>226404.46799999999</v>
      </c>
      <c r="J19" s="91">
        <f t="shared" si="12"/>
        <v>212433.75902099998</v>
      </c>
      <c r="K19" s="100">
        <f t="shared" si="12"/>
        <v>223116.47451999999</v>
      </c>
      <c r="L19" s="120">
        <f>(D19-H19)/H19*100</f>
        <v>2.5457000463582529</v>
      </c>
      <c r="M19" s="120">
        <f>(E19-I19)/I19*100</f>
        <v>2.3952064850592909</v>
      </c>
      <c r="N19" s="120">
        <f>(F19-J19)/J19*100</f>
        <v>7.6616406078805142</v>
      </c>
      <c r="O19" s="120">
        <f>(G19-K19)/K19*100</f>
        <v>-2.1725802688610898</v>
      </c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</row>
    <row r="20" spans="2:28" ht="16.5" customHeight="1" x14ac:dyDescent="0.25">
      <c r="B20" s="141" t="s">
        <v>17</v>
      </c>
      <c r="C20" s="149" t="s">
        <v>171</v>
      </c>
      <c r="D20" s="101">
        <f>SUM(E20:G20)</f>
        <v>401902.00122299988</v>
      </c>
      <c r="E20" s="93">
        <v>139751.68777599998</v>
      </c>
      <c r="F20" s="93">
        <v>140283.76767499995</v>
      </c>
      <c r="G20" s="102">
        <v>121866.545772</v>
      </c>
      <c r="H20" s="101">
        <f>SUM(I20:K20)</f>
        <v>405203.71173799993</v>
      </c>
      <c r="I20" s="93">
        <v>136456.60999999999</v>
      </c>
      <c r="J20" s="93">
        <v>133777.33762999997</v>
      </c>
      <c r="K20" s="102">
        <v>134969.76410799997</v>
      </c>
      <c r="L20" s="121">
        <f>(D20-H20)/H20*100</f>
        <v>-0.81482731262217323</v>
      </c>
      <c r="M20" s="121">
        <f>(E20-I20)/I20*100</f>
        <v>2.4147439805224469</v>
      </c>
      <c r="N20" s="121">
        <f t="shared" ref="L20:O21" si="13">(F20-J20)/J20*100</f>
        <v>4.8636265007720558</v>
      </c>
      <c r="O20" s="121">
        <f t="shared" si="13"/>
        <v>-9.7082620115680545</v>
      </c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</row>
    <row r="21" spans="2:28" ht="16.5" customHeight="1" x14ac:dyDescent="0.25">
      <c r="B21" s="141" t="s">
        <v>18</v>
      </c>
      <c r="C21" s="149" t="s">
        <v>171</v>
      </c>
      <c r="D21" s="101">
        <f>SUM(E21:G21)</f>
        <v>276904.08146199997</v>
      </c>
      <c r="E21" s="93">
        <v>92075.634724000003</v>
      </c>
      <c r="F21" s="93">
        <v>88425.902491999994</v>
      </c>
      <c r="G21" s="102">
        <v>96402.54424599999</v>
      </c>
      <c r="H21" s="101">
        <f>SUM(I21:K21)</f>
        <v>256750.989803</v>
      </c>
      <c r="I21" s="93">
        <v>89947.857999999993</v>
      </c>
      <c r="J21" s="93">
        <v>78656.421391000011</v>
      </c>
      <c r="K21" s="102">
        <v>88146.710412000015</v>
      </c>
      <c r="L21" s="121">
        <f t="shared" si="13"/>
        <v>7.8492751574056401</v>
      </c>
      <c r="M21" s="121">
        <f t="shared" si="13"/>
        <v>2.3655668643048848</v>
      </c>
      <c r="N21" s="121">
        <f t="shared" si="13"/>
        <v>12.420449504606907</v>
      </c>
      <c r="O21" s="121">
        <f t="shared" si="13"/>
        <v>9.3660146764547356</v>
      </c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</row>
    <row r="22" spans="2:28" ht="6.95" customHeight="1" thickBot="1" x14ac:dyDescent="0.3">
      <c r="B22" s="142"/>
      <c r="C22" s="143"/>
      <c r="D22" s="144"/>
      <c r="E22" s="145"/>
      <c r="F22" s="145"/>
      <c r="G22" s="146"/>
      <c r="H22" s="144"/>
      <c r="I22" s="145"/>
      <c r="J22" s="145"/>
      <c r="K22" s="146"/>
      <c r="L22" s="145"/>
      <c r="M22" s="145"/>
      <c r="N22" s="145"/>
      <c r="O22" s="145"/>
    </row>
    <row r="23" spans="2:28" ht="13.7" customHeight="1" thickTop="1" x14ac:dyDescent="0.25">
      <c r="B23" s="82" t="s">
        <v>168</v>
      </c>
      <c r="C23" s="81"/>
      <c r="D23" s="81"/>
      <c r="E23" s="81"/>
      <c r="F23" s="81"/>
      <c r="G23" s="81"/>
      <c r="H23" s="81"/>
      <c r="I23" s="81"/>
      <c r="J23" s="81"/>
      <c r="K23" s="80"/>
      <c r="L23" s="80"/>
      <c r="M23" s="80"/>
      <c r="N23" s="80"/>
      <c r="O23" s="61" t="s">
        <v>121</v>
      </c>
    </row>
    <row r="24" spans="2:28" ht="13.7" customHeight="1" x14ac:dyDescent="0.2">
      <c r="B24" s="136"/>
      <c r="C24" s="136"/>
      <c r="D24" s="136"/>
      <c r="E24" s="136"/>
      <c r="F24" s="136"/>
      <c r="G24" s="136"/>
      <c r="I24" s="136"/>
      <c r="J24" s="136"/>
      <c r="K24" s="136"/>
      <c r="L24" s="137"/>
      <c r="M24" s="137"/>
      <c r="N24" s="138"/>
      <c r="O24" s="138"/>
    </row>
    <row r="25" spans="2:28" ht="13.7" customHeight="1" x14ac:dyDescent="0.2">
      <c r="B25" s="136"/>
      <c r="C25" s="136"/>
      <c r="D25" s="136"/>
      <c r="E25" s="130"/>
      <c r="F25" s="130"/>
      <c r="G25" s="136"/>
      <c r="I25" s="136"/>
      <c r="J25" s="130"/>
      <c r="K25" s="130"/>
      <c r="L25" s="137"/>
      <c r="M25" s="137"/>
      <c r="N25" s="138"/>
      <c r="O25" s="138"/>
    </row>
    <row r="26" spans="2:28" x14ac:dyDescent="0.2">
      <c r="B26" s="139"/>
      <c r="C26" s="139"/>
      <c r="D26" s="139"/>
      <c r="E26" s="130"/>
      <c r="F26" s="130"/>
      <c r="G26" s="139"/>
      <c r="I26" s="139"/>
      <c r="J26" s="130"/>
      <c r="K26" s="130"/>
      <c r="L26" s="139"/>
      <c r="M26" s="139"/>
      <c r="N26" s="139"/>
      <c r="O26" s="139"/>
    </row>
    <row r="27" spans="2:28" x14ac:dyDescent="0.2">
      <c r="E27" s="130"/>
      <c r="F27" s="130"/>
      <c r="L27" s="137"/>
      <c r="M27" s="137"/>
      <c r="N27" s="138"/>
      <c r="O27" s="138"/>
    </row>
    <row r="28" spans="2:28" x14ac:dyDescent="0.2">
      <c r="E28" s="130"/>
      <c r="F28" s="130"/>
      <c r="L28" s="137"/>
      <c r="M28" s="137"/>
      <c r="N28" s="138"/>
      <c r="O28" s="138"/>
    </row>
    <row r="30" spans="2:28" x14ac:dyDescent="0.25">
      <c r="L30" s="137"/>
      <c r="M30" s="137"/>
      <c r="N30" s="137"/>
      <c r="O30" s="137"/>
    </row>
    <row r="31" spans="2:28" x14ac:dyDescent="0.25">
      <c r="L31" s="137"/>
      <c r="M31" s="137"/>
      <c r="N31" s="137"/>
      <c r="O31" s="137"/>
    </row>
    <row r="32" spans="2:28" x14ac:dyDescent="0.25">
      <c r="L32" s="137"/>
      <c r="M32" s="137"/>
      <c r="N32" s="137"/>
      <c r="O32" s="137"/>
    </row>
  </sheetData>
  <mergeCells count="5">
    <mergeCell ref="C5:C6"/>
    <mergeCell ref="D5:G5"/>
    <mergeCell ref="H5:K5"/>
    <mergeCell ref="L5:O5"/>
    <mergeCell ref="B5:B6"/>
  </mergeCells>
  <conditionalFormatting sqref="Q8:Q15 S12:AC12 S13:AB15">
    <cfRule type="cellIs" dxfId="5" priority="1" operator="notEqual">
      <formula>0</formula>
    </cfRule>
  </conditionalFormatting>
  <conditionalFormatting sqref="S8:AC8 S9:AB11 Q16:AB21">
    <cfRule type="cellIs" dxfId="4" priority="2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zoomScaleNormal="100" zoomScalePageLayoutView="51" workbookViewId="0">
      <selection activeCell="I36" sqref="I36"/>
    </sheetView>
  </sheetViews>
  <sheetFormatPr defaultColWidth="9.140625" defaultRowHeight="12" x14ac:dyDescent="0.25"/>
  <cols>
    <col min="1" max="1" width="1.140625" style="29" customWidth="1"/>
    <col min="2" max="2" width="25.5703125" style="29" customWidth="1"/>
    <col min="3" max="3" width="7.42578125" style="30" customWidth="1"/>
    <col min="4" max="8" width="11" style="6" customWidth="1"/>
    <col min="9" max="10" width="10.42578125" style="6" customWidth="1"/>
    <col min="11" max="11" width="10.5703125" style="6" customWidth="1"/>
    <col min="12" max="13" width="7.42578125" style="6" customWidth="1"/>
    <col min="14" max="15" width="7.42578125" style="14" customWidth="1"/>
    <col min="16" max="16" width="1.42578125" style="29" customWidth="1"/>
    <col min="17" max="28" width="5.5703125" style="29" customWidth="1"/>
    <col min="29" max="29" width="1.5703125" style="29" customWidth="1"/>
    <col min="30" max="39" width="5.5703125" style="29" customWidth="1"/>
    <col min="40" max="16384" width="9.140625" style="29"/>
  </cols>
  <sheetData>
    <row r="1" spans="2:28" ht="6" customHeight="1" x14ac:dyDescent="0.25"/>
    <row r="2" spans="2:28" ht="13.7" customHeight="1" x14ac:dyDescent="0.25">
      <c r="B2" s="133" t="s">
        <v>103</v>
      </c>
      <c r="C2" s="32"/>
    </row>
    <row r="3" spans="2:28" ht="6" customHeight="1" x14ac:dyDescent="0.25">
      <c r="B3" s="31"/>
      <c r="C3" s="32"/>
    </row>
    <row r="4" spans="2:28" ht="6" customHeight="1" x14ac:dyDescent="0.25">
      <c r="K4" s="21"/>
      <c r="L4" s="21"/>
      <c r="M4" s="21"/>
      <c r="N4" s="21"/>
      <c r="O4" s="21"/>
    </row>
    <row r="5" spans="2:28" ht="30.75" customHeight="1" thickBot="1" x14ac:dyDescent="0.3">
      <c r="B5" s="413"/>
      <c r="C5" s="413" t="s">
        <v>3</v>
      </c>
      <c r="D5" s="410" t="s">
        <v>193</v>
      </c>
      <c r="E5" s="411"/>
      <c r="F5" s="411"/>
      <c r="G5" s="412"/>
      <c r="H5" s="410" t="s">
        <v>186</v>
      </c>
      <c r="I5" s="411"/>
      <c r="J5" s="411"/>
      <c r="K5" s="412"/>
      <c r="L5" s="417" t="s">
        <v>75</v>
      </c>
      <c r="M5" s="418"/>
      <c r="N5" s="418"/>
      <c r="O5" s="419"/>
    </row>
    <row r="6" spans="2:28" ht="20.100000000000001" customHeight="1" x14ac:dyDescent="0.25">
      <c r="B6" s="413"/>
      <c r="C6" s="413"/>
      <c r="D6" s="78" t="s">
        <v>0</v>
      </c>
      <c r="E6" s="79" t="s">
        <v>187</v>
      </c>
      <c r="F6" s="78" t="s">
        <v>188</v>
      </c>
      <c r="G6" s="79" t="s">
        <v>189</v>
      </c>
      <c r="H6" s="78" t="s">
        <v>0</v>
      </c>
      <c r="I6" s="79" t="s">
        <v>190</v>
      </c>
      <c r="J6" s="78" t="s">
        <v>191</v>
      </c>
      <c r="K6" s="79" t="s">
        <v>192</v>
      </c>
      <c r="L6" s="78" t="s">
        <v>0</v>
      </c>
      <c r="M6" s="128" t="str">
        <f>E6</f>
        <v>Jul.23</v>
      </c>
      <c r="N6" s="128" t="str">
        <f>F6</f>
        <v>Ago.23</v>
      </c>
      <c r="O6" s="129" t="str">
        <f>G6</f>
        <v>Set.23</v>
      </c>
    </row>
    <row r="7" spans="2:28" ht="6.95" customHeight="1" x14ac:dyDescent="0.25">
      <c r="B7" s="88"/>
      <c r="C7" s="122"/>
      <c r="D7" s="89"/>
      <c r="E7" s="90"/>
      <c r="F7" s="90"/>
      <c r="G7" s="90"/>
      <c r="H7" s="97"/>
      <c r="I7" s="90"/>
      <c r="J7" s="90"/>
      <c r="K7" s="90"/>
      <c r="L7" s="123"/>
      <c r="M7" s="53"/>
      <c r="N7" s="53"/>
      <c r="O7" s="53"/>
    </row>
    <row r="8" spans="2:28" ht="15.75" customHeight="1" x14ac:dyDescent="0.25">
      <c r="B8" s="86" t="s">
        <v>1</v>
      </c>
      <c r="C8" s="149" t="s">
        <v>172</v>
      </c>
      <c r="D8" s="91">
        <f t="shared" ref="D8:K8" si="0">SUM(D9:D11)</f>
        <v>63650</v>
      </c>
      <c r="E8" s="91">
        <f t="shared" si="0"/>
        <v>20882</v>
      </c>
      <c r="F8" s="91">
        <f t="shared" si="0"/>
        <v>20257</v>
      </c>
      <c r="G8" s="91">
        <f t="shared" si="0"/>
        <v>22511</v>
      </c>
      <c r="H8" s="99">
        <f t="shared" si="0"/>
        <v>54791</v>
      </c>
      <c r="I8" s="91">
        <f t="shared" si="0"/>
        <v>18266</v>
      </c>
      <c r="J8" s="91">
        <f t="shared" si="0"/>
        <v>16411</v>
      </c>
      <c r="K8" s="91">
        <f t="shared" si="0"/>
        <v>20114</v>
      </c>
      <c r="L8" s="124">
        <f>(D8-H8)/H8*100</f>
        <v>16.168713839864211</v>
      </c>
      <c r="M8" s="120">
        <f t="shared" ref="M8:O9" si="1">(E8-I8)/I8*100</f>
        <v>14.321690572648638</v>
      </c>
      <c r="N8" s="120">
        <f t="shared" si="1"/>
        <v>23.435500578880021</v>
      </c>
      <c r="O8" s="120">
        <f t="shared" si="1"/>
        <v>11.917072685691558</v>
      </c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</row>
    <row r="9" spans="2:28" ht="15.75" customHeight="1" x14ac:dyDescent="0.25">
      <c r="B9" s="92" t="s">
        <v>135</v>
      </c>
      <c r="C9" s="149" t="s">
        <v>172</v>
      </c>
      <c r="D9" s="93">
        <f>SUM(E9:G9)</f>
        <v>40218</v>
      </c>
      <c r="E9" s="93">
        <v>12918</v>
      </c>
      <c r="F9" s="93">
        <v>13131</v>
      </c>
      <c r="G9" s="93">
        <v>14169</v>
      </c>
      <c r="H9" s="101">
        <f>SUM(I9:K9)</f>
        <v>34504</v>
      </c>
      <c r="I9" s="93">
        <v>11480</v>
      </c>
      <c r="J9" s="93">
        <v>10264</v>
      </c>
      <c r="K9" s="93">
        <v>12760</v>
      </c>
      <c r="L9" s="125">
        <f>(D9-H9)/H9*100</f>
        <v>16.560398794342685</v>
      </c>
      <c r="M9" s="121">
        <f t="shared" si="1"/>
        <v>12.526132404181183</v>
      </c>
      <c r="N9" s="121">
        <f t="shared" si="1"/>
        <v>27.932579890880749</v>
      </c>
      <c r="O9" s="121">
        <f t="shared" si="1"/>
        <v>11.042319749216301</v>
      </c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</row>
    <row r="10" spans="2:28" ht="15.6" customHeight="1" x14ac:dyDescent="0.25">
      <c r="B10" s="92" t="s">
        <v>39</v>
      </c>
      <c r="C10" s="149" t="s">
        <v>172</v>
      </c>
      <c r="D10" s="93">
        <f>SUM(E10:G10)</f>
        <v>19032</v>
      </c>
      <c r="E10" s="93">
        <v>6467</v>
      </c>
      <c r="F10" s="93">
        <v>5748</v>
      </c>
      <c r="G10" s="93">
        <v>6817</v>
      </c>
      <c r="H10" s="101">
        <f>SUM(I10:K10)</f>
        <v>16233</v>
      </c>
      <c r="I10" s="93">
        <v>5425</v>
      </c>
      <c r="J10" s="93">
        <v>4902</v>
      </c>
      <c r="K10" s="93">
        <v>5906</v>
      </c>
      <c r="L10" s="125">
        <f t="shared" ref="L10:L11" si="2">(D10-H10)/H10*100</f>
        <v>17.242653853261874</v>
      </c>
      <c r="M10" s="121">
        <f t="shared" ref="M10:M11" si="3">(E10-I10)/I10*100</f>
        <v>19.207373271889399</v>
      </c>
      <c r="N10" s="121">
        <f t="shared" ref="N10:N11" si="4">(F10-J10)/J10*100</f>
        <v>17.258261933904528</v>
      </c>
      <c r="O10" s="121">
        <f t="shared" ref="O10:O11" si="5">(G10-K10)/K10*100</f>
        <v>15.424991534033186</v>
      </c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</row>
    <row r="11" spans="2:28" ht="13.7" customHeight="1" x14ac:dyDescent="0.25">
      <c r="B11" s="92" t="s">
        <v>79</v>
      </c>
      <c r="C11" s="149" t="s">
        <v>172</v>
      </c>
      <c r="D11" s="93">
        <f>SUM(E11:G11)</f>
        <v>4400</v>
      </c>
      <c r="E11" s="93">
        <v>1497</v>
      </c>
      <c r="F11" s="93">
        <v>1378</v>
      </c>
      <c r="G11" s="93">
        <v>1525</v>
      </c>
      <c r="H11" s="101">
        <f>SUM(I11:K11)</f>
        <v>4054</v>
      </c>
      <c r="I11" s="93">
        <v>1361</v>
      </c>
      <c r="J11" s="93">
        <v>1245</v>
      </c>
      <c r="K11" s="93">
        <v>1448</v>
      </c>
      <c r="L11" s="125">
        <f t="shared" si="2"/>
        <v>8.5347804637395157</v>
      </c>
      <c r="M11" s="121">
        <f t="shared" si="3"/>
        <v>9.992652461425422</v>
      </c>
      <c r="N11" s="121">
        <f t="shared" si="4"/>
        <v>10.682730923694779</v>
      </c>
      <c r="O11" s="121">
        <f t="shared" si="5"/>
        <v>5.3176795580110499</v>
      </c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2:28" ht="6.95" customHeight="1" x14ac:dyDescent="0.25">
      <c r="B12" s="88"/>
      <c r="C12" s="150"/>
      <c r="D12" s="89"/>
      <c r="E12" s="90"/>
      <c r="F12" s="90"/>
      <c r="G12" s="90"/>
      <c r="H12" s="97"/>
      <c r="I12" s="90"/>
      <c r="J12" s="90"/>
      <c r="K12" s="90"/>
      <c r="L12" s="123"/>
      <c r="M12" s="53"/>
      <c r="N12" s="53"/>
      <c r="O12" s="53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</row>
    <row r="13" spans="2:28" ht="15.75" customHeight="1" x14ac:dyDescent="0.25">
      <c r="B13" s="86" t="s">
        <v>105</v>
      </c>
      <c r="C13" s="149" t="s">
        <v>172</v>
      </c>
      <c r="D13" s="91">
        <f t="shared" ref="D13:K13" si="6">SUM(D14:D16)</f>
        <v>303655</v>
      </c>
      <c r="E13" s="91">
        <f t="shared" si="6"/>
        <v>99613</v>
      </c>
      <c r="F13" s="91">
        <f t="shared" si="6"/>
        <v>97232</v>
      </c>
      <c r="G13" s="91">
        <f t="shared" si="6"/>
        <v>106810</v>
      </c>
      <c r="H13" s="99">
        <f t="shared" si="6"/>
        <v>274736</v>
      </c>
      <c r="I13" s="91">
        <f t="shared" si="6"/>
        <v>93492</v>
      </c>
      <c r="J13" s="91">
        <f t="shared" si="6"/>
        <v>83065</v>
      </c>
      <c r="K13" s="91">
        <f t="shared" si="6"/>
        <v>98179</v>
      </c>
      <c r="L13" s="124">
        <f t="shared" ref="L13:O14" si="7">(D13-H13)/H13*100</f>
        <v>10.526105060858425</v>
      </c>
      <c r="M13" s="120">
        <f t="shared" si="7"/>
        <v>6.5470842425020326</v>
      </c>
      <c r="N13" s="120">
        <f t="shared" si="7"/>
        <v>17.05531812436044</v>
      </c>
      <c r="O13" s="120">
        <f t="shared" si="7"/>
        <v>8.7910856700516398</v>
      </c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</row>
    <row r="14" spans="2:28" ht="15.75" customHeight="1" x14ac:dyDescent="0.25">
      <c r="B14" s="92" t="s">
        <v>135</v>
      </c>
      <c r="C14" s="149" t="s">
        <v>172</v>
      </c>
      <c r="D14" s="93">
        <f>SUM(E14:G14)</f>
        <v>191120</v>
      </c>
      <c r="E14" s="93">
        <v>61377</v>
      </c>
      <c r="F14" s="93">
        <v>63108</v>
      </c>
      <c r="G14" s="93">
        <v>66635</v>
      </c>
      <c r="H14" s="101">
        <f>SUM(I14:K14)</f>
        <v>176698</v>
      </c>
      <c r="I14" s="93">
        <v>60567</v>
      </c>
      <c r="J14" s="93">
        <v>53044</v>
      </c>
      <c r="K14" s="93">
        <v>63087</v>
      </c>
      <c r="L14" s="125">
        <f t="shared" si="7"/>
        <v>8.1619486355250199</v>
      </c>
      <c r="M14" s="121">
        <f t="shared" si="7"/>
        <v>1.3373619297637327</v>
      </c>
      <c r="N14" s="121">
        <f t="shared" si="7"/>
        <v>18.972928135133095</v>
      </c>
      <c r="O14" s="121">
        <f t="shared" si="7"/>
        <v>5.623979583749426</v>
      </c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</row>
    <row r="15" spans="2:28" ht="15.75" customHeight="1" x14ac:dyDescent="0.25">
      <c r="B15" s="92" t="s">
        <v>39</v>
      </c>
      <c r="C15" s="149" t="s">
        <v>172</v>
      </c>
      <c r="D15" s="93">
        <f>SUM(E15:G15)</f>
        <v>101634</v>
      </c>
      <c r="E15" s="93">
        <v>34534</v>
      </c>
      <c r="F15" s="93">
        <v>30695</v>
      </c>
      <c r="G15" s="93">
        <v>36405</v>
      </c>
      <c r="H15" s="101">
        <f>SUM(I15:K15)</f>
        <v>87714</v>
      </c>
      <c r="I15" s="93">
        <v>29457</v>
      </c>
      <c r="J15" s="93">
        <v>26880</v>
      </c>
      <c r="K15" s="93">
        <v>31377</v>
      </c>
      <c r="L15" s="125">
        <f t="shared" ref="L15:L16" si="8">(D15-H15)/H15*100</f>
        <v>15.869758533415418</v>
      </c>
      <c r="M15" s="121">
        <f t="shared" ref="M15:M16" si="9">(E15-I15)/I15*100</f>
        <v>17.235292120718334</v>
      </c>
      <c r="N15" s="121">
        <f t="shared" ref="N15:N16" si="10">(F15-J15)/J15*100</f>
        <v>14.192708333333334</v>
      </c>
      <c r="O15" s="121">
        <f t="shared" ref="O15:O16" si="11">(G15-K15)/K15*100</f>
        <v>16.024476527392675</v>
      </c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</row>
    <row r="16" spans="2:28" ht="15.75" customHeight="1" x14ac:dyDescent="0.25">
      <c r="B16" s="92" t="s">
        <v>79</v>
      </c>
      <c r="C16" s="149" t="s">
        <v>172</v>
      </c>
      <c r="D16" s="93">
        <f>SUM(E16:G16)</f>
        <v>10901</v>
      </c>
      <c r="E16" s="93">
        <v>3702</v>
      </c>
      <c r="F16" s="93">
        <v>3429</v>
      </c>
      <c r="G16" s="93">
        <v>3770</v>
      </c>
      <c r="H16" s="101">
        <f>SUM(I16:K16)</f>
        <v>10324</v>
      </c>
      <c r="I16" s="93">
        <v>3468</v>
      </c>
      <c r="J16" s="93">
        <v>3141</v>
      </c>
      <c r="K16" s="93">
        <v>3715</v>
      </c>
      <c r="L16" s="125">
        <f t="shared" si="8"/>
        <v>5.5889190236342499</v>
      </c>
      <c r="M16" s="121">
        <f t="shared" si="9"/>
        <v>6.7474048442906582</v>
      </c>
      <c r="N16" s="121">
        <f t="shared" si="10"/>
        <v>9.1690544412607444</v>
      </c>
      <c r="O16" s="121">
        <f t="shared" si="11"/>
        <v>1.4804845222072678</v>
      </c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2:28" ht="6.95" customHeight="1" x14ac:dyDescent="0.25">
      <c r="B17" s="88"/>
      <c r="C17" s="150"/>
      <c r="D17" s="89"/>
      <c r="E17" s="90"/>
      <c r="F17" s="90"/>
      <c r="G17" s="90"/>
      <c r="H17" s="97"/>
      <c r="I17" s="90"/>
      <c r="J17" s="90"/>
      <c r="K17" s="90"/>
      <c r="L17" s="123"/>
      <c r="M17" s="53"/>
      <c r="N17" s="53"/>
      <c r="O17" s="53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</row>
    <row r="18" spans="2:28" ht="15.75" customHeight="1" x14ac:dyDescent="0.25">
      <c r="B18" s="86" t="s">
        <v>72</v>
      </c>
      <c r="C18" s="149" t="s">
        <v>172</v>
      </c>
      <c r="D18" s="91">
        <f t="shared" ref="D18:K18" si="12">SUM(D19:D21)</f>
        <v>1523485</v>
      </c>
      <c r="E18" s="91">
        <f t="shared" si="12"/>
        <v>506047</v>
      </c>
      <c r="F18" s="91">
        <f t="shared" si="12"/>
        <v>519770</v>
      </c>
      <c r="G18" s="91">
        <f t="shared" si="12"/>
        <v>497668</v>
      </c>
      <c r="H18" s="99">
        <f t="shared" si="12"/>
        <v>1422476</v>
      </c>
      <c r="I18" s="91">
        <f t="shared" si="12"/>
        <v>471524</v>
      </c>
      <c r="J18" s="91">
        <f t="shared" si="12"/>
        <v>468518</v>
      </c>
      <c r="K18" s="91">
        <f t="shared" si="12"/>
        <v>482434</v>
      </c>
      <c r="L18" s="124">
        <f t="shared" ref="L18:O21" si="13">(D18-H18)/H18*100</f>
        <v>7.1009282406170646</v>
      </c>
      <c r="M18" s="120">
        <f t="shared" si="13"/>
        <v>7.3215785410710801</v>
      </c>
      <c r="N18" s="120">
        <f t="shared" si="13"/>
        <v>10.939174161931879</v>
      </c>
      <c r="O18" s="120">
        <f t="shared" si="13"/>
        <v>3.1577376387236384</v>
      </c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</row>
    <row r="19" spans="2:28" ht="15.75" customHeight="1" x14ac:dyDescent="0.25">
      <c r="B19" s="92" t="s">
        <v>135</v>
      </c>
      <c r="C19" s="149" t="s">
        <v>172</v>
      </c>
      <c r="D19" s="93">
        <f>SUM(E19:G19)</f>
        <v>962173</v>
      </c>
      <c r="E19" s="93">
        <v>317411</v>
      </c>
      <c r="F19" s="93">
        <v>334478</v>
      </c>
      <c r="G19" s="93">
        <v>310284</v>
      </c>
      <c r="H19" s="101">
        <f>SUM(I19:K19)</f>
        <v>886808</v>
      </c>
      <c r="I19" s="93">
        <v>291702</v>
      </c>
      <c r="J19" s="93">
        <v>292504</v>
      </c>
      <c r="K19" s="93">
        <v>302602</v>
      </c>
      <c r="L19" s="125">
        <f t="shared" si="13"/>
        <v>8.498457388747056</v>
      </c>
      <c r="M19" s="121">
        <f t="shared" si="13"/>
        <v>8.8134465996119324</v>
      </c>
      <c r="N19" s="121">
        <f t="shared" si="13"/>
        <v>14.349889232284003</v>
      </c>
      <c r="O19" s="121">
        <f t="shared" si="13"/>
        <v>2.5386481252602429</v>
      </c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</row>
    <row r="20" spans="2:28" ht="15.75" customHeight="1" x14ac:dyDescent="0.25">
      <c r="B20" s="92" t="s">
        <v>39</v>
      </c>
      <c r="C20" s="149" t="s">
        <v>172</v>
      </c>
      <c r="D20" s="93">
        <f>SUM(E20:G20)</f>
        <v>484597</v>
      </c>
      <c r="E20" s="93">
        <v>163362</v>
      </c>
      <c r="F20" s="93">
        <v>159669</v>
      </c>
      <c r="G20" s="93">
        <v>161566</v>
      </c>
      <c r="H20" s="101">
        <f>SUM(I20:K20)</f>
        <v>463176</v>
      </c>
      <c r="I20" s="93">
        <v>156931</v>
      </c>
      <c r="J20" s="93">
        <v>152169</v>
      </c>
      <c r="K20" s="93">
        <v>154076</v>
      </c>
      <c r="L20" s="125">
        <f t="shared" si="13"/>
        <v>4.6248078484204713</v>
      </c>
      <c r="M20" s="121">
        <f t="shared" si="13"/>
        <v>4.097979366728052</v>
      </c>
      <c r="N20" s="121">
        <f t="shared" si="13"/>
        <v>4.928730556157956</v>
      </c>
      <c r="O20" s="121">
        <f t="shared" si="13"/>
        <v>4.8612373114566836</v>
      </c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</row>
    <row r="21" spans="2:28" ht="15.75" customHeight="1" x14ac:dyDescent="0.25">
      <c r="B21" s="92" t="s">
        <v>79</v>
      </c>
      <c r="C21" s="149" t="s">
        <v>172</v>
      </c>
      <c r="D21" s="93">
        <f>SUM(E21:G21)</f>
        <v>76715</v>
      </c>
      <c r="E21" s="93">
        <v>25274</v>
      </c>
      <c r="F21" s="93">
        <v>25623</v>
      </c>
      <c r="G21" s="93">
        <v>25818</v>
      </c>
      <c r="H21" s="101">
        <f>SUM(I21:K21)</f>
        <v>72492</v>
      </c>
      <c r="I21" s="93">
        <v>22891</v>
      </c>
      <c r="J21" s="93">
        <v>23845</v>
      </c>
      <c r="K21" s="93">
        <v>25756</v>
      </c>
      <c r="L21" s="125">
        <f t="shared" si="13"/>
        <v>5.8254703967334329</v>
      </c>
      <c r="M21" s="121">
        <f t="shared" si="13"/>
        <v>10.410204884015553</v>
      </c>
      <c r="N21" s="121">
        <f t="shared" si="13"/>
        <v>7.456489830153072</v>
      </c>
      <c r="O21" s="121">
        <f t="shared" si="13"/>
        <v>0.24072060879018481</v>
      </c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2:28" ht="6.95" customHeight="1" x14ac:dyDescent="0.25">
      <c r="B22" s="88"/>
      <c r="C22" s="150"/>
      <c r="D22" s="89"/>
      <c r="E22" s="90"/>
      <c r="F22" s="90"/>
      <c r="G22" s="90"/>
      <c r="H22" s="97"/>
      <c r="I22" s="90"/>
      <c r="J22" s="90"/>
      <c r="K22" s="90"/>
      <c r="L22" s="123"/>
      <c r="M22" s="53"/>
      <c r="N22" s="53"/>
      <c r="O22" s="53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</row>
    <row r="23" spans="2:28" ht="15.75" customHeight="1" x14ac:dyDescent="0.25">
      <c r="B23" s="86" t="s">
        <v>73</v>
      </c>
      <c r="C23" s="149" t="s">
        <v>74</v>
      </c>
      <c r="D23" s="147">
        <f t="shared" ref="D23:K26" si="14">D13/D18*100</f>
        <v>19.931604183828526</v>
      </c>
      <c r="E23" s="147">
        <f t="shared" si="14"/>
        <v>19.684535230917284</v>
      </c>
      <c r="F23" s="147">
        <f t="shared" si="14"/>
        <v>18.70673567154703</v>
      </c>
      <c r="G23" s="147">
        <f t="shared" si="14"/>
        <v>21.462099230812509</v>
      </c>
      <c r="H23" s="111">
        <f t="shared" si="14"/>
        <v>19.313928670852796</v>
      </c>
      <c r="I23" s="147">
        <f t="shared" si="14"/>
        <v>19.827622772117646</v>
      </c>
      <c r="J23" s="147">
        <f t="shared" si="14"/>
        <v>17.729308158918119</v>
      </c>
      <c r="K23" s="147">
        <f t="shared" si="14"/>
        <v>20.350763005924126</v>
      </c>
      <c r="L23" s="124">
        <f>D23-H23</f>
        <v>0.61767551297572965</v>
      </c>
      <c r="M23" s="120">
        <f t="shared" ref="M23:O26" si="15">E23-I23</f>
        <v>-0.14308754120036227</v>
      </c>
      <c r="N23" s="120">
        <f t="shared" si="15"/>
        <v>0.97742751262891048</v>
      </c>
      <c r="O23" s="120">
        <f t="shared" si="15"/>
        <v>1.1113362248883831</v>
      </c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</row>
    <row r="24" spans="2:28" ht="15.75" customHeight="1" x14ac:dyDescent="0.25">
      <c r="B24" s="92" t="s">
        <v>135</v>
      </c>
      <c r="C24" s="149" t="s">
        <v>74</v>
      </c>
      <c r="D24" s="148">
        <f t="shared" si="14"/>
        <v>19.863371763705693</v>
      </c>
      <c r="E24" s="148">
        <f t="shared" si="14"/>
        <v>19.33675896550529</v>
      </c>
      <c r="F24" s="148">
        <f t="shared" si="14"/>
        <v>18.867608631957857</v>
      </c>
      <c r="G24" s="148">
        <f t="shared" si="14"/>
        <v>21.47548697322453</v>
      </c>
      <c r="H24" s="112">
        <f t="shared" si="14"/>
        <v>19.925169822554601</v>
      </c>
      <c r="I24" s="148">
        <f t="shared" si="14"/>
        <v>20.763313244338399</v>
      </c>
      <c r="J24" s="148">
        <f t="shared" si="14"/>
        <v>18.134452862183082</v>
      </c>
      <c r="K24" s="148">
        <f>K14/K19*100</f>
        <v>20.848176813107646</v>
      </c>
      <c r="L24" s="125">
        <f>D24-H24</f>
        <v>-6.1798058848907544E-2</v>
      </c>
      <c r="M24" s="121">
        <f t="shared" si="15"/>
        <v>-1.4265542788331089</v>
      </c>
      <c r="N24" s="121">
        <f t="shared" si="15"/>
        <v>0.73315576977477548</v>
      </c>
      <c r="O24" s="121">
        <f t="shared" si="15"/>
        <v>0.62731016011688467</v>
      </c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</row>
    <row r="25" spans="2:28" ht="15.75" customHeight="1" x14ac:dyDescent="0.25">
      <c r="B25" s="92" t="s">
        <v>39</v>
      </c>
      <c r="C25" s="149" t="s">
        <v>74</v>
      </c>
      <c r="D25" s="148">
        <f t="shared" si="14"/>
        <v>20.972890876336418</v>
      </c>
      <c r="E25" s="148">
        <f>E15/E20*100</f>
        <v>21.139555098492917</v>
      </c>
      <c r="F25" s="148">
        <f>F15/F20*100</f>
        <v>19.224144949865032</v>
      </c>
      <c r="G25" s="148">
        <f t="shared" si="14"/>
        <v>22.532587301783792</v>
      </c>
      <c r="H25" s="112">
        <f t="shared" si="14"/>
        <v>18.937509715529302</v>
      </c>
      <c r="I25" s="148">
        <f t="shared" si="14"/>
        <v>18.77066991225443</v>
      </c>
      <c r="J25" s="148">
        <f t="shared" si="14"/>
        <v>17.664570313270115</v>
      </c>
      <c r="K25" s="148">
        <f t="shared" si="14"/>
        <v>20.364625249876685</v>
      </c>
      <c r="L25" s="125">
        <f>D25-H25</f>
        <v>2.0353811608071162</v>
      </c>
      <c r="M25" s="121">
        <f t="shared" si="15"/>
        <v>2.3688851862384865</v>
      </c>
      <c r="N25" s="121">
        <f t="shared" si="15"/>
        <v>1.5595746365949168</v>
      </c>
      <c r="O25" s="121">
        <f t="shared" si="15"/>
        <v>2.1679620519071072</v>
      </c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</row>
    <row r="26" spans="2:28" ht="15.75" customHeight="1" x14ac:dyDescent="0.25">
      <c r="B26" s="92" t="s">
        <v>79</v>
      </c>
      <c r="C26" s="149" t="s">
        <v>74</v>
      </c>
      <c r="D26" s="148">
        <f t="shared" si="14"/>
        <v>14.209737339503356</v>
      </c>
      <c r="E26" s="148">
        <f t="shared" si="14"/>
        <v>14.647463796787214</v>
      </c>
      <c r="F26" s="148">
        <f t="shared" si="14"/>
        <v>13.382507903055849</v>
      </c>
      <c r="G26" s="148">
        <f t="shared" si="14"/>
        <v>14.602215508559919</v>
      </c>
      <c r="H26" s="112">
        <f t="shared" si="14"/>
        <v>14.241571483749931</v>
      </c>
      <c r="I26" s="148">
        <f t="shared" si="14"/>
        <v>15.150058975143068</v>
      </c>
      <c r="J26" s="148">
        <f t="shared" si="14"/>
        <v>13.172572866429022</v>
      </c>
      <c r="K26" s="148">
        <f t="shared" si="14"/>
        <v>14.423823575089301</v>
      </c>
      <c r="L26" s="125">
        <f>D26-H26</f>
        <v>-3.1834144246575491E-2</v>
      </c>
      <c r="M26" s="121">
        <f t="shared" si="15"/>
        <v>-0.50259517835585399</v>
      </c>
      <c r="N26" s="121">
        <f t="shared" si="15"/>
        <v>0.20993503662682755</v>
      </c>
      <c r="O26" s="121">
        <f t="shared" si="15"/>
        <v>0.17839193347061766</v>
      </c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2:28" ht="6.95" customHeight="1" thickBot="1" x14ac:dyDescent="0.3">
      <c r="B27" s="142"/>
      <c r="C27" s="143"/>
      <c r="D27" s="144"/>
      <c r="E27" s="145"/>
      <c r="F27" s="145"/>
      <c r="G27" s="146"/>
      <c r="H27" s="144"/>
      <c r="I27" s="145"/>
      <c r="J27" s="145"/>
      <c r="K27" s="146"/>
      <c r="L27" s="145"/>
      <c r="M27" s="145"/>
      <c r="N27" s="145"/>
      <c r="O27" s="145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</row>
    <row r="28" spans="2:28" ht="16.5" customHeight="1" thickTop="1" x14ac:dyDescent="0.25">
      <c r="B28" s="82" t="s">
        <v>169</v>
      </c>
      <c r="C28" s="81"/>
      <c r="D28" s="380"/>
      <c r="E28" s="81"/>
      <c r="F28" s="81"/>
      <c r="G28" s="81"/>
      <c r="H28" s="81"/>
      <c r="I28" s="81"/>
      <c r="J28" s="81"/>
      <c r="K28" s="80"/>
      <c r="L28" s="82"/>
      <c r="M28" s="82"/>
      <c r="N28" s="82"/>
      <c r="O28" s="61" t="s">
        <v>121</v>
      </c>
    </row>
    <row r="29" spans="2:28" ht="13.7" customHeight="1" x14ac:dyDescent="0.2">
      <c r="C29" s="6"/>
      <c r="D29" s="49"/>
      <c r="N29" s="6"/>
      <c r="O29" s="2"/>
    </row>
    <row r="30" spans="2:28" ht="13.7" customHeight="1" x14ac:dyDescent="0.25">
      <c r="C30" s="6"/>
      <c r="D30" s="20"/>
      <c r="I30" s="20"/>
      <c r="J30" s="51"/>
      <c r="K30" s="21"/>
      <c r="L30" s="20"/>
      <c r="M30" s="20"/>
      <c r="N30" s="20"/>
      <c r="O30" s="20"/>
    </row>
    <row r="31" spans="2:28" ht="15" x14ac:dyDescent="0.25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5" x14ac:dyDescent="0.25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5" x14ac:dyDescent="0.25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5" x14ac:dyDescent="0.25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5" x14ac:dyDescent="0.25">
      <c r="B35" s="14"/>
      <c r="C35" s="6"/>
      <c r="D35"/>
      <c r="E35"/>
      <c r="F35"/>
      <c r="G35"/>
      <c r="H35"/>
      <c r="I35"/>
      <c r="J35"/>
      <c r="K35"/>
    </row>
    <row r="36" spans="2:19" ht="15" x14ac:dyDescent="0.25">
      <c r="B36" s="14"/>
      <c r="C36" s="6"/>
      <c r="D36"/>
      <c r="E36"/>
      <c r="F36"/>
      <c r="G36"/>
      <c r="H36"/>
      <c r="I36"/>
      <c r="J36"/>
      <c r="K36"/>
    </row>
    <row r="37" spans="2:19" ht="15" x14ac:dyDescent="0.25">
      <c r="D37"/>
      <c r="E37"/>
      <c r="F37"/>
      <c r="G37"/>
      <c r="H37"/>
      <c r="I37"/>
      <c r="J37"/>
      <c r="K37"/>
    </row>
    <row r="38" spans="2:19" ht="15" x14ac:dyDescent="0.25">
      <c r="D38"/>
      <c r="E38"/>
      <c r="F38"/>
      <c r="G38"/>
      <c r="H38"/>
      <c r="I38"/>
      <c r="J38"/>
      <c r="K38"/>
    </row>
    <row r="39" spans="2:19" ht="15" x14ac:dyDescent="0.25">
      <c r="D39"/>
      <c r="E39"/>
      <c r="F39"/>
      <c r="G39"/>
      <c r="H39"/>
      <c r="I39"/>
      <c r="J39"/>
      <c r="K39"/>
    </row>
    <row r="40" spans="2:19" ht="15" x14ac:dyDescent="0.25">
      <c r="D40"/>
      <c r="E40"/>
      <c r="F40"/>
      <c r="G40"/>
      <c r="H40"/>
      <c r="I40"/>
      <c r="J40"/>
      <c r="K40"/>
    </row>
    <row r="41" spans="2:19" ht="15" x14ac:dyDescent="0.25">
      <c r="C41" s="29"/>
      <c r="D41"/>
      <c r="E41"/>
      <c r="F41"/>
      <c r="G41"/>
      <c r="H41"/>
      <c r="I41"/>
      <c r="J41"/>
      <c r="K41"/>
      <c r="L41" s="29"/>
      <c r="M41" s="29"/>
      <c r="N41" s="29"/>
      <c r="O41" s="29"/>
    </row>
    <row r="42" spans="2:19" ht="15" x14ac:dyDescent="0.25">
      <c r="C42" s="29"/>
      <c r="D42"/>
      <c r="E42"/>
      <c r="F42"/>
      <c r="G42"/>
      <c r="H42"/>
      <c r="I42"/>
      <c r="J42"/>
      <c r="K42"/>
      <c r="L42" s="29"/>
      <c r="M42" s="29"/>
      <c r="N42" s="29"/>
      <c r="O42" s="29"/>
    </row>
    <row r="43" spans="2:19" ht="15" x14ac:dyDescent="0.25">
      <c r="C43" s="29"/>
      <c r="D43"/>
      <c r="E43"/>
      <c r="F43"/>
      <c r="G43"/>
      <c r="H43"/>
      <c r="I43"/>
      <c r="J43"/>
      <c r="K43"/>
      <c r="L43" s="29"/>
      <c r="M43" s="29"/>
      <c r="N43" s="29"/>
      <c r="O43" s="29"/>
    </row>
    <row r="44" spans="2:19" ht="15" x14ac:dyDescent="0.25">
      <c r="C44" s="29"/>
      <c r="D44"/>
      <c r="E44"/>
      <c r="F44"/>
      <c r="G44"/>
      <c r="H44"/>
      <c r="I44"/>
      <c r="J44"/>
      <c r="K44"/>
      <c r="L44" s="29"/>
      <c r="M44" s="29"/>
      <c r="N44" s="29"/>
      <c r="O44" s="29"/>
    </row>
    <row r="45" spans="2:19" ht="15" x14ac:dyDescent="0.25">
      <c r="C45" s="29"/>
      <c r="D45"/>
      <c r="E45"/>
      <c r="F45"/>
      <c r="G45"/>
      <c r="H45"/>
      <c r="I45"/>
      <c r="J45"/>
      <c r="K45"/>
      <c r="L45" s="29"/>
      <c r="M45" s="29"/>
      <c r="N45" s="29"/>
      <c r="O45" s="29"/>
    </row>
    <row r="46" spans="2:19" ht="15" x14ac:dyDescent="0.25">
      <c r="C46" s="29"/>
      <c r="D46"/>
      <c r="E46"/>
      <c r="F46"/>
      <c r="G46"/>
      <c r="H46"/>
      <c r="I46"/>
      <c r="J46"/>
      <c r="K46"/>
      <c r="L46" s="29"/>
      <c r="M46" s="29"/>
      <c r="N46" s="29"/>
      <c r="O46" s="29"/>
    </row>
    <row r="47" spans="2:19" ht="15" x14ac:dyDescent="0.25">
      <c r="C47" s="29"/>
      <c r="D47"/>
      <c r="E47"/>
      <c r="F47"/>
      <c r="G47"/>
      <c r="H47"/>
      <c r="I47"/>
      <c r="J47"/>
      <c r="K47"/>
      <c r="L47" s="29"/>
      <c r="M47" s="29"/>
      <c r="N47" s="29"/>
      <c r="O47" s="29"/>
    </row>
    <row r="48" spans="2:19" ht="15" x14ac:dyDescent="0.25">
      <c r="C48" s="29"/>
      <c r="D48"/>
      <c r="E48"/>
      <c r="F48"/>
      <c r="G48"/>
      <c r="H48"/>
      <c r="I48"/>
      <c r="J48"/>
      <c r="K48"/>
      <c r="L48" s="29"/>
      <c r="M48" s="29"/>
      <c r="N48" s="29"/>
      <c r="O48" s="29"/>
    </row>
    <row r="49" spans="3:15" ht="15" x14ac:dyDescent="0.25">
      <c r="C49" s="29"/>
      <c r="D49"/>
      <c r="E49"/>
      <c r="F49"/>
      <c r="G49"/>
      <c r="H49"/>
      <c r="I49"/>
      <c r="J49"/>
      <c r="K49"/>
      <c r="L49" s="29"/>
      <c r="M49" s="29"/>
      <c r="N49" s="29"/>
      <c r="O49" s="29"/>
    </row>
    <row r="50" spans="3:15" ht="15" x14ac:dyDescent="0.25">
      <c r="C50" s="29"/>
      <c r="D50"/>
      <c r="E50"/>
      <c r="F50"/>
      <c r="G50"/>
      <c r="H50"/>
      <c r="I50"/>
      <c r="J50"/>
      <c r="K50"/>
      <c r="L50" s="29"/>
      <c r="M50" s="29"/>
      <c r="N50" s="29"/>
      <c r="O50" s="29"/>
    </row>
    <row r="51" spans="3:15" ht="15" x14ac:dyDescent="0.25">
      <c r="C51" s="29"/>
      <c r="D51"/>
      <c r="E51"/>
      <c r="F51"/>
      <c r="G51"/>
      <c r="H51"/>
      <c r="I51"/>
      <c r="J51"/>
      <c r="K51"/>
      <c r="L51" s="29"/>
      <c r="M51" s="29"/>
      <c r="N51" s="29"/>
      <c r="O51" s="29"/>
    </row>
    <row r="52" spans="3:15" ht="15" x14ac:dyDescent="0.25">
      <c r="C52" s="29"/>
      <c r="D52"/>
      <c r="E52"/>
      <c r="F52"/>
      <c r="G52"/>
      <c r="H52"/>
      <c r="I52"/>
      <c r="J52"/>
      <c r="K52"/>
      <c r="L52" s="29"/>
      <c r="M52" s="29"/>
      <c r="N52" s="29"/>
      <c r="O52" s="29"/>
    </row>
    <row r="53" spans="3:15" ht="15" x14ac:dyDescent="0.25">
      <c r="C53" s="29"/>
      <c r="D53"/>
      <c r="E53"/>
      <c r="F53"/>
      <c r="G53"/>
      <c r="H53"/>
      <c r="I53"/>
      <c r="J53"/>
      <c r="K53"/>
      <c r="L53" s="29"/>
      <c r="M53" s="29"/>
      <c r="N53" s="29"/>
      <c r="O53" s="29"/>
    </row>
    <row r="54" spans="3:15" ht="15" x14ac:dyDescent="0.25">
      <c r="C54" s="29"/>
      <c r="D54"/>
      <c r="E54"/>
      <c r="F54"/>
      <c r="G54"/>
      <c r="H54"/>
      <c r="I54"/>
      <c r="J54"/>
      <c r="K54"/>
      <c r="L54" s="29"/>
      <c r="M54" s="29"/>
      <c r="N54" s="29"/>
      <c r="O54" s="29"/>
    </row>
    <row r="55" spans="3:15" ht="15" x14ac:dyDescent="0.25">
      <c r="C55" s="29"/>
      <c r="D55"/>
      <c r="E55"/>
      <c r="F55"/>
      <c r="G55"/>
      <c r="H55"/>
      <c r="I55"/>
      <c r="J55"/>
      <c r="K55"/>
      <c r="L55" s="29"/>
      <c r="M55" s="29"/>
      <c r="N55" s="29"/>
      <c r="O55" s="29"/>
    </row>
    <row r="56" spans="3:15" ht="15" x14ac:dyDescent="0.25">
      <c r="C56" s="29"/>
      <c r="D56"/>
      <c r="E56"/>
      <c r="F56"/>
      <c r="G56"/>
      <c r="H56"/>
      <c r="I56"/>
      <c r="J56"/>
      <c r="K56"/>
      <c r="L56" s="29"/>
      <c r="M56" s="29"/>
      <c r="N56" s="29"/>
      <c r="O56" s="29"/>
    </row>
    <row r="57" spans="3:15" ht="15" x14ac:dyDescent="0.25">
      <c r="C57" s="29"/>
      <c r="D57"/>
      <c r="E57"/>
      <c r="F57"/>
      <c r="G57"/>
      <c r="H57"/>
      <c r="I57"/>
      <c r="J57"/>
      <c r="K57"/>
      <c r="L57" s="29"/>
      <c r="M57" s="29"/>
      <c r="N57" s="29"/>
      <c r="O57" s="29"/>
    </row>
    <row r="58" spans="3:15" ht="15" x14ac:dyDescent="0.25">
      <c r="C58" s="29"/>
      <c r="D58"/>
      <c r="E58"/>
      <c r="F58"/>
      <c r="G58"/>
      <c r="H58"/>
      <c r="I58"/>
      <c r="J58"/>
      <c r="K58"/>
      <c r="L58" s="29"/>
      <c r="M58" s="29"/>
      <c r="N58" s="29"/>
      <c r="O58" s="29"/>
    </row>
    <row r="59" spans="3:15" ht="15" x14ac:dyDescent="0.25">
      <c r="C59" s="29"/>
      <c r="D59"/>
      <c r="E59"/>
      <c r="F59"/>
      <c r="G59"/>
      <c r="H59"/>
      <c r="I59"/>
      <c r="J59"/>
      <c r="K59"/>
      <c r="L59" s="29"/>
      <c r="M59" s="29"/>
      <c r="N59" s="29"/>
      <c r="O59" s="29"/>
    </row>
    <row r="60" spans="3:15" ht="15" x14ac:dyDescent="0.25">
      <c r="C60" s="29"/>
      <c r="D60"/>
      <c r="E60"/>
      <c r="F60"/>
      <c r="G60"/>
      <c r="H60"/>
      <c r="I60"/>
      <c r="J60"/>
      <c r="K60"/>
      <c r="L60" s="29"/>
      <c r="M60" s="29"/>
      <c r="N60" s="29"/>
      <c r="O60" s="29"/>
    </row>
    <row r="61" spans="3:15" ht="15" x14ac:dyDescent="0.25">
      <c r="C61" s="29"/>
      <c r="D61"/>
      <c r="E61"/>
      <c r="F61"/>
      <c r="G61"/>
      <c r="H61"/>
      <c r="I61"/>
      <c r="J61"/>
      <c r="K61"/>
      <c r="L61" s="29"/>
      <c r="M61" s="29"/>
      <c r="N61" s="29"/>
      <c r="O61" s="29"/>
    </row>
    <row r="62" spans="3:15" ht="15" x14ac:dyDescent="0.25">
      <c r="C62" s="29"/>
      <c r="D62"/>
      <c r="E62"/>
      <c r="F62"/>
      <c r="G62"/>
      <c r="H62"/>
      <c r="I62"/>
      <c r="J62"/>
      <c r="K62"/>
      <c r="L62" s="29"/>
      <c r="M62" s="29"/>
      <c r="N62" s="29"/>
      <c r="O62" s="29"/>
    </row>
  </sheetData>
  <mergeCells count="5">
    <mergeCell ref="C5:C6"/>
    <mergeCell ref="L5:O5"/>
    <mergeCell ref="D5:G5"/>
    <mergeCell ref="H5:K5"/>
    <mergeCell ref="B5:B6"/>
  </mergeCells>
  <conditionalFormatting sqref="Q8:AB27">
    <cfRule type="cellIs" dxfId="3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headerFooter>
    <oddFooter>&amp;L_x000D_&amp;1#&amp;"Calibri"&amp;10&amp;K008000 PUBLICA - PUBLIC</oddFooter>
  </headerFooter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1"/>
  <sheetViews>
    <sheetView showGridLines="0" workbookViewId="0">
      <selection activeCell="D21" sqref="D21"/>
    </sheetView>
  </sheetViews>
  <sheetFormatPr defaultColWidth="9.140625" defaultRowHeight="12" x14ac:dyDescent="0.25"/>
  <cols>
    <col min="1" max="1" width="1.42578125" style="7" customWidth="1"/>
    <col min="2" max="2" width="3.42578125" style="7" customWidth="1"/>
    <col min="3" max="3" width="2.85546875" style="7" customWidth="1"/>
    <col min="4" max="4" width="21" style="7" customWidth="1"/>
    <col min="5" max="5" width="9.5703125" style="7" customWidth="1"/>
    <col min="6" max="9" width="16.5703125" style="8" customWidth="1"/>
    <col min="10" max="10" width="1.5703125" style="8" customWidth="1"/>
    <col min="11" max="11" width="6.140625" style="7" customWidth="1"/>
    <col min="12" max="12" width="12.5703125" style="7" customWidth="1"/>
    <col min="13" max="18" width="6.5703125" style="7" customWidth="1"/>
    <col min="19" max="19" width="1.42578125" style="7" customWidth="1"/>
    <col min="20" max="22" width="6.5703125" style="7" customWidth="1"/>
    <col min="23" max="16384" width="9.140625" style="7"/>
  </cols>
  <sheetData>
    <row r="1" spans="2:21" ht="6" customHeight="1" x14ac:dyDescent="0.25"/>
    <row r="2" spans="2:21" ht="13.7" customHeight="1" x14ac:dyDescent="0.25">
      <c r="B2" s="252" t="s">
        <v>106</v>
      </c>
      <c r="C2" s="9"/>
      <c r="D2" s="9"/>
      <c r="E2" s="9"/>
    </row>
    <row r="3" spans="2:21" ht="5.25" customHeight="1" x14ac:dyDescent="0.25"/>
    <row r="4" spans="2:21" ht="13.7" customHeight="1" x14ac:dyDescent="0.25">
      <c r="B4" s="7" t="s">
        <v>116</v>
      </c>
    </row>
    <row r="5" spans="2:21" ht="24" customHeight="1" thickBot="1" x14ac:dyDescent="0.3">
      <c r="B5" s="420"/>
      <c r="C5" s="420"/>
      <c r="D5" s="413"/>
      <c r="E5" s="420" t="s">
        <v>3</v>
      </c>
      <c r="F5" s="410" t="s">
        <v>28</v>
      </c>
      <c r="G5" s="412"/>
      <c r="H5" s="410" t="s">
        <v>50</v>
      </c>
      <c r="I5" s="412"/>
      <c r="J5" s="7"/>
    </row>
    <row r="6" spans="2:21" ht="21.75" customHeight="1" x14ac:dyDescent="0.25">
      <c r="B6" s="420"/>
      <c r="C6" s="420"/>
      <c r="D6" s="413"/>
      <c r="E6" s="413"/>
      <c r="F6" s="78" t="s">
        <v>202</v>
      </c>
      <c r="G6" s="79" t="s">
        <v>203</v>
      </c>
      <c r="H6" s="78" t="s">
        <v>184</v>
      </c>
      <c r="I6" s="78" t="s">
        <v>204</v>
      </c>
      <c r="J6" s="7"/>
    </row>
    <row r="7" spans="2:21" ht="15" customHeight="1" x14ac:dyDescent="0.25">
      <c r="B7" s="86" t="s">
        <v>4</v>
      </c>
      <c r="C7" s="86"/>
      <c r="D7" s="86"/>
      <c r="E7" s="229"/>
      <c r="F7" s="231"/>
      <c r="G7" s="236"/>
      <c r="H7" s="237"/>
      <c r="I7" s="232"/>
      <c r="J7" s="13"/>
    </row>
    <row r="8" spans="2:21" ht="15" customHeight="1" x14ac:dyDescent="0.25">
      <c r="B8" s="11"/>
      <c r="C8" s="86" t="s">
        <v>0</v>
      </c>
      <c r="D8" s="225"/>
      <c r="E8" s="229" t="s">
        <v>176</v>
      </c>
      <c r="F8" s="91">
        <v>33745.553298701299</v>
      </c>
      <c r="G8" s="238">
        <v>30823.701451931898</v>
      </c>
      <c r="H8" s="397">
        <v>-9.4615227040083205</v>
      </c>
      <c r="I8" s="234">
        <v>-10.9121685271025</v>
      </c>
      <c r="J8" s="13"/>
      <c r="K8" s="42"/>
      <c r="S8" s="42"/>
      <c r="T8" s="42"/>
      <c r="U8" s="42"/>
    </row>
    <row r="9" spans="2:21" ht="15" customHeight="1" x14ac:dyDescent="0.25">
      <c r="B9" s="10"/>
      <c r="C9" s="17"/>
      <c r="D9" s="92" t="s">
        <v>17</v>
      </c>
      <c r="E9" s="229" t="s">
        <v>176</v>
      </c>
      <c r="F9" s="93">
        <v>28592.056963039198</v>
      </c>
      <c r="G9" s="239">
        <v>26625.628878724801</v>
      </c>
      <c r="H9" s="398">
        <v>-8.1373291131407708</v>
      </c>
      <c r="I9" s="235">
        <v>-9.4035237227798003</v>
      </c>
      <c r="J9" s="13"/>
      <c r="K9" s="42"/>
    </row>
    <row r="10" spans="2:21" ht="15" customHeight="1" x14ac:dyDescent="0.25">
      <c r="B10" s="10"/>
      <c r="C10" s="17"/>
      <c r="D10" s="92" t="s">
        <v>18</v>
      </c>
      <c r="E10" s="229" t="s">
        <v>176</v>
      </c>
      <c r="F10" s="381">
        <v>5153.4963356619801</v>
      </c>
      <c r="G10" s="239">
        <v>4198.0725732072597</v>
      </c>
      <c r="H10" s="398">
        <v>-16.166158755290798</v>
      </c>
      <c r="I10" s="235">
        <v>-19.422374875260001</v>
      </c>
      <c r="J10" s="13"/>
      <c r="K10" s="42"/>
    </row>
    <row r="11" spans="2:21" ht="7.5" customHeight="1" x14ac:dyDescent="0.25">
      <c r="B11" s="10"/>
      <c r="C11" s="17"/>
      <c r="D11" s="10"/>
      <c r="E11" s="229"/>
      <c r="F11" s="382"/>
      <c r="G11" s="240"/>
      <c r="H11" s="398"/>
      <c r="I11" s="235"/>
      <c r="J11" s="13"/>
      <c r="K11" s="42"/>
    </row>
    <row r="12" spans="2:21" ht="13.7" customHeight="1" x14ac:dyDescent="0.25">
      <c r="B12" s="10"/>
      <c r="C12" s="17"/>
      <c r="D12" s="10"/>
      <c r="E12" s="229"/>
      <c r="F12" s="382"/>
      <c r="G12" s="240"/>
      <c r="H12" s="398"/>
      <c r="I12" s="235"/>
      <c r="J12" s="18"/>
      <c r="K12" s="42"/>
    </row>
    <row r="13" spans="2:21" ht="15" customHeight="1" x14ac:dyDescent="0.25">
      <c r="B13" s="86" t="s">
        <v>52</v>
      </c>
      <c r="D13" s="225"/>
      <c r="E13" s="229"/>
      <c r="F13" s="382"/>
      <c r="G13" s="240"/>
      <c r="H13" s="398"/>
      <c r="I13" s="235"/>
      <c r="K13" s="42"/>
    </row>
    <row r="14" spans="2:21" ht="15" customHeight="1" x14ac:dyDescent="0.25">
      <c r="B14" s="11"/>
      <c r="C14" s="86" t="s">
        <v>0</v>
      </c>
      <c r="D14" s="225"/>
      <c r="E14" s="229" t="s">
        <v>210</v>
      </c>
      <c r="F14" s="383">
        <v>7261.0541047345696</v>
      </c>
      <c r="G14" s="238">
        <v>6073.9000436692304</v>
      </c>
      <c r="H14" s="397">
        <v>-16.850352389838001</v>
      </c>
      <c r="I14" s="234">
        <v>-13.615745955626398</v>
      </c>
      <c r="K14" s="42"/>
    </row>
    <row r="15" spans="2:21" ht="15" customHeight="1" x14ac:dyDescent="0.25">
      <c r="B15" s="10"/>
      <c r="C15" s="17"/>
      <c r="D15" s="92" t="s">
        <v>17</v>
      </c>
      <c r="E15" s="229" t="s">
        <v>210</v>
      </c>
      <c r="F15" s="384">
        <v>2036.9482423207201</v>
      </c>
      <c r="G15" s="241">
        <v>1776.4786814193901</v>
      </c>
      <c r="H15" s="398">
        <v>-12.583519033508999</v>
      </c>
      <c r="I15" s="235">
        <v>-17.4903245801205</v>
      </c>
      <c r="K15" s="42"/>
      <c r="N15" s="42"/>
      <c r="Q15" s="42"/>
      <c r="R15" s="42"/>
    </row>
    <row r="16" spans="2:21" ht="15" customHeight="1" x14ac:dyDescent="0.25">
      <c r="B16" s="10"/>
      <c r="C16" s="10"/>
      <c r="D16" s="92" t="s">
        <v>18</v>
      </c>
      <c r="E16" s="229" t="s">
        <v>210</v>
      </c>
      <c r="F16" s="384">
        <v>5224.1058624138504</v>
      </c>
      <c r="G16" s="241">
        <v>4297.4213622498</v>
      </c>
      <c r="H16" s="398">
        <v>-18.403286586024599</v>
      </c>
      <c r="I16" s="235">
        <v>-11.9056530643253</v>
      </c>
      <c r="K16" s="42"/>
      <c r="M16" s="42"/>
      <c r="N16" s="42"/>
      <c r="Q16" s="42"/>
      <c r="R16" s="42"/>
    </row>
    <row r="17" spans="2:18" ht="7.5" customHeight="1" thickBot="1" x14ac:dyDescent="0.3">
      <c r="B17" s="226"/>
      <c r="C17" s="226"/>
      <c r="D17" s="226"/>
      <c r="E17" s="230"/>
      <c r="F17" s="233"/>
      <c r="G17" s="242"/>
      <c r="H17" s="243"/>
      <c r="I17" s="227"/>
      <c r="K17" s="42"/>
      <c r="M17" s="42"/>
      <c r="N17" s="42"/>
      <c r="O17" s="42"/>
      <c r="P17" s="42"/>
      <c r="Q17" s="42"/>
      <c r="R17" s="42"/>
    </row>
    <row r="18" spans="2:18" ht="13.7" customHeight="1" thickTop="1" x14ac:dyDescent="0.25">
      <c r="B18" s="492" t="s">
        <v>175</v>
      </c>
      <c r="C18" s="228"/>
      <c r="D18" s="228"/>
      <c r="E18" s="228"/>
      <c r="F18" s="246"/>
      <c r="G18" s="246"/>
      <c r="H18" s="247"/>
      <c r="I18" s="244" t="s">
        <v>121</v>
      </c>
      <c r="M18" s="42"/>
    </row>
    <row r="19" spans="2:18" ht="13.7" customHeight="1" x14ac:dyDescent="0.25">
      <c r="B19" s="248"/>
      <c r="C19" s="12"/>
      <c r="D19" s="249"/>
      <c r="E19" s="12"/>
      <c r="F19" s="250"/>
      <c r="G19" s="250"/>
      <c r="H19" s="251"/>
      <c r="I19" s="61" t="s">
        <v>122</v>
      </c>
      <c r="M19" s="42"/>
    </row>
    <row r="20" spans="2:18" x14ac:dyDescent="0.25">
      <c r="B20" s="19"/>
    </row>
    <row r="21" spans="2:18" x14ac:dyDescent="0.25">
      <c r="B21" s="19"/>
      <c r="I21" s="7"/>
      <c r="J21" s="7"/>
    </row>
    <row r="22" spans="2:18" x14ac:dyDescent="0.25">
      <c r="I22" s="7"/>
      <c r="J22" s="7"/>
    </row>
    <row r="23" spans="2:18" x14ac:dyDescent="0.25">
      <c r="I23" s="7"/>
      <c r="J23" s="7"/>
    </row>
    <row r="24" spans="2:18" x14ac:dyDescent="0.25">
      <c r="I24" s="7"/>
      <c r="J24" s="7"/>
    </row>
    <row r="25" spans="2:18" x14ac:dyDescent="0.25">
      <c r="I25" s="7"/>
      <c r="J25" s="7"/>
    </row>
    <row r="26" spans="2:18" x14ac:dyDescent="0.25">
      <c r="I26" s="7"/>
      <c r="J26" s="7"/>
    </row>
    <row r="27" spans="2:18" x14ac:dyDescent="0.25">
      <c r="I27" s="7"/>
      <c r="J27" s="7"/>
    </row>
    <row r="28" spans="2:18" x14ac:dyDescent="0.25">
      <c r="I28" s="7"/>
      <c r="J28" s="7"/>
    </row>
    <row r="29" spans="2:18" x14ac:dyDescent="0.25">
      <c r="I29" s="7"/>
      <c r="J29" s="7"/>
    </row>
    <row r="30" spans="2:18" x14ac:dyDescent="0.25">
      <c r="I30" s="7"/>
      <c r="J30" s="7"/>
    </row>
    <row r="31" spans="2:18" x14ac:dyDescent="0.25">
      <c r="I31" s="7"/>
      <c r="J31" s="7"/>
    </row>
  </sheetData>
  <mergeCells count="4">
    <mergeCell ref="E5:E6"/>
    <mergeCell ref="F5:G5"/>
    <mergeCell ref="H5:I5"/>
    <mergeCell ref="B5:D6"/>
  </mergeCells>
  <conditionalFormatting sqref="S8:U8 K8:K17 N15 Q15:R16 L16:N16 M16:M19 L17:R17">
    <cfRule type="cellIs" dxfId="2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  <headerFooter>
    <oddFooter>&amp;L_x000D_&amp;1#&amp;"Calibri"&amp;10&amp;K008000 PUBLICA - PUBLIC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R38"/>
  <sheetViews>
    <sheetView showGridLines="0" workbookViewId="0">
      <selection activeCell="F18" sqref="F18"/>
    </sheetView>
  </sheetViews>
  <sheetFormatPr defaultColWidth="9.140625" defaultRowHeight="15" x14ac:dyDescent="0.25"/>
  <cols>
    <col min="1" max="2" width="2.140625" style="7" customWidth="1"/>
    <col min="3" max="3" width="1.85546875" style="7" customWidth="1"/>
    <col min="4" max="4" width="24.140625" style="7" customWidth="1"/>
    <col min="5" max="8" width="12.42578125" style="8" customWidth="1"/>
    <col min="9" max="10" width="14.42578125" style="8" customWidth="1"/>
    <col min="11" max="11" width="1.85546875" customWidth="1"/>
    <col min="12" max="12" width="6.140625" style="7" customWidth="1"/>
    <col min="13" max="13" width="7.5703125" style="7" customWidth="1"/>
    <col min="14" max="20" width="6.140625" style="7" customWidth="1"/>
    <col min="21" max="16384" width="9.140625" style="7"/>
  </cols>
  <sheetData>
    <row r="1" spans="2:18" ht="13.7" customHeight="1" x14ac:dyDescent="0.25"/>
    <row r="2" spans="2:18" ht="13.7" customHeight="1" x14ac:dyDescent="0.25">
      <c r="B2" s="280" t="s">
        <v>124</v>
      </c>
      <c r="C2" s="9"/>
      <c r="D2" s="9"/>
    </row>
    <row r="3" spans="2:18" ht="13.7" customHeight="1" x14ac:dyDescent="0.25"/>
    <row r="4" spans="2:18" ht="22.7" customHeight="1" thickBot="1" x14ac:dyDescent="0.3">
      <c r="B4" s="420"/>
      <c r="C4" s="420"/>
      <c r="D4" s="413"/>
      <c r="E4" s="410" t="s">
        <v>205</v>
      </c>
      <c r="F4" s="412"/>
      <c r="G4" s="410" t="s">
        <v>206</v>
      </c>
      <c r="H4" s="412"/>
      <c r="I4" s="410" t="s">
        <v>50</v>
      </c>
      <c r="J4" s="412"/>
    </row>
    <row r="5" spans="2:18" ht="16.5" customHeight="1" x14ac:dyDescent="0.25">
      <c r="B5" s="420"/>
      <c r="C5" s="420"/>
      <c r="D5" s="413"/>
      <c r="E5" s="78" t="s">
        <v>34</v>
      </c>
      <c r="F5" s="79" t="s">
        <v>35</v>
      </c>
      <c r="G5" s="78" t="s">
        <v>34</v>
      </c>
      <c r="H5" s="78" t="s">
        <v>35</v>
      </c>
      <c r="I5" s="421" t="s">
        <v>34</v>
      </c>
      <c r="J5" s="421" t="s">
        <v>35</v>
      </c>
    </row>
    <row r="6" spans="2:18" ht="22.7" customHeight="1" x14ac:dyDescent="0.25">
      <c r="B6" s="281" t="s">
        <v>123</v>
      </c>
      <c r="C6" s="282"/>
      <c r="D6" s="283"/>
      <c r="E6" s="254" t="s">
        <v>179</v>
      </c>
      <c r="F6" s="254" t="s">
        <v>180</v>
      </c>
      <c r="G6" s="253" t="s">
        <v>179</v>
      </c>
      <c r="H6" s="253" t="s">
        <v>180</v>
      </c>
      <c r="I6" s="415"/>
      <c r="J6" s="415"/>
    </row>
    <row r="7" spans="2:18" s="41" customFormat="1" ht="6" customHeight="1" x14ac:dyDescent="0.2">
      <c r="B7" s="255"/>
      <c r="C7" s="256"/>
      <c r="D7" s="256"/>
      <c r="E7" s="257"/>
      <c r="F7" s="258"/>
      <c r="G7" s="259"/>
      <c r="H7" s="258"/>
      <c r="I7" s="257"/>
      <c r="J7" s="259"/>
      <c r="K7" s="37"/>
      <c r="L7" s="7"/>
      <c r="M7" s="7"/>
      <c r="N7" s="7"/>
      <c r="O7" s="7"/>
      <c r="P7" s="7"/>
      <c r="Q7" s="7"/>
      <c r="R7" s="7"/>
    </row>
    <row r="8" spans="2:18" s="9" customFormat="1" ht="15" customHeight="1" x14ac:dyDescent="0.25">
      <c r="B8" s="264" t="s">
        <v>55</v>
      </c>
      <c r="C8" s="264"/>
      <c r="D8" s="265"/>
      <c r="E8" s="260">
        <v>30823.701451931898</v>
      </c>
      <c r="F8" s="261">
        <v>6073.9000436692304</v>
      </c>
      <c r="G8" s="91">
        <v>34599.227461619397</v>
      </c>
      <c r="H8" s="261">
        <v>7031.2583130592402</v>
      </c>
      <c r="I8" s="275">
        <v>-10.9121685271025</v>
      </c>
      <c r="J8" s="120">
        <v>-13.615745955626398</v>
      </c>
      <c r="L8" s="7"/>
      <c r="M8" s="7"/>
      <c r="N8" s="7"/>
      <c r="O8" s="7"/>
      <c r="P8" s="7"/>
      <c r="Q8" s="7"/>
      <c r="R8" s="7"/>
    </row>
    <row r="9" spans="2:18" s="9" customFormat="1" ht="6.75" customHeight="1" x14ac:dyDescent="0.25">
      <c r="B9" s="264"/>
      <c r="C9" s="264"/>
      <c r="D9" s="265"/>
      <c r="E9" s="262"/>
      <c r="F9" s="263"/>
      <c r="G9" s="93"/>
      <c r="H9" s="263"/>
      <c r="I9" s="275"/>
      <c r="J9" s="266"/>
      <c r="L9" s="7"/>
      <c r="M9" s="7"/>
      <c r="N9" s="7"/>
      <c r="O9" s="7"/>
      <c r="P9" s="7"/>
      <c r="Q9" s="7"/>
      <c r="R9" s="7"/>
    </row>
    <row r="10" spans="2:18" ht="15" customHeight="1" x14ac:dyDescent="0.25">
      <c r="B10" s="264"/>
      <c r="C10" s="267" t="s">
        <v>19</v>
      </c>
      <c r="D10" s="268"/>
      <c r="E10" s="260">
        <v>26625.628878724801</v>
      </c>
      <c r="F10" s="261">
        <v>1776.4786814193901</v>
      </c>
      <c r="G10" s="91">
        <v>29389.254386949699</v>
      </c>
      <c r="H10" s="261">
        <v>2153.0549870414002</v>
      </c>
      <c r="I10" s="275">
        <v>-9.4035237227798003</v>
      </c>
      <c r="J10" s="266">
        <v>-17.4903245801205</v>
      </c>
    </row>
    <row r="11" spans="2:18" ht="15" customHeight="1" x14ac:dyDescent="0.25">
      <c r="B11" s="264"/>
      <c r="C11" s="267" t="s">
        <v>2</v>
      </c>
      <c r="D11" s="268"/>
      <c r="E11" s="260">
        <v>4198.0725732072597</v>
      </c>
      <c r="F11" s="261">
        <v>4297.4213622498</v>
      </c>
      <c r="G11" s="91">
        <v>5209.9730746697196</v>
      </c>
      <c r="H11" s="261">
        <v>4878.2033260178596</v>
      </c>
      <c r="I11" s="275">
        <v>-19.422374875260001</v>
      </c>
      <c r="J11" s="266">
        <v>-11.9056530643253</v>
      </c>
    </row>
    <row r="12" spans="2:18" ht="15" customHeight="1" x14ac:dyDescent="0.25">
      <c r="B12" s="264"/>
      <c r="C12" s="268"/>
      <c r="D12" s="268" t="s">
        <v>20</v>
      </c>
      <c r="E12" s="262">
        <v>1435.4425354867101</v>
      </c>
      <c r="F12" s="263">
        <v>1480.9419059771101</v>
      </c>
      <c r="G12" s="93">
        <v>1546.90366171665</v>
      </c>
      <c r="H12" s="263">
        <v>1569.53425596687</v>
      </c>
      <c r="I12" s="276">
        <v>-7.2054342483261706</v>
      </c>
      <c r="J12" s="269">
        <v>-5.6444992935302301</v>
      </c>
    </row>
    <row r="13" spans="2:18" ht="15" customHeight="1" x14ac:dyDescent="0.25">
      <c r="B13" s="264"/>
      <c r="C13" s="268"/>
      <c r="D13" s="268" t="s">
        <v>21</v>
      </c>
      <c r="E13" s="262">
        <v>1444.7106537555801</v>
      </c>
      <c r="F13" s="263">
        <v>1405.84455814639</v>
      </c>
      <c r="G13" s="93">
        <v>1995.7915133945901</v>
      </c>
      <c r="H13" s="263">
        <v>1760.89093098288</v>
      </c>
      <c r="I13" s="276">
        <v>-27.612145654517199</v>
      </c>
      <c r="J13" s="269">
        <v>-20.1628826970171</v>
      </c>
    </row>
    <row r="14" spans="2:18" ht="15" customHeight="1" x14ac:dyDescent="0.25">
      <c r="B14" s="264"/>
      <c r="C14" s="268"/>
      <c r="D14" s="268" t="s">
        <v>22</v>
      </c>
      <c r="E14" s="262">
        <v>803.66732453176496</v>
      </c>
      <c r="F14" s="263">
        <v>1171.5116355272401</v>
      </c>
      <c r="G14" s="93">
        <v>947.03547823945496</v>
      </c>
      <c r="H14" s="263">
        <v>1285.2094798697001</v>
      </c>
      <c r="I14" s="276">
        <v>-15.138625426600999</v>
      </c>
      <c r="J14" s="269">
        <v>-8.8466390983971888</v>
      </c>
    </row>
    <row r="15" spans="2:18" ht="15" customHeight="1" thickBot="1" x14ac:dyDescent="0.3">
      <c r="B15" s="270"/>
      <c r="C15" s="270"/>
      <c r="D15" s="270" t="s">
        <v>23</v>
      </c>
      <c r="E15" s="271">
        <v>514.25205943320304</v>
      </c>
      <c r="F15" s="272">
        <v>239.123262599062</v>
      </c>
      <c r="G15" s="273">
        <v>720.24242131901701</v>
      </c>
      <c r="H15" s="272">
        <v>262.56865919840101</v>
      </c>
      <c r="I15" s="277">
        <v>-28.600142922513999</v>
      </c>
      <c r="J15" s="274">
        <v>-8.9292441340545494</v>
      </c>
      <c r="O15" s="40"/>
      <c r="P15" s="40"/>
      <c r="Q15" s="40"/>
    </row>
    <row r="16" spans="2:18" ht="13.7" customHeight="1" thickTop="1" x14ac:dyDescent="0.25">
      <c r="B16" s="278" t="s">
        <v>175</v>
      </c>
      <c r="C16" s="279"/>
      <c r="D16" s="279"/>
      <c r="E16" s="279"/>
      <c r="F16" s="279"/>
      <c r="G16" s="247"/>
      <c r="H16" s="247"/>
      <c r="I16" s="247"/>
      <c r="J16" s="244" t="s">
        <v>121</v>
      </c>
      <c r="K16" s="8"/>
      <c r="L16" s="8"/>
      <c r="M16" s="8"/>
      <c r="N16" s="8"/>
    </row>
    <row r="17" spans="3:14" ht="13.7" customHeight="1" x14ac:dyDescent="0.25">
      <c r="C17" s="12"/>
      <c r="D17" s="10"/>
      <c r="E17" s="5"/>
      <c r="F17" s="10"/>
      <c r="G17" s="13"/>
      <c r="H17" s="13"/>
      <c r="I17" s="13"/>
      <c r="J17" s="45"/>
      <c r="K17" s="45"/>
      <c r="L17" s="13"/>
      <c r="M17" s="13"/>
      <c r="N17" s="8"/>
    </row>
    <row r="18" spans="3:14" x14ac:dyDescent="0.25">
      <c r="D18" s="10"/>
      <c r="E18" s="5"/>
      <c r="F18" s="10"/>
      <c r="G18" s="10"/>
      <c r="H18" s="10"/>
      <c r="I18" s="10"/>
      <c r="J18" s="45"/>
    </row>
    <row r="19" spans="3:14" x14ac:dyDescent="0.25">
      <c r="D19" s="10"/>
      <c r="E19" s="5"/>
      <c r="F19" s="10"/>
      <c r="G19" s="10"/>
      <c r="H19" s="10"/>
      <c r="I19" s="10"/>
      <c r="J19" s="45"/>
    </row>
    <row r="20" spans="3:14" x14ac:dyDescent="0.25">
      <c r="D20" s="10"/>
      <c r="E20" s="5"/>
      <c r="F20" s="10"/>
      <c r="G20" s="10"/>
      <c r="H20" s="10"/>
      <c r="I20" s="10"/>
      <c r="J20" s="45"/>
    </row>
    <row r="21" spans="3:14" x14ac:dyDescent="0.25">
      <c r="D21" s="10"/>
      <c r="E21" s="5"/>
      <c r="F21" s="10"/>
      <c r="G21" s="10"/>
      <c r="H21" s="10"/>
      <c r="I21" s="10"/>
      <c r="J21" s="45"/>
    </row>
    <row r="22" spans="3:14" x14ac:dyDescent="0.25">
      <c r="D22" s="10"/>
      <c r="E22" s="5"/>
      <c r="F22" s="10"/>
      <c r="G22" s="10"/>
      <c r="H22" s="10"/>
      <c r="I22" s="10"/>
      <c r="J22" s="45"/>
    </row>
    <row r="23" spans="3:14" x14ac:dyDescent="0.25">
      <c r="D23" s="10"/>
      <c r="E23" s="5"/>
      <c r="F23" s="10"/>
      <c r="G23" s="10"/>
      <c r="H23" s="10"/>
      <c r="I23" s="10"/>
      <c r="J23" s="45"/>
    </row>
    <row r="24" spans="3:14" x14ac:dyDescent="0.25">
      <c r="D24" s="10"/>
      <c r="E24" s="5"/>
      <c r="F24" s="10"/>
      <c r="G24" s="10"/>
      <c r="H24" s="10"/>
      <c r="I24" s="10"/>
      <c r="J24" s="45"/>
    </row>
    <row r="25" spans="3:14" x14ac:dyDescent="0.25">
      <c r="D25" s="10"/>
      <c r="E25" s="5"/>
      <c r="F25" s="10"/>
      <c r="G25" s="10"/>
      <c r="H25" s="10"/>
      <c r="I25" s="10"/>
      <c r="J25" s="45"/>
    </row>
    <row r="26" spans="3:14" x14ac:dyDescent="0.25">
      <c r="D26" s="10"/>
      <c r="E26" s="5"/>
      <c r="F26" s="10"/>
      <c r="G26" s="10"/>
      <c r="H26" s="10"/>
      <c r="I26" s="10"/>
      <c r="J26" s="45"/>
    </row>
    <row r="27" spans="3:14" x14ac:dyDescent="0.25">
      <c r="D27" s="10"/>
      <c r="E27" s="5"/>
      <c r="F27" s="10"/>
      <c r="G27" s="10"/>
      <c r="H27" s="10"/>
      <c r="I27" s="10"/>
      <c r="J27" s="45"/>
    </row>
    <row r="28" spans="3:14" x14ac:dyDescent="0.25">
      <c r="D28" s="10"/>
      <c r="E28" s="5"/>
      <c r="F28" s="10"/>
      <c r="G28" s="10"/>
      <c r="H28" s="10"/>
      <c r="I28" s="10"/>
      <c r="J28" s="45"/>
    </row>
    <row r="29" spans="3:14" x14ac:dyDescent="0.25">
      <c r="E29" s="5"/>
      <c r="F29" s="10"/>
      <c r="G29" s="10"/>
      <c r="H29" s="10"/>
      <c r="I29" s="10"/>
      <c r="J29" s="45"/>
    </row>
    <row r="30" spans="3:14" x14ac:dyDescent="0.25">
      <c r="E30" s="7"/>
      <c r="F30" s="7"/>
      <c r="G30" s="7"/>
      <c r="H30" s="7"/>
    </row>
    <row r="31" spans="3:14" x14ac:dyDescent="0.25">
      <c r="E31" s="7"/>
      <c r="F31" s="7"/>
      <c r="G31" s="7"/>
      <c r="H31" s="7"/>
    </row>
    <row r="32" spans="3:14" x14ac:dyDescent="0.25">
      <c r="E32" s="7"/>
      <c r="F32" s="7"/>
      <c r="G32" s="7"/>
      <c r="H32" s="7"/>
    </row>
    <row r="33" spans="5:8" x14ac:dyDescent="0.25">
      <c r="E33" s="7"/>
      <c r="F33" s="7"/>
      <c r="G33" s="7"/>
      <c r="H33" s="7"/>
    </row>
    <row r="34" spans="5:8" x14ac:dyDescent="0.25">
      <c r="E34" s="7"/>
      <c r="F34" s="7"/>
      <c r="G34" s="7"/>
      <c r="H34" s="7"/>
    </row>
    <row r="35" spans="5:8" x14ac:dyDescent="0.25">
      <c r="E35" s="7"/>
      <c r="F35" s="7"/>
      <c r="G35" s="7"/>
      <c r="H35" s="7"/>
    </row>
    <row r="36" spans="5:8" x14ac:dyDescent="0.25">
      <c r="E36" s="7"/>
      <c r="F36" s="7"/>
      <c r="G36" s="7"/>
      <c r="H36" s="7"/>
    </row>
    <row r="37" spans="5:8" x14ac:dyDescent="0.25">
      <c r="E37" s="7"/>
      <c r="F37" s="7"/>
      <c r="G37" s="7"/>
    </row>
    <row r="38" spans="5:8" x14ac:dyDescent="0.25">
      <c r="E38" s="13"/>
      <c r="F38" s="13"/>
    </row>
  </sheetData>
  <mergeCells count="6">
    <mergeCell ref="B4:D5"/>
    <mergeCell ref="E4:F4"/>
    <mergeCell ref="I4:J4"/>
    <mergeCell ref="J5:J6"/>
    <mergeCell ref="I5:I6"/>
    <mergeCell ref="G4:H4"/>
  </mergeCells>
  <conditionalFormatting sqref="O15:Q15">
    <cfRule type="cellIs" dxfId="1" priority="1" operator="notEqual">
      <formula>0</formula>
    </cfRule>
  </conditionalFormatting>
  <pageMargins left="0.23622047244094491" right="0.31496062992125984" top="0.74803149606299213" bottom="0.74803149606299213" header="0.31496062992125984" footer="0.31496062992125984"/>
  <pageSetup paperSize="9" scale="91" orientation="portrait" r:id="rId1"/>
  <headerFooter>
    <oddFooter>&amp;L_x000D_&amp;1#&amp;"Calibri"&amp;10&amp;K008000 PUBLICA - 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B1:N40"/>
  <sheetViews>
    <sheetView showGridLines="0" workbookViewId="0">
      <selection activeCell="C22" sqref="C22"/>
    </sheetView>
  </sheetViews>
  <sheetFormatPr defaultColWidth="9.140625" defaultRowHeight="15" x14ac:dyDescent="0.25"/>
  <cols>
    <col min="1" max="1" width="1.5703125" style="14" customWidth="1"/>
    <col min="2" max="2" width="1.85546875" style="14" customWidth="1"/>
    <col min="3" max="3" width="60" style="14" customWidth="1"/>
    <col min="4" max="6" width="12.140625" style="6" customWidth="1"/>
    <col min="7" max="7" width="12.140625" style="14" customWidth="1"/>
    <col min="8" max="8" width="14.42578125" style="14" customWidth="1"/>
    <col min="9" max="9" width="14" style="14" customWidth="1"/>
    <col min="10" max="10" width="1.5703125" style="16" customWidth="1"/>
    <col min="11" max="16" width="6.42578125" style="14" customWidth="1"/>
    <col min="17" max="16384" width="9.140625" style="14"/>
  </cols>
  <sheetData>
    <row r="1" spans="2:10" ht="9.75" customHeight="1" x14ac:dyDescent="0.25">
      <c r="J1" s="14"/>
    </row>
    <row r="2" spans="2:10" ht="13.7" customHeight="1" x14ac:dyDescent="0.25">
      <c r="B2" s="86" t="s">
        <v>125</v>
      </c>
      <c r="C2" s="15"/>
      <c r="J2" s="14"/>
    </row>
    <row r="3" spans="2:10" ht="4.7" customHeight="1" x14ac:dyDescent="0.25">
      <c r="B3" s="15"/>
      <c r="C3" s="15"/>
      <c r="J3" s="14"/>
    </row>
    <row r="4" spans="2:10" ht="11.25" customHeight="1" x14ac:dyDescent="0.25">
      <c r="J4" s="14"/>
    </row>
    <row r="5" spans="2:10" ht="23.25" customHeight="1" thickBot="1" x14ac:dyDescent="0.3">
      <c r="B5" s="285"/>
      <c r="C5" s="284"/>
      <c r="D5" s="411" t="s">
        <v>207</v>
      </c>
      <c r="E5" s="412"/>
      <c r="F5" s="410" t="s">
        <v>206</v>
      </c>
      <c r="G5" s="412"/>
      <c r="H5" s="410" t="s">
        <v>50</v>
      </c>
      <c r="I5" s="412"/>
      <c r="J5" s="14"/>
    </row>
    <row r="6" spans="2:10" ht="13.7" customHeight="1" x14ac:dyDescent="0.25">
      <c r="B6" s="288"/>
      <c r="C6" s="287"/>
      <c r="D6" s="78" t="s">
        <v>34</v>
      </c>
      <c r="E6" s="79" t="s">
        <v>35</v>
      </c>
      <c r="F6" s="78" t="s">
        <v>34</v>
      </c>
      <c r="G6" s="78" t="s">
        <v>35</v>
      </c>
      <c r="H6" s="421" t="s">
        <v>34</v>
      </c>
      <c r="I6" s="421" t="s">
        <v>35</v>
      </c>
      <c r="J6" s="14"/>
    </row>
    <row r="7" spans="2:10" ht="17.25" customHeight="1" x14ac:dyDescent="0.25">
      <c r="B7" s="286" t="s">
        <v>181</v>
      </c>
      <c r="C7" s="283"/>
      <c r="D7" s="254" t="s">
        <v>177</v>
      </c>
      <c r="E7" s="254" t="s">
        <v>178</v>
      </c>
      <c r="F7" s="253" t="s">
        <v>177</v>
      </c>
      <c r="G7" s="253" t="s">
        <v>178</v>
      </c>
      <c r="H7" s="415"/>
      <c r="I7" s="415"/>
      <c r="J7" s="14"/>
    </row>
    <row r="8" spans="2:10" ht="22.5" customHeight="1" x14ac:dyDescent="0.25">
      <c r="B8" s="289" t="s">
        <v>0</v>
      </c>
      <c r="C8" s="290"/>
      <c r="D8" s="360">
        <v>26625.628878724801</v>
      </c>
      <c r="E8" s="361">
        <v>1776.4786814193901</v>
      </c>
      <c r="F8" s="360">
        <v>29389.254387000001</v>
      </c>
      <c r="G8" s="361">
        <v>2153.054987</v>
      </c>
      <c r="H8" s="275">
        <v>-9.4035237229348709</v>
      </c>
      <c r="I8" s="266">
        <v>-17.490324578533901</v>
      </c>
      <c r="J8" s="14"/>
    </row>
    <row r="9" spans="2:10" ht="22.5" customHeight="1" x14ac:dyDescent="0.25">
      <c r="B9" s="291"/>
      <c r="C9" s="292" t="s">
        <v>29</v>
      </c>
      <c r="D9" s="315">
        <v>3512.6319873645198</v>
      </c>
      <c r="E9" s="362">
        <v>238.825643080807</v>
      </c>
      <c r="F9" s="315">
        <v>3850.7251486</v>
      </c>
      <c r="G9" s="362">
        <v>349.60316301</v>
      </c>
      <c r="H9" s="276">
        <v>-8.77998683854128</v>
      </c>
      <c r="I9" s="269">
        <v>-31.686646932889602</v>
      </c>
      <c r="J9" s="14"/>
    </row>
    <row r="10" spans="2:10" ht="22.5" customHeight="1" x14ac:dyDescent="0.25">
      <c r="B10" s="291"/>
      <c r="C10" s="292" t="s">
        <v>78</v>
      </c>
      <c r="D10" s="315">
        <v>7309.0802447091701</v>
      </c>
      <c r="E10" s="362">
        <v>361.59362731757199</v>
      </c>
      <c r="F10" s="315">
        <v>8744.0193779000001</v>
      </c>
      <c r="G10" s="362">
        <v>451.57520983000001</v>
      </c>
      <c r="H10" s="276">
        <v>-16.410520964964402</v>
      </c>
      <c r="I10" s="269">
        <v>-19.926156386286799</v>
      </c>
      <c r="J10" s="14"/>
    </row>
    <row r="11" spans="2:10" ht="22.5" customHeight="1" x14ac:dyDescent="0.25">
      <c r="B11" s="291"/>
      <c r="C11" s="292" t="s">
        <v>30</v>
      </c>
      <c r="D11" s="318">
        <v>2187.93852672103</v>
      </c>
      <c r="E11" s="363">
        <v>258.47478653587098</v>
      </c>
      <c r="F11" s="318">
        <v>2920.9404109000002</v>
      </c>
      <c r="G11" s="363">
        <v>278.33156008999998</v>
      </c>
      <c r="H11" s="276">
        <v>-25.0947222834006</v>
      </c>
      <c r="I11" s="269">
        <v>-7.1342155908257805</v>
      </c>
      <c r="J11" s="14"/>
    </row>
    <row r="12" spans="2:10" ht="24" customHeight="1" x14ac:dyDescent="0.25">
      <c r="B12" s="291"/>
      <c r="C12" s="292" t="s">
        <v>107</v>
      </c>
      <c r="D12" s="318">
        <v>1478.75610510809</v>
      </c>
      <c r="E12" s="363">
        <v>137.10990568909</v>
      </c>
      <c r="F12" s="318">
        <v>1344.5618529000001</v>
      </c>
      <c r="G12" s="363">
        <v>122.76803245000001</v>
      </c>
      <c r="H12" s="276">
        <v>9.9805190753148594</v>
      </c>
      <c r="I12" s="269">
        <v>11.682090975051599</v>
      </c>
      <c r="J12" s="14"/>
    </row>
    <row r="13" spans="2:10" ht="22.5" customHeight="1" x14ac:dyDescent="0.25">
      <c r="B13" s="291"/>
      <c r="C13" s="292" t="s">
        <v>80</v>
      </c>
      <c r="D13" s="318">
        <v>518.98779376902201</v>
      </c>
      <c r="E13" s="363">
        <v>46.689664825687998</v>
      </c>
      <c r="F13" s="318">
        <v>486.51858397000001</v>
      </c>
      <c r="G13" s="363">
        <v>49.737810822</v>
      </c>
      <c r="H13" s="276">
        <v>6.6737861345547298</v>
      </c>
      <c r="I13" s="269">
        <v>-6.1284281433707806</v>
      </c>
      <c r="J13" s="14"/>
    </row>
    <row r="14" spans="2:10" ht="22.5" customHeight="1" x14ac:dyDescent="0.25">
      <c r="B14" s="291"/>
      <c r="C14" s="292" t="s">
        <v>31</v>
      </c>
      <c r="D14" s="318">
        <v>4319.4070196946004</v>
      </c>
      <c r="E14" s="363">
        <v>200.507605154581</v>
      </c>
      <c r="F14" s="318">
        <v>3383.4681488000001</v>
      </c>
      <c r="G14" s="363">
        <v>142.64520153000001</v>
      </c>
      <c r="H14" s="276">
        <v>27.662115608404498</v>
      </c>
      <c r="I14" s="269">
        <v>40.563862649394402</v>
      </c>
      <c r="J14" s="14"/>
    </row>
    <row r="15" spans="2:10" ht="22.5" customHeight="1" x14ac:dyDescent="0.25">
      <c r="B15" s="291"/>
      <c r="C15" s="292" t="s">
        <v>81</v>
      </c>
      <c r="D15" s="318">
        <v>1199.3248445767999</v>
      </c>
      <c r="E15" s="363">
        <v>68.452875943375105</v>
      </c>
      <c r="F15" s="318">
        <v>593.33542301</v>
      </c>
      <c r="G15" s="363">
        <v>66.387005650999996</v>
      </c>
      <c r="H15" s="276">
        <v>102.132688874804</v>
      </c>
      <c r="I15" s="269">
        <v>3.1118594250740399</v>
      </c>
      <c r="J15" s="14"/>
    </row>
    <row r="16" spans="2:10" ht="22.5" customHeight="1" x14ac:dyDescent="0.25">
      <c r="B16" s="291"/>
      <c r="C16" s="292" t="s">
        <v>136</v>
      </c>
      <c r="D16" s="318">
        <v>1218.3699476709201</v>
      </c>
      <c r="E16" s="363">
        <v>45.837483281710298</v>
      </c>
      <c r="F16" s="318">
        <v>1590.4651418999999</v>
      </c>
      <c r="G16" s="363">
        <v>98.400652984999994</v>
      </c>
      <c r="H16" s="276">
        <v>-23.395369343622598</v>
      </c>
      <c r="I16" s="269">
        <v>-53.4175009095745</v>
      </c>
      <c r="J16" s="14"/>
    </row>
    <row r="17" spans="2:14" ht="22.5" customHeight="1" thickBot="1" x14ac:dyDescent="0.3">
      <c r="B17" s="296"/>
      <c r="C17" s="297" t="s">
        <v>15</v>
      </c>
      <c r="D17" s="320">
        <v>4881.1324091106499</v>
      </c>
      <c r="E17" s="364">
        <v>418.98708959069302</v>
      </c>
      <c r="F17" s="320">
        <v>6475.2202989999996</v>
      </c>
      <c r="G17" s="364">
        <v>593.60635066999998</v>
      </c>
      <c r="H17" s="277">
        <v>-24.618280402529898</v>
      </c>
      <c r="I17" s="274">
        <v>-29.416676705398299</v>
      </c>
      <c r="J17" s="14"/>
    </row>
    <row r="18" spans="2:14" s="7" customFormat="1" ht="13.7" customHeight="1" thickTop="1" x14ac:dyDescent="0.25">
      <c r="B18" s="82" t="s">
        <v>175</v>
      </c>
      <c r="C18" s="293"/>
      <c r="D18" s="294"/>
      <c r="E18" s="294"/>
      <c r="F18" s="294"/>
      <c r="G18" s="294"/>
      <c r="H18" s="295"/>
      <c r="I18" s="61"/>
      <c r="J18" s="8"/>
      <c r="K18" s="8"/>
      <c r="L18" s="8"/>
      <c r="M18" s="8"/>
      <c r="N18" s="8"/>
    </row>
    <row r="19" spans="2:14" s="7" customFormat="1" ht="13.7" customHeight="1" x14ac:dyDescent="0.25">
      <c r="C19" s="12"/>
      <c r="D19" s="10"/>
      <c r="E19" s="10"/>
      <c r="F19" s="10"/>
      <c r="G19" s="10"/>
      <c r="H19" s="13"/>
      <c r="I19" s="45"/>
      <c r="J19" s="13"/>
      <c r="K19" s="13"/>
      <c r="L19" s="13"/>
      <c r="M19" s="13"/>
      <c r="N19" s="8"/>
    </row>
    <row r="20" spans="2:14" ht="12" x14ac:dyDescent="0.25">
      <c r="J20" s="14"/>
    </row>
    <row r="21" spans="2:14" ht="12" x14ac:dyDescent="0.25">
      <c r="J21" s="14"/>
    </row>
    <row r="22" spans="2:14" ht="12" x14ac:dyDescent="0.25">
      <c r="J22" s="14"/>
    </row>
    <row r="23" spans="2:14" ht="12" x14ac:dyDescent="0.25">
      <c r="J23" s="14"/>
    </row>
    <row r="24" spans="2:14" ht="12" x14ac:dyDescent="0.25">
      <c r="J24" s="14"/>
    </row>
    <row r="25" spans="2:14" ht="12" x14ac:dyDescent="0.25">
      <c r="J25" s="14"/>
    </row>
    <row r="26" spans="2:14" ht="12" x14ac:dyDescent="0.25">
      <c r="J26" s="14"/>
    </row>
    <row r="27" spans="2:14" ht="12" x14ac:dyDescent="0.25">
      <c r="J27" s="14"/>
    </row>
    <row r="28" spans="2:14" ht="12" x14ac:dyDescent="0.25">
      <c r="J28" s="14"/>
    </row>
    <row r="29" spans="2:14" ht="12" x14ac:dyDescent="0.25">
      <c r="J29" s="14"/>
    </row>
    <row r="30" spans="2:14" ht="12" x14ac:dyDescent="0.25">
      <c r="J30" s="14"/>
    </row>
    <row r="31" spans="2:14" ht="12" x14ac:dyDescent="0.25">
      <c r="J31" s="14"/>
    </row>
    <row r="32" spans="2:14" ht="12" x14ac:dyDescent="0.25">
      <c r="J32" s="14"/>
    </row>
    <row r="33" spans="4:10" ht="12" x14ac:dyDescent="0.25">
      <c r="J33" s="14"/>
    </row>
    <row r="34" spans="4:10" ht="12" x14ac:dyDescent="0.25">
      <c r="J34" s="14"/>
    </row>
    <row r="35" spans="4:10" ht="12" x14ac:dyDescent="0.25">
      <c r="J35" s="14"/>
    </row>
    <row r="36" spans="4:10" ht="12" x14ac:dyDescent="0.25">
      <c r="J36" s="14"/>
    </row>
    <row r="37" spans="4:10" ht="12" x14ac:dyDescent="0.25">
      <c r="D37" s="14"/>
      <c r="E37" s="14"/>
      <c r="J37" s="14"/>
    </row>
    <row r="38" spans="4:10" ht="12" x14ac:dyDescent="0.25">
      <c r="D38" s="14"/>
      <c r="E38" s="14"/>
      <c r="J38" s="14"/>
    </row>
    <row r="39" spans="4:10" ht="12" x14ac:dyDescent="0.25">
      <c r="D39" s="14"/>
      <c r="E39" s="14"/>
      <c r="J39" s="14"/>
    </row>
    <row r="40" spans="4:10" x14ac:dyDescent="0.25">
      <c r="E40" s="10"/>
    </row>
  </sheetData>
  <mergeCells count="5">
    <mergeCell ref="D5:E5"/>
    <mergeCell ref="H6:H7"/>
    <mergeCell ref="H5:I5"/>
    <mergeCell ref="F5:G5"/>
    <mergeCell ref="I6:I7"/>
  </mergeCells>
  <pageMargins left="0.27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0"/>
  <sheetViews>
    <sheetView showGridLines="0" workbookViewId="0">
      <selection activeCell="O11" sqref="O11"/>
    </sheetView>
  </sheetViews>
  <sheetFormatPr defaultColWidth="9.140625" defaultRowHeight="12" x14ac:dyDescent="0.25"/>
  <cols>
    <col min="1" max="1" width="2.42578125" style="14" customWidth="1"/>
    <col min="2" max="2" width="2.85546875" style="14" customWidth="1"/>
    <col min="3" max="3" width="3.140625" style="14" customWidth="1"/>
    <col min="4" max="4" width="22" style="14" customWidth="1"/>
    <col min="5" max="6" width="13.140625" style="6" customWidth="1"/>
    <col min="7" max="7" width="13.5703125" style="6" customWidth="1"/>
    <col min="8" max="9" width="13.140625" style="14" customWidth="1"/>
    <col min="10" max="10" width="13.5703125" style="14" customWidth="1"/>
    <col min="11" max="11" width="2.5703125" style="14" customWidth="1"/>
    <col min="12" max="20" width="6.5703125" style="14" customWidth="1"/>
    <col min="21" max="16384" width="9.140625" style="14"/>
  </cols>
  <sheetData>
    <row r="1" spans="2:20" ht="12" customHeight="1" x14ac:dyDescent="0.25"/>
    <row r="2" spans="2:20" ht="13.7" customHeight="1" x14ac:dyDescent="0.25">
      <c r="B2" s="86" t="s">
        <v>98</v>
      </c>
      <c r="C2" s="15"/>
      <c r="D2" s="15"/>
    </row>
    <row r="3" spans="2:20" ht="4.7" customHeight="1" x14ac:dyDescent="0.25"/>
    <row r="4" spans="2:20" ht="13.7" customHeight="1" x14ac:dyDescent="0.25">
      <c r="I4" s="414" t="s">
        <v>174</v>
      </c>
      <c r="J4" s="414"/>
    </row>
    <row r="5" spans="2:20" ht="22.7" customHeight="1" thickBot="1" x14ac:dyDescent="0.3">
      <c r="B5" s="299"/>
      <c r="C5" s="299"/>
      <c r="D5" s="287"/>
      <c r="E5" s="411" t="s">
        <v>208</v>
      </c>
      <c r="F5" s="411"/>
      <c r="G5" s="412"/>
      <c r="H5" s="410" t="s">
        <v>206</v>
      </c>
      <c r="I5" s="411"/>
      <c r="J5" s="412"/>
    </row>
    <row r="6" spans="2:20" ht="51" customHeight="1" x14ac:dyDescent="0.2">
      <c r="B6" s="300" t="s">
        <v>24</v>
      </c>
      <c r="C6" s="299"/>
      <c r="D6" s="287"/>
      <c r="E6" s="298" t="s">
        <v>33</v>
      </c>
      <c r="F6" s="298" t="s">
        <v>32</v>
      </c>
      <c r="G6" s="298" t="s">
        <v>76</v>
      </c>
      <c r="H6" s="298" t="s">
        <v>33</v>
      </c>
      <c r="I6" s="298" t="s">
        <v>32</v>
      </c>
      <c r="J6" s="298" t="s">
        <v>76</v>
      </c>
    </row>
    <row r="7" spans="2:20" ht="6" customHeight="1" x14ac:dyDescent="0.2">
      <c r="B7" s="301"/>
      <c r="C7" s="291"/>
      <c r="D7" s="291"/>
      <c r="E7" s="302"/>
      <c r="F7" s="303"/>
      <c r="G7" s="304"/>
      <c r="H7" s="302"/>
      <c r="I7" s="303"/>
      <c r="J7" s="305"/>
    </row>
    <row r="8" spans="2:20" ht="15" customHeight="1" x14ac:dyDescent="0.25">
      <c r="B8" s="306" t="s">
        <v>0</v>
      </c>
      <c r="C8" s="291"/>
      <c r="D8" s="307"/>
      <c r="E8" s="308">
        <v>1435.4425354867101</v>
      </c>
      <c r="F8" s="309">
        <v>1444.7106537555801</v>
      </c>
      <c r="G8" s="310">
        <v>0.99358479274394296</v>
      </c>
      <c r="H8" s="308">
        <v>1546.9036616999999</v>
      </c>
      <c r="I8" s="309">
        <v>1995.7915134</v>
      </c>
      <c r="J8" s="311">
        <v>0.77508279363999999</v>
      </c>
      <c r="O8" s="40"/>
      <c r="R8" s="40"/>
      <c r="S8" s="40"/>
      <c r="T8" s="40"/>
    </row>
    <row r="9" spans="2:20" ht="15" customHeight="1" x14ac:dyDescent="0.25">
      <c r="B9" s="312" t="s">
        <v>69</v>
      </c>
      <c r="C9" s="291"/>
      <c r="D9" s="307"/>
      <c r="E9" s="308"/>
      <c r="F9" s="309"/>
      <c r="G9" s="313"/>
      <c r="H9" s="308"/>
      <c r="I9" s="309"/>
      <c r="J9" s="311"/>
      <c r="O9" s="40"/>
    </row>
    <row r="10" spans="2:20" ht="15" customHeight="1" x14ac:dyDescent="0.25">
      <c r="B10" s="291"/>
      <c r="C10" s="314" t="s">
        <v>157</v>
      </c>
      <c r="D10" s="307"/>
      <c r="E10" s="315">
        <v>1394.4864623917099</v>
      </c>
      <c r="F10" s="316">
        <v>1440.95852346733</v>
      </c>
      <c r="G10" s="313">
        <v>0.96774920282660304</v>
      </c>
      <c r="H10" s="315">
        <v>1495.1429897999999</v>
      </c>
      <c r="I10" s="316">
        <v>1984.2047176000001</v>
      </c>
      <c r="J10" s="317">
        <v>0.75352254562999998</v>
      </c>
      <c r="O10" s="40"/>
    </row>
    <row r="11" spans="2:20" ht="15" customHeight="1" x14ac:dyDescent="0.25">
      <c r="B11" s="291"/>
      <c r="C11" s="291"/>
      <c r="D11" s="312" t="s">
        <v>25</v>
      </c>
      <c r="E11" s="318">
        <v>960.54377910099095</v>
      </c>
      <c r="F11" s="319">
        <v>1046.31603613275</v>
      </c>
      <c r="G11" s="313">
        <v>0.91802452216179498</v>
      </c>
      <c r="H11" s="318">
        <v>982.21833546000005</v>
      </c>
      <c r="I11" s="319">
        <v>1476.6128450000001</v>
      </c>
      <c r="J11" s="317">
        <v>0.66518338833000001</v>
      </c>
      <c r="O11" s="40"/>
    </row>
    <row r="12" spans="2:20" ht="15" customHeight="1" x14ac:dyDescent="0.25">
      <c r="B12" s="291"/>
      <c r="C12" s="291"/>
      <c r="D12" s="312" t="s">
        <v>26</v>
      </c>
      <c r="E12" s="315">
        <v>208.07905380770001</v>
      </c>
      <c r="F12" s="316">
        <v>217.54952025547101</v>
      </c>
      <c r="G12" s="313">
        <v>0.95646753696974396</v>
      </c>
      <c r="H12" s="315">
        <v>298.72327145000003</v>
      </c>
      <c r="I12" s="316">
        <v>217.12455915000001</v>
      </c>
      <c r="J12" s="317">
        <v>1.3758152124</v>
      </c>
      <c r="O12" s="40"/>
    </row>
    <row r="13" spans="2:20" ht="15" customHeight="1" x14ac:dyDescent="0.25">
      <c r="B13" s="291"/>
      <c r="C13" s="291"/>
      <c r="D13" s="312" t="s">
        <v>27</v>
      </c>
      <c r="E13" s="315">
        <v>94.384759920062706</v>
      </c>
      <c r="F13" s="316">
        <v>53.411178888756197</v>
      </c>
      <c r="G13" s="313">
        <v>1.76713493099723</v>
      </c>
      <c r="H13" s="315">
        <v>56.909234574999999</v>
      </c>
      <c r="I13" s="316">
        <v>104.91724979999999</v>
      </c>
      <c r="J13" s="317">
        <v>0.54242019003999997</v>
      </c>
      <c r="O13" s="40"/>
    </row>
    <row r="14" spans="2:20" ht="15" customHeight="1" thickBot="1" x14ac:dyDescent="0.3">
      <c r="B14" s="296"/>
      <c r="C14" s="296"/>
      <c r="D14" s="324" t="s">
        <v>70</v>
      </c>
      <c r="E14" s="320">
        <v>131.47886956295301</v>
      </c>
      <c r="F14" s="321">
        <v>123.681788190354</v>
      </c>
      <c r="G14" s="322">
        <v>1.0630414670315</v>
      </c>
      <c r="H14" s="320">
        <v>157.29214834000001</v>
      </c>
      <c r="I14" s="321">
        <v>185.55006366000001</v>
      </c>
      <c r="J14" s="323">
        <v>0.84770732621</v>
      </c>
      <c r="M14" s="40"/>
      <c r="N14" s="40"/>
      <c r="O14" s="40"/>
    </row>
    <row r="15" spans="2:20" ht="12" customHeight="1" thickTop="1" x14ac:dyDescent="0.2">
      <c r="B15" s="325" t="s">
        <v>126</v>
      </c>
      <c r="C15" s="82"/>
      <c r="D15" s="82"/>
      <c r="E15" s="81"/>
      <c r="F15" s="81"/>
      <c r="G15" s="80"/>
      <c r="H15" s="80"/>
      <c r="I15" s="80"/>
      <c r="J15" s="61" t="s">
        <v>121</v>
      </c>
    </row>
    <row r="16" spans="2:20" s="7" customFormat="1" ht="13.7" customHeight="1" x14ac:dyDescent="0.25">
      <c r="B16" s="82" t="s">
        <v>175</v>
      </c>
      <c r="C16" s="293"/>
      <c r="D16" s="294"/>
      <c r="E16" s="294"/>
      <c r="F16" s="294"/>
      <c r="G16" s="295"/>
      <c r="H16" s="295"/>
      <c r="I16" s="245"/>
      <c r="J16" s="61"/>
      <c r="K16" s="8"/>
      <c r="L16" s="8"/>
      <c r="M16" s="8"/>
      <c r="N16" s="8"/>
      <c r="P16" s="14"/>
      <c r="Q16" s="14"/>
    </row>
    <row r="17" spans="2:17" s="7" customFormat="1" ht="13.7" customHeight="1" x14ac:dyDescent="0.25"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8"/>
      <c r="P17" s="14"/>
      <c r="Q17" s="14"/>
    </row>
    <row r="18" spans="2:17" x14ac:dyDescent="0.25">
      <c r="B18" s="7"/>
      <c r="C18" s="12"/>
      <c r="D18" s="10"/>
      <c r="E18" s="10"/>
      <c r="F18" s="10"/>
      <c r="G18" s="10"/>
      <c r="H18" s="10"/>
      <c r="I18" s="10"/>
      <c r="K18" s="6"/>
      <c r="M18" s="6"/>
    </row>
    <row r="19" spans="2:17" x14ac:dyDescent="0.25">
      <c r="B19" s="7"/>
      <c r="C19" s="12"/>
      <c r="D19" s="10"/>
      <c r="E19" s="10"/>
      <c r="F19" s="10"/>
      <c r="G19" s="10"/>
      <c r="H19" s="10"/>
      <c r="I19" s="10"/>
      <c r="K19" s="6"/>
      <c r="M19" s="6"/>
    </row>
    <row r="20" spans="2:17" x14ac:dyDescent="0.25">
      <c r="B20" s="7"/>
      <c r="C20" s="12"/>
      <c r="D20" s="10"/>
      <c r="E20" s="10"/>
      <c r="F20" s="10"/>
      <c r="G20" s="10"/>
      <c r="H20" s="10"/>
      <c r="I20" s="10"/>
      <c r="K20" s="6"/>
      <c r="M20" s="6"/>
    </row>
    <row r="21" spans="2:17" x14ac:dyDescent="0.25">
      <c r="B21" s="7"/>
      <c r="C21" s="12"/>
      <c r="D21" s="10"/>
      <c r="E21" s="10"/>
      <c r="F21" s="10"/>
      <c r="G21" s="10"/>
      <c r="H21" s="10"/>
      <c r="I21" s="10"/>
      <c r="K21" s="6"/>
      <c r="M21" s="6"/>
    </row>
    <row r="22" spans="2:17" x14ac:dyDescent="0.25">
      <c r="B22" s="7"/>
      <c r="C22" s="12"/>
      <c r="D22" s="10"/>
      <c r="E22" s="10"/>
      <c r="F22" s="10"/>
      <c r="G22" s="10"/>
      <c r="H22" s="10"/>
      <c r="I22" s="10"/>
      <c r="K22" s="6"/>
      <c r="M22" s="6"/>
    </row>
    <row r="23" spans="2:17" x14ac:dyDescent="0.25">
      <c r="B23" s="7"/>
      <c r="C23" s="12"/>
      <c r="D23" s="10"/>
      <c r="E23" s="10"/>
      <c r="F23" s="10"/>
      <c r="G23" s="10"/>
      <c r="H23" s="10"/>
      <c r="I23" s="10"/>
      <c r="K23" s="6"/>
      <c r="M23" s="6"/>
    </row>
    <row r="24" spans="2:17" x14ac:dyDescent="0.25">
      <c r="B24" s="7"/>
      <c r="C24" s="12"/>
      <c r="D24" s="10"/>
      <c r="E24" s="10"/>
      <c r="F24" s="10"/>
      <c r="G24" s="10"/>
      <c r="H24" s="10"/>
      <c r="I24" s="10"/>
      <c r="K24" s="6"/>
      <c r="M24" s="6"/>
    </row>
    <row r="25" spans="2:17" x14ac:dyDescent="0.25">
      <c r="F25" s="14"/>
      <c r="I25" s="6"/>
      <c r="K25" s="6"/>
    </row>
    <row r="26" spans="2:17" x14ac:dyDescent="0.25">
      <c r="F26" s="14"/>
      <c r="I26" s="6"/>
      <c r="K26" s="6"/>
    </row>
    <row r="27" spans="2:17" x14ac:dyDescent="0.25">
      <c r="F27" s="14"/>
      <c r="I27" s="6"/>
      <c r="K27" s="6"/>
      <c r="M27" s="6"/>
    </row>
    <row r="28" spans="2:17" x14ac:dyDescent="0.25">
      <c r="F28" s="14"/>
      <c r="I28" s="6"/>
      <c r="K28" s="6"/>
      <c r="M28" s="6"/>
    </row>
    <row r="29" spans="2:17" x14ac:dyDescent="0.25">
      <c r="F29" s="14"/>
      <c r="I29" s="6"/>
      <c r="K29" s="6"/>
      <c r="M29" s="6"/>
    </row>
    <row r="30" spans="2:17" x14ac:dyDescent="0.25">
      <c r="F30" s="14"/>
      <c r="I30" s="6"/>
      <c r="K30" s="6"/>
      <c r="M30" s="6"/>
    </row>
    <row r="31" spans="2:17" x14ac:dyDescent="0.25">
      <c r="F31" s="14"/>
      <c r="I31" s="6"/>
      <c r="K31" s="6"/>
      <c r="M31" s="6"/>
    </row>
    <row r="32" spans="2:17" x14ac:dyDescent="0.25">
      <c r="F32" s="14"/>
      <c r="I32" s="6"/>
      <c r="K32" s="6"/>
      <c r="M32" s="6"/>
    </row>
    <row r="33" spans="6:13" x14ac:dyDescent="0.25">
      <c r="F33" s="14"/>
      <c r="I33" s="6"/>
      <c r="K33" s="6"/>
      <c r="M33" s="6"/>
    </row>
    <row r="34" spans="6:13" x14ac:dyDescent="0.25">
      <c r="F34" s="14"/>
      <c r="I34" s="6"/>
      <c r="K34" s="6"/>
      <c r="M34" s="6"/>
    </row>
    <row r="35" spans="6:13" x14ac:dyDescent="0.25">
      <c r="H35" s="27"/>
    </row>
    <row r="36" spans="6:13" x14ac:dyDescent="0.25">
      <c r="H36" s="27"/>
    </row>
    <row r="37" spans="6:13" x14ac:dyDescent="0.25">
      <c r="H37" s="27"/>
    </row>
    <row r="38" spans="6:13" x14ac:dyDescent="0.25">
      <c r="H38" s="27"/>
    </row>
    <row r="39" spans="6:13" x14ac:dyDescent="0.25">
      <c r="H39" s="27"/>
    </row>
    <row r="40" spans="6:13" x14ac:dyDescent="0.25">
      <c r="H40" s="27"/>
    </row>
  </sheetData>
  <mergeCells count="3">
    <mergeCell ref="I4:J4"/>
    <mergeCell ref="E5:G5"/>
    <mergeCell ref="H5:J5"/>
  </mergeCells>
  <conditionalFormatting sqref="R8:T8 O8:O14 M14:N14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  <headerFooter>
    <oddFooter>&amp;L_x000D_&amp;1#&amp;"Calibri"&amp;10&amp;K008000 PUBLICA - 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27"/>
  <sheetViews>
    <sheetView showGridLines="0" workbookViewId="0">
      <selection activeCell="G25" sqref="G25"/>
    </sheetView>
  </sheetViews>
  <sheetFormatPr defaultColWidth="9.140625" defaultRowHeight="15" x14ac:dyDescent="0.25"/>
  <cols>
    <col min="1" max="1" width="2.140625" style="54" customWidth="1"/>
    <col min="2" max="2" width="34.140625" style="54" customWidth="1"/>
    <col min="3" max="5" width="17.5703125" style="55" customWidth="1"/>
  </cols>
  <sheetData>
    <row r="1" spans="1:10" ht="6.95" customHeight="1" x14ac:dyDescent="0.25"/>
    <row r="2" spans="1:10" x14ac:dyDescent="0.25">
      <c r="B2" s="64" t="s">
        <v>155</v>
      </c>
    </row>
    <row r="3" spans="1:10" ht="6.95" customHeight="1" x14ac:dyDescent="0.25"/>
    <row r="4" spans="1:10" x14ac:dyDescent="0.25">
      <c r="E4" s="77" t="s">
        <v>138</v>
      </c>
    </row>
    <row r="5" spans="1:10" ht="34.5" customHeight="1" thickBot="1" x14ac:dyDescent="0.3">
      <c r="B5" s="76" t="s">
        <v>159</v>
      </c>
      <c r="C5" s="70" t="s">
        <v>194</v>
      </c>
      <c r="D5" s="70" t="s">
        <v>186</v>
      </c>
      <c r="E5" s="71" t="s">
        <v>50</v>
      </c>
    </row>
    <row r="6" spans="1:10" ht="6.95" customHeight="1" x14ac:dyDescent="0.25">
      <c r="B6" s="57"/>
      <c r="C6" s="72"/>
      <c r="D6" s="72"/>
    </row>
    <row r="7" spans="1:10" x14ac:dyDescent="0.25">
      <c r="A7" s="56"/>
      <c r="B7" s="65" t="s">
        <v>147</v>
      </c>
      <c r="C7" s="370">
        <v>14666.300342</v>
      </c>
      <c r="D7" s="370">
        <v>16155.144635000001</v>
      </c>
      <c r="E7" s="371">
        <v>-9.2159143519794213</v>
      </c>
      <c r="H7" s="368"/>
      <c r="I7" s="368"/>
      <c r="J7" s="367"/>
    </row>
    <row r="8" spans="1:10" ht="6.95" customHeight="1" x14ac:dyDescent="0.25">
      <c r="B8" s="66"/>
      <c r="C8" s="372"/>
      <c r="D8" s="373"/>
      <c r="E8" s="371"/>
      <c r="H8" s="368"/>
      <c r="I8" s="368"/>
      <c r="J8" s="367"/>
    </row>
    <row r="9" spans="1:10" x14ac:dyDescent="0.25">
      <c r="B9" s="67" t="s">
        <v>139</v>
      </c>
      <c r="C9" s="372">
        <v>354.70169800000002</v>
      </c>
      <c r="D9" s="372">
        <v>1320.1268749999999</v>
      </c>
      <c r="E9" s="374">
        <v>-73.131241798255189</v>
      </c>
      <c r="H9" s="368"/>
      <c r="I9" s="368"/>
      <c r="J9" s="367"/>
    </row>
    <row r="10" spans="1:10" x14ac:dyDescent="0.25">
      <c r="B10" s="67" t="s">
        <v>141</v>
      </c>
      <c r="C10" s="372">
        <v>0.456096</v>
      </c>
      <c r="D10" s="372">
        <v>20.034414999999999</v>
      </c>
      <c r="E10" s="374">
        <v>-97.72343739510238</v>
      </c>
      <c r="H10" s="368"/>
      <c r="I10" s="368"/>
      <c r="J10" s="367"/>
    </row>
    <row r="11" spans="1:10" x14ac:dyDescent="0.25">
      <c r="B11" s="67" t="s">
        <v>12</v>
      </c>
      <c r="C11" s="372">
        <v>13661.256595999999</v>
      </c>
      <c r="D11" s="372">
        <v>14687.173832</v>
      </c>
      <c r="E11" s="374">
        <v>-6.985123535235644</v>
      </c>
      <c r="H11" s="368"/>
      <c r="I11" s="368"/>
      <c r="J11" s="367"/>
    </row>
    <row r="12" spans="1:10" x14ac:dyDescent="0.25">
      <c r="B12" s="67" t="s">
        <v>140</v>
      </c>
      <c r="C12" s="372">
        <v>0</v>
      </c>
      <c r="D12" s="372">
        <v>127.809513</v>
      </c>
      <c r="E12" s="375">
        <v>-100</v>
      </c>
      <c r="H12" s="368"/>
      <c r="I12" s="368"/>
      <c r="J12" s="367"/>
    </row>
    <row r="13" spans="1:10" x14ac:dyDescent="0.25">
      <c r="B13" s="67" t="s">
        <v>142</v>
      </c>
      <c r="C13" s="372">
        <v>649.88595199999997</v>
      </c>
      <c r="D13" s="372">
        <v>0</v>
      </c>
      <c r="E13" s="374" t="s">
        <v>137</v>
      </c>
      <c r="H13" s="368"/>
      <c r="I13" s="368"/>
      <c r="J13" s="367"/>
    </row>
    <row r="14" spans="1:10" ht="6.95" customHeight="1" x14ac:dyDescent="0.25">
      <c r="B14" s="68"/>
      <c r="C14" s="373"/>
      <c r="D14" s="373"/>
      <c r="E14" s="374"/>
      <c r="H14" s="368"/>
      <c r="I14" s="368"/>
      <c r="J14" s="367"/>
    </row>
    <row r="15" spans="1:10" x14ac:dyDescent="0.25">
      <c r="A15" s="56"/>
      <c r="B15" s="65" t="s">
        <v>148</v>
      </c>
      <c r="C15" s="370">
        <v>14665.659552000001</v>
      </c>
      <c r="D15" s="370">
        <v>16071.855403000001</v>
      </c>
      <c r="E15" s="371">
        <v>-8.7494307019307627</v>
      </c>
      <c r="H15" s="368"/>
      <c r="I15" s="368"/>
      <c r="J15" s="367"/>
    </row>
    <row r="16" spans="1:10" ht="6.95" customHeight="1" x14ac:dyDescent="0.25">
      <c r="B16" s="69"/>
      <c r="C16" s="372"/>
      <c r="D16" s="373"/>
      <c r="E16" s="376"/>
      <c r="H16" s="368"/>
      <c r="I16" s="368"/>
      <c r="J16" s="367"/>
    </row>
    <row r="17" spans="2:10" x14ac:dyDescent="0.25">
      <c r="B17" s="67" t="s">
        <v>145</v>
      </c>
      <c r="C17" s="372">
        <v>987.21472200000005</v>
      </c>
      <c r="D17" s="372">
        <v>39.706842000000002</v>
      </c>
      <c r="E17" s="374">
        <v>2386.2584690064245</v>
      </c>
      <c r="H17" s="368"/>
      <c r="I17" s="368"/>
      <c r="J17" s="367"/>
    </row>
    <row r="18" spans="2:10" x14ac:dyDescent="0.25">
      <c r="B18" s="67" t="s">
        <v>146</v>
      </c>
      <c r="C18" s="372">
        <v>0</v>
      </c>
      <c r="D18" s="372">
        <v>72.087306999999996</v>
      </c>
      <c r="E18" s="375">
        <v>-100</v>
      </c>
      <c r="H18" s="368"/>
      <c r="I18" s="368"/>
      <c r="J18" s="367"/>
    </row>
    <row r="19" spans="2:10" x14ac:dyDescent="0.25">
      <c r="B19" s="67" t="s">
        <v>143</v>
      </c>
      <c r="C19" s="372">
        <v>5516.6299319999998</v>
      </c>
      <c r="D19" s="372">
        <v>8058.3010430000004</v>
      </c>
      <c r="E19" s="374">
        <v>-31.541029522691673</v>
      </c>
      <c r="H19" s="368"/>
      <c r="I19" s="368"/>
      <c r="J19" s="367"/>
    </row>
    <row r="20" spans="2:10" x14ac:dyDescent="0.25">
      <c r="B20" s="67" t="s">
        <v>144</v>
      </c>
      <c r="C20" s="372">
        <v>7324.0278980000003</v>
      </c>
      <c r="D20" s="372">
        <v>7587.2016979999999</v>
      </c>
      <c r="E20" s="374">
        <v>-3.4686543270541108</v>
      </c>
      <c r="H20" s="368"/>
      <c r="I20" s="368"/>
      <c r="J20" s="367"/>
    </row>
    <row r="21" spans="2:10" x14ac:dyDescent="0.25">
      <c r="B21" s="67" t="s">
        <v>140</v>
      </c>
      <c r="C21" s="372">
        <v>0</v>
      </c>
      <c r="D21" s="372">
        <v>127.809513</v>
      </c>
      <c r="E21" s="375">
        <v>-100</v>
      </c>
      <c r="H21" s="368"/>
      <c r="I21" s="368"/>
      <c r="J21" s="367"/>
    </row>
    <row r="22" spans="2:10" x14ac:dyDescent="0.25">
      <c r="B22" s="67" t="s">
        <v>142</v>
      </c>
      <c r="C22" s="372">
        <v>837.78699999999992</v>
      </c>
      <c r="D22" s="377">
        <v>186.749</v>
      </c>
      <c r="E22" s="374">
        <v>348.61659232445686</v>
      </c>
      <c r="H22" s="368"/>
      <c r="I22" s="368"/>
      <c r="J22" s="367"/>
    </row>
    <row r="23" spans="2:10" ht="6.95" customHeight="1" thickBot="1" x14ac:dyDescent="0.3">
      <c r="B23" s="73"/>
      <c r="C23" s="74"/>
      <c r="D23" s="74"/>
      <c r="E23" s="75"/>
    </row>
    <row r="24" spans="2:10" ht="15.75" thickTop="1" x14ac:dyDescent="0.25">
      <c r="B24" s="58" t="s">
        <v>158</v>
      </c>
      <c r="C24" s="59"/>
      <c r="D24" s="60"/>
      <c r="E24" s="61" t="s">
        <v>121</v>
      </c>
    </row>
    <row r="25" spans="2:10" x14ac:dyDescent="0.25">
      <c r="C25" s="62"/>
      <c r="D25" s="62"/>
      <c r="E25" s="61"/>
    </row>
    <row r="27" spans="2:10" x14ac:dyDescent="0.25">
      <c r="C27" s="63"/>
      <c r="D27" s="63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19"/>
  <sheetViews>
    <sheetView showGridLines="0" workbookViewId="0">
      <selection activeCell="F23" sqref="F23"/>
    </sheetView>
  </sheetViews>
  <sheetFormatPr defaultColWidth="9.140625" defaultRowHeight="15" x14ac:dyDescent="0.25"/>
  <cols>
    <col min="1" max="1" width="2.140625" style="54" customWidth="1"/>
    <col min="2" max="2" width="34.140625" style="54" customWidth="1"/>
    <col min="3" max="5" width="17.5703125" style="55" customWidth="1"/>
  </cols>
  <sheetData>
    <row r="1" spans="1:5" ht="6.95" customHeight="1" x14ac:dyDescent="0.25"/>
    <row r="2" spans="1:5" x14ac:dyDescent="0.25">
      <c r="B2" s="64" t="s">
        <v>156</v>
      </c>
    </row>
    <row r="3" spans="1:5" ht="6.95" customHeight="1" x14ac:dyDescent="0.25"/>
    <row r="4" spans="1:5" x14ac:dyDescent="0.25">
      <c r="E4" s="77" t="s">
        <v>162</v>
      </c>
    </row>
    <row r="5" spans="1:5" ht="36" customHeight="1" x14ac:dyDescent="0.25">
      <c r="B5" s="79" t="s">
        <v>163</v>
      </c>
      <c r="C5" s="78" t="s">
        <v>194</v>
      </c>
      <c r="D5" s="78" t="s">
        <v>186</v>
      </c>
      <c r="E5" s="369" t="s">
        <v>50</v>
      </c>
    </row>
    <row r="6" spans="1:5" ht="6.95" customHeight="1" x14ac:dyDescent="0.25">
      <c r="B6" s="493"/>
      <c r="C6" s="494"/>
      <c r="D6" s="494"/>
      <c r="E6" s="495"/>
    </row>
    <row r="7" spans="1:5" x14ac:dyDescent="0.25">
      <c r="A7" s="56"/>
      <c r="B7" s="65" t="s">
        <v>0</v>
      </c>
      <c r="C7" s="385">
        <v>833.84804899999995</v>
      </c>
      <c r="D7" s="385">
        <v>776</v>
      </c>
      <c r="E7" s="386">
        <v>7.4546454896907193</v>
      </c>
    </row>
    <row r="8" spans="1:5" ht="6.95" customHeight="1" x14ac:dyDescent="0.25">
      <c r="B8" s="66"/>
      <c r="C8" s="387"/>
      <c r="D8" s="387"/>
      <c r="E8" s="386"/>
    </row>
    <row r="9" spans="1:5" x14ac:dyDescent="0.25">
      <c r="B9" s="67" t="s">
        <v>149</v>
      </c>
      <c r="C9" s="387">
        <v>26.629643000000002</v>
      </c>
      <c r="D9" s="387">
        <v>24</v>
      </c>
      <c r="E9" s="388">
        <v>10.956845833333347</v>
      </c>
    </row>
    <row r="10" spans="1:5" x14ac:dyDescent="0.25">
      <c r="B10" s="67" t="s">
        <v>150</v>
      </c>
      <c r="C10" s="387">
        <v>11.082786</v>
      </c>
      <c r="D10" s="387">
        <v>10</v>
      </c>
      <c r="E10" s="388">
        <v>10.827860000000001</v>
      </c>
    </row>
    <row r="11" spans="1:5" x14ac:dyDescent="0.25">
      <c r="B11" s="67" t="s">
        <v>151</v>
      </c>
      <c r="C11" s="387">
        <v>88.178395000000009</v>
      </c>
      <c r="D11" s="387">
        <v>82</v>
      </c>
      <c r="E11" s="388">
        <v>7.5346280487804904</v>
      </c>
    </row>
    <row r="12" spans="1:5" x14ac:dyDescent="0.25">
      <c r="B12" s="67" t="s">
        <v>152</v>
      </c>
      <c r="C12" s="387">
        <v>8.0010840000000005</v>
      </c>
      <c r="D12" s="387">
        <v>7</v>
      </c>
      <c r="E12" s="388">
        <v>14.301200000000009</v>
      </c>
    </row>
    <row r="13" spans="1:5" x14ac:dyDescent="0.25">
      <c r="B13" s="67" t="s">
        <v>153</v>
      </c>
      <c r="C13" s="387">
        <v>316.02389799999997</v>
      </c>
      <c r="D13" s="387">
        <v>290</v>
      </c>
      <c r="E13" s="388">
        <v>8.9737579310344699</v>
      </c>
    </row>
    <row r="14" spans="1:5" x14ac:dyDescent="0.25">
      <c r="B14" s="67" t="s">
        <v>154</v>
      </c>
      <c r="C14" s="387">
        <v>383.93224300000003</v>
      </c>
      <c r="D14" s="387">
        <v>363</v>
      </c>
      <c r="E14" s="388">
        <v>5.7664581267217585</v>
      </c>
    </row>
    <row r="15" spans="1:5" ht="6.95" customHeight="1" thickBot="1" x14ac:dyDescent="0.3">
      <c r="B15" s="496"/>
      <c r="C15" s="497"/>
      <c r="D15" s="497"/>
      <c r="E15" s="498"/>
    </row>
    <row r="16" spans="1:5" ht="15.75" thickTop="1" x14ac:dyDescent="0.25">
      <c r="B16" s="58" t="s">
        <v>160</v>
      </c>
      <c r="E16" s="61" t="s">
        <v>121</v>
      </c>
    </row>
    <row r="17" spans="2:5" x14ac:dyDescent="0.25">
      <c r="B17" s="58" t="s">
        <v>161</v>
      </c>
      <c r="E17" s="61"/>
    </row>
    <row r="19" spans="2:5" x14ac:dyDescent="0.25">
      <c r="C19" s="63"/>
      <c r="D19" s="63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6"/>
  <sheetViews>
    <sheetView showGridLines="0" topLeftCell="A2" zoomScaleNormal="100" workbookViewId="0">
      <pane xSplit="3" ySplit="5" topLeftCell="D7" activePane="bottomRight" state="frozen"/>
      <selection activeCell="H22" sqref="H22"/>
      <selection pane="topRight" activeCell="H22" sqref="H22"/>
      <selection pane="bottomLeft" activeCell="H22" sqref="H22"/>
      <selection pane="bottomRight" activeCell="Q37" sqref="Q37"/>
    </sheetView>
  </sheetViews>
  <sheetFormatPr defaultColWidth="9.140625" defaultRowHeight="15" x14ac:dyDescent="0.25"/>
  <cols>
    <col min="1" max="1" width="2.42578125" style="1" customWidth="1"/>
    <col min="2" max="2" width="41" style="1" customWidth="1"/>
    <col min="3" max="3" width="8.5703125" style="1" customWidth="1"/>
    <col min="4" max="11" width="9.5703125" style="2" customWidth="1"/>
    <col min="12" max="15" width="9" style="2" customWidth="1"/>
    <col min="16" max="16" width="1.42578125" customWidth="1"/>
    <col min="17" max="27" width="6" style="50" customWidth="1"/>
    <col min="28" max="16384" width="9.140625" style="14"/>
  </cols>
  <sheetData>
    <row r="1" spans="1:27" ht="13.5" customHeight="1" x14ac:dyDescent="0.25">
      <c r="A1" s="192"/>
      <c r="B1" s="192"/>
      <c r="C1" s="192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</row>
    <row r="2" spans="1:27" ht="13.7" customHeight="1" x14ac:dyDescent="0.25">
      <c r="A2" s="192"/>
      <c r="B2" s="194" t="s">
        <v>51</v>
      </c>
      <c r="C2" s="194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</row>
    <row r="3" spans="1:27" ht="5.25" customHeight="1" x14ac:dyDescent="0.25">
      <c r="A3" s="192"/>
      <c r="B3" s="192"/>
      <c r="C3" s="192"/>
      <c r="D3" s="193"/>
      <c r="E3" s="193"/>
      <c r="F3" s="193"/>
      <c r="G3" s="193"/>
      <c r="H3" s="193"/>
      <c r="I3" s="195"/>
      <c r="J3" s="195"/>
      <c r="K3" s="193"/>
      <c r="L3" s="192"/>
      <c r="M3" s="192"/>
      <c r="N3" s="193"/>
      <c r="O3" s="193"/>
    </row>
    <row r="4" spans="1:27" ht="13.7" customHeight="1" thickBot="1" x14ac:dyDescent="0.3">
      <c r="A4" s="192"/>
      <c r="B4" s="192"/>
      <c r="C4" s="192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3">
      <c r="A5" s="196"/>
      <c r="B5" s="399"/>
      <c r="C5" s="399" t="s">
        <v>3</v>
      </c>
      <c r="D5" s="401" t="s">
        <v>193</v>
      </c>
      <c r="E5" s="402"/>
      <c r="F5" s="402"/>
      <c r="G5" s="403"/>
      <c r="H5" s="401" t="s">
        <v>186</v>
      </c>
      <c r="I5" s="402"/>
      <c r="J5" s="402"/>
      <c r="K5" s="403"/>
      <c r="L5" s="401" t="s">
        <v>50</v>
      </c>
      <c r="M5" s="402"/>
      <c r="N5" s="402"/>
      <c r="O5" s="403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thickBot="1" x14ac:dyDescent="0.3">
      <c r="A6" s="196"/>
      <c r="B6" s="400"/>
      <c r="C6" s="400"/>
      <c r="D6" s="128" t="s">
        <v>0</v>
      </c>
      <c r="E6" s="152" t="s">
        <v>196</v>
      </c>
      <c r="F6" s="152" t="s">
        <v>197</v>
      </c>
      <c r="G6" s="152" t="s">
        <v>198</v>
      </c>
      <c r="H6" s="128" t="s">
        <v>0</v>
      </c>
      <c r="I6" s="152" t="s">
        <v>199</v>
      </c>
      <c r="J6" s="152" t="s">
        <v>200</v>
      </c>
      <c r="K6" s="152" t="s">
        <v>201</v>
      </c>
      <c r="L6" s="128" t="str">
        <f>D6</f>
        <v>Total</v>
      </c>
      <c r="M6" s="152" t="str">
        <f>E6</f>
        <v>jul.23</v>
      </c>
      <c r="N6" s="152" t="str">
        <f t="shared" ref="N6:O6" si="0">F6</f>
        <v>ago.23</v>
      </c>
      <c r="O6" s="152" t="str">
        <f t="shared" si="0"/>
        <v>set.23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6.95" customHeight="1" x14ac:dyDescent="0.25">
      <c r="A7" s="192"/>
      <c r="B7" s="197"/>
      <c r="C7" s="198"/>
      <c r="D7" s="202"/>
      <c r="E7" s="200"/>
      <c r="F7" s="200"/>
      <c r="G7" s="201"/>
      <c r="H7" s="199"/>
      <c r="I7" s="200"/>
      <c r="J7" s="200"/>
      <c r="K7" s="201"/>
      <c r="L7" s="199"/>
      <c r="M7" s="202"/>
      <c r="N7" s="200"/>
      <c r="O7" s="200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3.7" customHeight="1" x14ac:dyDescent="0.25">
      <c r="A8" s="194"/>
      <c r="B8" s="156" t="s">
        <v>67</v>
      </c>
      <c r="C8" s="209" t="s">
        <v>16</v>
      </c>
      <c r="D8" s="426">
        <f t="shared" ref="D8:K8" si="1">SUM(D10:D20)</f>
        <v>3350</v>
      </c>
      <c r="E8" s="345">
        <f t="shared" si="1"/>
        <v>1137</v>
      </c>
      <c r="F8" s="426">
        <f t="shared" si="1"/>
        <v>1124</v>
      </c>
      <c r="G8" s="427">
        <f t="shared" si="1"/>
        <v>1089</v>
      </c>
      <c r="H8" s="426">
        <f t="shared" si="1"/>
        <v>3338</v>
      </c>
      <c r="I8" s="345">
        <f t="shared" si="1"/>
        <v>1166</v>
      </c>
      <c r="J8" s="345">
        <f t="shared" si="1"/>
        <v>1121</v>
      </c>
      <c r="K8" s="427">
        <f t="shared" si="1"/>
        <v>1051</v>
      </c>
      <c r="L8" s="422">
        <f>(D8-H8)/H8*100</f>
        <v>0.35949670461354105</v>
      </c>
      <c r="M8" s="204">
        <f>(E8-I8)/I8*100</f>
        <v>-2.4871355060034306</v>
      </c>
      <c r="N8" s="204">
        <f>(F8-J8)/J8*100</f>
        <v>0.2676181980374665</v>
      </c>
      <c r="O8" s="204">
        <f>(G8-K8)/K8*100</f>
        <v>3.6156041864890582</v>
      </c>
      <c r="P8"/>
    </row>
    <row r="9" spans="1:27" ht="6.95" customHeight="1" x14ac:dyDescent="0.25">
      <c r="A9" s="192"/>
      <c r="B9" s="156"/>
      <c r="C9" s="209"/>
      <c r="D9" s="428"/>
      <c r="E9" s="151"/>
      <c r="F9" s="428"/>
      <c r="G9" s="429"/>
      <c r="H9" s="428"/>
      <c r="I9" s="151"/>
      <c r="J9" s="151"/>
      <c r="K9" s="429"/>
      <c r="L9" s="423"/>
      <c r="M9" s="392"/>
      <c r="N9" s="392"/>
      <c r="O9" s="392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3.7" customHeight="1" x14ac:dyDescent="0.25">
      <c r="A10" s="192"/>
      <c r="B10" s="206" t="s">
        <v>9</v>
      </c>
      <c r="C10" s="209" t="s">
        <v>16</v>
      </c>
      <c r="D10" s="430">
        <f t="shared" ref="D10:D19" si="2">SUM(E10:G10)</f>
        <v>639</v>
      </c>
      <c r="E10" s="431">
        <v>217</v>
      </c>
      <c r="F10" s="432">
        <v>205</v>
      </c>
      <c r="G10" s="433">
        <v>217</v>
      </c>
      <c r="H10" s="430">
        <f>SUM(I10:K10)</f>
        <v>643</v>
      </c>
      <c r="I10" s="164">
        <v>217</v>
      </c>
      <c r="J10" s="164">
        <v>209</v>
      </c>
      <c r="K10" s="434">
        <v>217</v>
      </c>
      <c r="L10" s="424">
        <f t="shared" ref="L10:O20" si="3">(D10-H10)/H10*100</f>
        <v>-0.62208398133748055</v>
      </c>
      <c r="M10" s="393">
        <f t="shared" si="3"/>
        <v>0</v>
      </c>
      <c r="N10" s="393">
        <f t="shared" si="3"/>
        <v>-1.9138755980861244</v>
      </c>
      <c r="O10" s="393">
        <f t="shared" si="3"/>
        <v>0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3.7" customHeight="1" x14ac:dyDescent="0.25">
      <c r="A11" s="192"/>
      <c r="B11" s="206" t="s">
        <v>10</v>
      </c>
      <c r="C11" s="209" t="s">
        <v>16</v>
      </c>
      <c r="D11" s="430">
        <f t="shared" si="2"/>
        <v>247</v>
      </c>
      <c r="E11" s="431">
        <v>88</v>
      </c>
      <c r="F11" s="432">
        <v>78</v>
      </c>
      <c r="G11" s="433">
        <v>81</v>
      </c>
      <c r="H11" s="430">
        <f t="shared" ref="H11:H20" si="4">SUM(I11:K11)</f>
        <v>220</v>
      </c>
      <c r="I11" s="164">
        <v>87</v>
      </c>
      <c r="J11" s="164">
        <v>66</v>
      </c>
      <c r="K11" s="434">
        <v>67</v>
      </c>
      <c r="L11" s="424">
        <f t="shared" si="3"/>
        <v>12.272727272727273</v>
      </c>
      <c r="M11" s="393">
        <f t="shared" si="3"/>
        <v>1.1494252873563218</v>
      </c>
      <c r="N11" s="393">
        <f t="shared" si="3"/>
        <v>18.181818181818183</v>
      </c>
      <c r="O11" s="393">
        <f t="shared" si="3"/>
        <v>20.8955223880597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3.7" customHeight="1" x14ac:dyDescent="0.25">
      <c r="A12" s="192"/>
      <c r="B12" s="206" t="s">
        <v>11</v>
      </c>
      <c r="C12" s="209" t="s">
        <v>16</v>
      </c>
      <c r="D12" s="430">
        <f t="shared" si="2"/>
        <v>109</v>
      </c>
      <c r="E12" s="431">
        <v>39</v>
      </c>
      <c r="F12" s="432">
        <v>35</v>
      </c>
      <c r="G12" s="433">
        <v>35</v>
      </c>
      <c r="H12" s="430">
        <f t="shared" si="4"/>
        <v>126</v>
      </c>
      <c r="I12" s="164">
        <v>47</v>
      </c>
      <c r="J12" s="164">
        <v>40</v>
      </c>
      <c r="K12" s="434">
        <v>39</v>
      </c>
      <c r="L12" s="424">
        <f t="shared" si="3"/>
        <v>-13.492063492063492</v>
      </c>
      <c r="M12" s="393">
        <f t="shared" si="3"/>
        <v>-17.021276595744681</v>
      </c>
      <c r="N12" s="393">
        <f t="shared" si="3"/>
        <v>-12.5</v>
      </c>
      <c r="O12" s="393">
        <f t="shared" si="3"/>
        <v>-10.256410256410255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3.7" customHeight="1" x14ac:dyDescent="0.25">
      <c r="A13" s="192"/>
      <c r="B13" s="206" t="s">
        <v>6</v>
      </c>
      <c r="C13" s="209" t="s">
        <v>16</v>
      </c>
      <c r="D13" s="430">
        <f t="shared" si="2"/>
        <v>514</v>
      </c>
      <c r="E13" s="431">
        <v>167</v>
      </c>
      <c r="F13" s="432">
        <v>170</v>
      </c>
      <c r="G13" s="433">
        <v>177</v>
      </c>
      <c r="H13" s="430">
        <f t="shared" si="4"/>
        <v>468</v>
      </c>
      <c r="I13" s="164">
        <v>157</v>
      </c>
      <c r="J13" s="164">
        <v>154</v>
      </c>
      <c r="K13" s="434">
        <v>157</v>
      </c>
      <c r="L13" s="424">
        <f t="shared" si="3"/>
        <v>9.8290598290598297</v>
      </c>
      <c r="M13" s="393">
        <f t="shared" si="3"/>
        <v>6.369426751592357</v>
      </c>
      <c r="N13" s="393">
        <f t="shared" si="3"/>
        <v>10.38961038961039</v>
      </c>
      <c r="O13" s="393">
        <f t="shared" si="3"/>
        <v>12.738853503184714</v>
      </c>
    </row>
    <row r="14" spans="1:27" ht="13.7" customHeight="1" x14ac:dyDescent="0.25">
      <c r="A14" s="192"/>
      <c r="B14" s="206" t="s">
        <v>131</v>
      </c>
      <c r="C14" s="209" t="s">
        <v>16</v>
      </c>
      <c r="D14" s="430">
        <f t="shared" si="2"/>
        <v>407</v>
      </c>
      <c r="E14" s="431">
        <v>139</v>
      </c>
      <c r="F14" s="432">
        <v>137</v>
      </c>
      <c r="G14" s="433">
        <v>131</v>
      </c>
      <c r="H14" s="430">
        <f t="shared" si="4"/>
        <v>383</v>
      </c>
      <c r="I14" s="164">
        <v>136</v>
      </c>
      <c r="J14" s="164">
        <v>135</v>
      </c>
      <c r="K14" s="434">
        <v>112</v>
      </c>
      <c r="L14" s="424">
        <f t="shared" si="3"/>
        <v>6.2663185378590072</v>
      </c>
      <c r="M14" s="393">
        <f t="shared" si="3"/>
        <v>2.2058823529411766</v>
      </c>
      <c r="N14" s="393">
        <f t="shared" si="3"/>
        <v>1.4814814814814816</v>
      </c>
      <c r="O14" s="393">
        <f t="shared" si="3"/>
        <v>16.964285714285715</v>
      </c>
    </row>
    <row r="15" spans="1:27" ht="13.7" customHeight="1" x14ac:dyDescent="0.25">
      <c r="A15" s="192"/>
      <c r="B15" s="206" t="s">
        <v>12</v>
      </c>
      <c r="C15" s="209" t="s">
        <v>16</v>
      </c>
      <c r="D15" s="430">
        <f t="shared" si="2"/>
        <v>478</v>
      </c>
      <c r="E15" s="431">
        <v>162</v>
      </c>
      <c r="F15" s="432">
        <v>165</v>
      </c>
      <c r="G15" s="433">
        <v>151</v>
      </c>
      <c r="H15" s="430">
        <f t="shared" si="4"/>
        <v>498</v>
      </c>
      <c r="I15" s="164">
        <v>176</v>
      </c>
      <c r="J15" s="164">
        <v>167</v>
      </c>
      <c r="K15" s="434">
        <v>155</v>
      </c>
      <c r="L15" s="424">
        <f t="shared" si="3"/>
        <v>-4.0160642570281126</v>
      </c>
      <c r="M15" s="393">
        <f t="shared" si="3"/>
        <v>-7.9545454545454541</v>
      </c>
      <c r="N15" s="393">
        <f t="shared" si="3"/>
        <v>-1.1976047904191618</v>
      </c>
      <c r="O15" s="393">
        <f t="shared" si="3"/>
        <v>-2.5806451612903225</v>
      </c>
    </row>
    <row r="16" spans="1:27" ht="13.7" customHeight="1" x14ac:dyDescent="0.25">
      <c r="A16" s="192"/>
      <c r="B16" s="206" t="s">
        <v>14</v>
      </c>
      <c r="C16" s="209" t="s">
        <v>16</v>
      </c>
      <c r="D16" s="430">
        <f t="shared" si="2"/>
        <v>186</v>
      </c>
      <c r="E16" s="431">
        <v>64</v>
      </c>
      <c r="F16" s="432">
        <v>62</v>
      </c>
      <c r="G16" s="433">
        <v>60</v>
      </c>
      <c r="H16" s="430">
        <f t="shared" si="4"/>
        <v>188</v>
      </c>
      <c r="I16" s="164">
        <v>62</v>
      </c>
      <c r="J16" s="164">
        <v>66</v>
      </c>
      <c r="K16" s="434">
        <v>60</v>
      </c>
      <c r="L16" s="424">
        <f t="shared" si="3"/>
        <v>-1.0638297872340425</v>
      </c>
      <c r="M16" s="393">
        <f t="shared" si="3"/>
        <v>3.225806451612903</v>
      </c>
      <c r="N16" s="393">
        <f t="shared" si="3"/>
        <v>-6.0606060606060606</v>
      </c>
      <c r="O16" s="393">
        <f t="shared" si="3"/>
        <v>0</v>
      </c>
    </row>
    <row r="17" spans="1:15" ht="13.7" customHeight="1" x14ac:dyDescent="0.25">
      <c r="A17" s="192"/>
      <c r="B17" s="206" t="s">
        <v>66</v>
      </c>
      <c r="C17" s="209" t="s">
        <v>16</v>
      </c>
      <c r="D17" s="430">
        <f t="shared" si="2"/>
        <v>124</v>
      </c>
      <c r="E17" s="431">
        <v>42</v>
      </c>
      <c r="F17" s="432">
        <v>41</v>
      </c>
      <c r="G17" s="433">
        <v>41</v>
      </c>
      <c r="H17" s="430">
        <f t="shared" si="4"/>
        <v>142</v>
      </c>
      <c r="I17" s="164">
        <v>50</v>
      </c>
      <c r="J17" s="164">
        <v>52</v>
      </c>
      <c r="K17" s="434">
        <v>40</v>
      </c>
      <c r="L17" s="424">
        <f t="shared" si="3"/>
        <v>-12.676056338028168</v>
      </c>
      <c r="M17" s="393">
        <f t="shared" si="3"/>
        <v>-16</v>
      </c>
      <c r="N17" s="393">
        <f t="shared" si="3"/>
        <v>-21.153846153846153</v>
      </c>
      <c r="O17" s="393">
        <f t="shared" si="3"/>
        <v>2.5</v>
      </c>
    </row>
    <row r="18" spans="1:15" ht="13.7" customHeight="1" x14ac:dyDescent="0.25">
      <c r="A18" s="192"/>
      <c r="B18" s="206" t="s">
        <v>13</v>
      </c>
      <c r="C18" s="209" t="s">
        <v>16</v>
      </c>
      <c r="D18" s="430">
        <f t="shared" si="2"/>
        <v>64</v>
      </c>
      <c r="E18" s="431">
        <v>23</v>
      </c>
      <c r="F18" s="432">
        <v>21</v>
      </c>
      <c r="G18" s="433">
        <v>20</v>
      </c>
      <c r="H18" s="430">
        <f t="shared" si="4"/>
        <v>63</v>
      </c>
      <c r="I18" s="164">
        <v>20</v>
      </c>
      <c r="J18" s="164">
        <v>21</v>
      </c>
      <c r="K18" s="434">
        <v>22</v>
      </c>
      <c r="L18" s="424">
        <f t="shared" si="3"/>
        <v>1.5873015873015872</v>
      </c>
      <c r="M18" s="393">
        <f t="shared" si="3"/>
        <v>15</v>
      </c>
      <c r="N18" s="393">
        <f t="shared" si="3"/>
        <v>0</v>
      </c>
      <c r="O18" s="393">
        <f t="shared" si="3"/>
        <v>-9.0909090909090917</v>
      </c>
    </row>
    <row r="19" spans="1:15" ht="13.7" customHeight="1" x14ac:dyDescent="0.25">
      <c r="A19" s="192"/>
      <c r="B19" s="206" t="s">
        <v>48</v>
      </c>
      <c r="C19" s="209" t="s">
        <v>16</v>
      </c>
      <c r="D19" s="430">
        <f t="shared" si="2"/>
        <v>128</v>
      </c>
      <c r="E19" s="431">
        <v>40</v>
      </c>
      <c r="F19" s="432">
        <v>45</v>
      </c>
      <c r="G19" s="433">
        <v>43</v>
      </c>
      <c r="H19" s="430">
        <f t="shared" si="4"/>
        <v>123</v>
      </c>
      <c r="I19" s="164">
        <v>38</v>
      </c>
      <c r="J19" s="164">
        <v>47</v>
      </c>
      <c r="K19" s="434">
        <v>38</v>
      </c>
      <c r="L19" s="424">
        <f t="shared" si="3"/>
        <v>4.0650406504065035</v>
      </c>
      <c r="M19" s="393">
        <f t="shared" si="3"/>
        <v>5.2631578947368416</v>
      </c>
      <c r="N19" s="393">
        <f t="shared" si="3"/>
        <v>-4.2553191489361701</v>
      </c>
      <c r="O19" s="393">
        <f t="shared" si="3"/>
        <v>13.157894736842104</v>
      </c>
    </row>
    <row r="20" spans="1:15" ht="13.7" customHeight="1" x14ac:dyDescent="0.25">
      <c r="A20" s="192"/>
      <c r="B20" s="206" t="s">
        <v>132</v>
      </c>
      <c r="C20" s="209" t="s">
        <v>16</v>
      </c>
      <c r="D20" s="430">
        <f>SUM(E20:G20)</f>
        <v>454</v>
      </c>
      <c r="E20" s="164">
        <v>156</v>
      </c>
      <c r="F20" s="430">
        <v>165</v>
      </c>
      <c r="G20" s="434">
        <v>133</v>
      </c>
      <c r="H20" s="430">
        <f t="shared" si="4"/>
        <v>484</v>
      </c>
      <c r="I20" s="164">
        <v>176</v>
      </c>
      <c r="J20" s="164">
        <v>164</v>
      </c>
      <c r="K20" s="434">
        <v>144</v>
      </c>
      <c r="L20" s="424">
        <f t="shared" si="3"/>
        <v>-6.1983471074380168</v>
      </c>
      <c r="M20" s="393">
        <f t="shared" si="3"/>
        <v>-11.363636363636363</v>
      </c>
      <c r="N20" s="393">
        <f t="shared" si="3"/>
        <v>0.6097560975609756</v>
      </c>
      <c r="O20" s="393">
        <f t="shared" si="3"/>
        <v>-7.6388888888888893</v>
      </c>
    </row>
    <row r="21" spans="1:15" ht="6.95" customHeight="1" x14ac:dyDescent="0.25">
      <c r="A21" s="192"/>
      <c r="B21" s="207"/>
      <c r="C21" s="209"/>
      <c r="D21" s="430"/>
      <c r="E21" s="164"/>
      <c r="F21" s="430"/>
      <c r="G21" s="434"/>
      <c r="H21" s="430"/>
      <c r="I21" s="164"/>
      <c r="J21" s="164"/>
      <c r="K21" s="434"/>
      <c r="L21" s="424"/>
      <c r="M21" s="393"/>
      <c r="N21" s="393"/>
      <c r="O21" s="393"/>
    </row>
    <row r="22" spans="1:15" ht="13.7" customHeight="1" x14ac:dyDescent="0.25">
      <c r="A22" s="194"/>
      <c r="B22" s="208" t="s">
        <v>68</v>
      </c>
      <c r="C22" s="209" t="s">
        <v>173</v>
      </c>
      <c r="D22" s="426">
        <f t="shared" ref="D22:K22" si="5">SUM(D24:D34)</f>
        <v>64465.382999999994</v>
      </c>
      <c r="E22" s="345">
        <f>SUM(E24:E34)</f>
        <v>19641.486000000001</v>
      </c>
      <c r="F22" s="426">
        <f t="shared" si="5"/>
        <v>21995.719000000001</v>
      </c>
      <c r="G22" s="427">
        <f t="shared" si="5"/>
        <v>22828.178</v>
      </c>
      <c r="H22" s="426">
        <f t="shared" si="5"/>
        <v>56858.307000000001</v>
      </c>
      <c r="I22" s="345">
        <f t="shared" si="5"/>
        <v>18227.743999999999</v>
      </c>
      <c r="J22" s="345">
        <f t="shared" si="5"/>
        <v>19744.023999999998</v>
      </c>
      <c r="K22" s="427">
        <f t="shared" si="5"/>
        <v>18886.538999999997</v>
      </c>
      <c r="L22" s="425">
        <f>(D22-H22)/H22*100</f>
        <v>13.379005463528825</v>
      </c>
      <c r="M22" s="394">
        <f>(E22-I22)/I22*100</f>
        <v>7.7559899897650633</v>
      </c>
      <c r="N22" s="394">
        <f>(F22-J22)/J22*100</f>
        <v>11.404438122644116</v>
      </c>
      <c r="O22" s="394">
        <f>(G22-K22)/K22*100</f>
        <v>20.870096951061299</v>
      </c>
    </row>
    <row r="23" spans="1:15" ht="6.95" customHeight="1" x14ac:dyDescent="0.25">
      <c r="A23" s="192"/>
      <c r="B23" s="207"/>
      <c r="C23" s="365"/>
      <c r="D23" s="435"/>
      <c r="E23" s="436"/>
      <c r="F23" s="435"/>
      <c r="G23" s="437"/>
      <c r="H23" s="435"/>
      <c r="I23" s="436"/>
      <c r="J23" s="436"/>
      <c r="K23" s="437"/>
      <c r="L23" s="424"/>
      <c r="M23" s="393"/>
      <c r="N23" s="393"/>
      <c r="O23" s="393"/>
    </row>
    <row r="24" spans="1:15" ht="13.7" customHeight="1" x14ac:dyDescent="0.25">
      <c r="A24" s="192"/>
      <c r="B24" s="206" t="s">
        <v>9</v>
      </c>
      <c r="C24" s="209" t="s">
        <v>173</v>
      </c>
      <c r="D24" s="438">
        <f>SUM(E24:G24)</f>
        <v>9364.23</v>
      </c>
      <c r="E24" s="161">
        <v>2803.527</v>
      </c>
      <c r="F24" s="438">
        <v>3140.471</v>
      </c>
      <c r="G24" s="439">
        <v>3420.232</v>
      </c>
      <c r="H24" s="438">
        <f>SUM(I24:K24)</f>
        <v>9072.2089999999989</v>
      </c>
      <c r="I24" s="440">
        <v>3017.2249999999999</v>
      </c>
      <c r="J24" s="440">
        <v>2842.2809999999999</v>
      </c>
      <c r="K24" s="441">
        <v>3212.703</v>
      </c>
      <c r="L24" s="424">
        <f t="shared" ref="L24:O34" si="6">(D24-H24)/H24*100</f>
        <v>3.2188522111869413</v>
      </c>
      <c r="M24" s="393">
        <f t="shared" si="6"/>
        <v>-7.082600734118266</v>
      </c>
      <c r="N24" s="393">
        <f t="shared" si="6"/>
        <v>10.4912216631642</v>
      </c>
      <c r="O24" s="393">
        <f t="shared" si="6"/>
        <v>6.4596385037770379</v>
      </c>
    </row>
    <row r="25" spans="1:15" ht="13.7" customHeight="1" x14ac:dyDescent="0.25">
      <c r="A25" s="192"/>
      <c r="B25" s="206" t="s">
        <v>10</v>
      </c>
      <c r="C25" s="209" t="s">
        <v>173</v>
      </c>
      <c r="D25" s="438">
        <f t="shared" ref="D25:D33" si="7">SUM(E25:G25)</f>
        <v>1595.0909999999999</v>
      </c>
      <c r="E25" s="161">
        <v>577.93200000000002</v>
      </c>
      <c r="F25" s="438">
        <v>461.685</v>
      </c>
      <c r="G25" s="439">
        <v>555.47400000000005</v>
      </c>
      <c r="H25" s="438">
        <f t="shared" ref="H25:H34" si="8">SUM(I25:K25)</f>
        <v>1246.009</v>
      </c>
      <c r="I25" s="440">
        <v>469.495</v>
      </c>
      <c r="J25" s="440">
        <v>352.75400000000002</v>
      </c>
      <c r="K25" s="441">
        <v>423.76</v>
      </c>
      <c r="L25" s="424">
        <f t="shared" si="6"/>
        <v>28.016009515180055</v>
      </c>
      <c r="M25" s="393">
        <f t="shared" si="6"/>
        <v>23.096518599772097</v>
      </c>
      <c r="N25" s="393">
        <f t="shared" si="6"/>
        <v>30.880160111579169</v>
      </c>
      <c r="O25" s="393">
        <f t="shared" si="6"/>
        <v>31.082216348876734</v>
      </c>
    </row>
    <row r="26" spans="1:15" ht="13.7" customHeight="1" x14ac:dyDescent="0.25">
      <c r="A26" s="192"/>
      <c r="B26" s="206" t="s">
        <v>11</v>
      </c>
      <c r="C26" s="209" t="s">
        <v>173</v>
      </c>
      <c r="D26" s="438">
        <f t="shared" si="7"/>
        <v>421.06899999999996</v>
      </c>
      <c r="E26" s="161">
        <v>141.65700000000001</v>
      </c>
      <c r="F26" s="438">
        <v>144.81</v>
      </c>
      <c r="G26" s="439">
        <v>134.602</v>
      </c>
      <c r="H26" s="438">
        <f t="shared" si="8"/>
        <v>475.75200000000007</v>
      </c>
      <c r="I26" s="440">
        <v>174.386</v>
      </c>
      <c r="J26" s="440">
        <v>169.31</v>
      </c>
      <c r="K26" s="441">
        <v>132.05600000000001</v>
      </c>
      <c r="L26" s="424">
        <f t="shared" si="6"/>
        <v>-11.494013687803751</v>
      </c>
      <c r="M26" s="393">
        <f t="shared" si="6"/>
        <v>-18.768135056713259</v>
      </c>
      <c r="N26" s="393">
        <f t="shared" si="6"/>
        <v>-14.470497903254383</v>
      </c>
      <c r="O26" s="393">
        <f t="shared" si="6"/>
        <v>1.9279699521415097</v>
      </c>
    </row>
    <row r="27" spans="1:15" ht="13.7" customHeight="1" x14ac:dyDescent="0.25">
      <c r="A27" s="192"/>
      <c r="B27" s="206" t="s">
        <v>6</v>
      </c>
      <c r="C27" s="209" t="s">
        <v>173</v>
      </c>
      <c r="D27" s="438">
        <f t="shared" si="7"/>
        <v>13094.475999999999</v>
      </c>
      <c r="E27" s="161">
        <v>3409.0129999999999</v>
      </c>
      <c r="F27" s="438">
        <v>4045.33</v>
      </c>
      <c r="G27" s="439">
        <v>5640.1329999999998</v>
      </c>
      <c r="H27" s="438">
        <f t="shared" si="8"/>
        <v>10549.924999999999</v>
      </c>
      <c r="I27" s="440">
        <v>3170.0230000000001</v>
      </c>
      <c r="J27" s="440">
        <v>3600.681</v>
      </c>
      <c r="K27" s="441">
        <v>3779.221</v>
      </c>
      <c r="L27" s="424">
        <f t="shared" si="6"/>
        <v>24.119138287712943</v>
      </c>
      <c r="M27" s="393">
        <f t="shared" si="6"/>
        <v>7.5390620194238274</v>
      </c>
      <c r="N27" s="393">
        <f t="shared" si="6"/>
        <v>12.349025087198779</v>
      </c>
      <c r="O27" s="393">
        <f t="shared" si="6"/>
        <v>49.240623927523686</v>
      </c>
    </row>
    <row r="28" spans="1:15" ht="13.7" customHeight="1" x14ac:dyDescent="0.25">
      <c r="A28" s="192"/>
      <c r="B28" s="206" t="s">
        <v>131</v>
      </c>
      <c r="C28" s="209" t="s">
        <v>173</v>
      </c>
      <c r="D28" s="438">
        <f t="shared" si="7"/>
        <v>5731.4480000000003</v>
      </c>
      <c r="E28" s="161">
        <v>1937.7670000000001</v>
      </c>
      <c r="F28" s="438">
        <v>2032.114</v>
      </c>
      <c r="G28" s="439">
        <v>1761.567</v>
      </c>
      <c r="H28" s="438">
        <f t="shared" si="8"/>
        <v>5372.0929999999998</v>
      </c>
      <c r="I28" s="440">
        <v>1900.134</v>
      </c>
      <c r="J28" s="440">
        <v>1738.692</v>
      </c>
      <c r="K28" s="441">
        <v>1733.2670000000001</v>
      </c>
      <c r="L28" s="424">
        <f t="shared" si="6"/>
        <v>6.6892922367501928</v>
      </c>
      <c r="M28" s="393">
        <f t="shared" si="6"/>
        <v>1.9805445300173585</v>
      </c>
      <c r="N28" s="393">
        <f t="shared" si="6"/>
        <v>16.87601944450196</v>
      </c>
      <c r="O28" s="393">
        <f t="shared" si="6"/>
        <v>1.6327547919622283</v>
      </c>
    </row>
    <row r="29" spans="1:15" ht="13.7" customHeight="1" x14ac:dyDescent="0.25">
      <c r="A29" s="192"/>
      <c r="B29" s="206" t="s">
        <v>12</v>
      </c>
      <c r="C29" s="209" t="s">
        <v>173</v>
      </c>
      <c r="D29" s="438">
        <f t="shared" si="7"/>
        <v>25262.502</v>
      </c>
      <c r="E29" s="161">
        <v>8327.5519999999997</v>
      </c>
      <c r="F29" s="438">
        <v>8944.4390000000003</v>
      </c>
      <c r="G29" s="439">
        <v>7990.5110000000004</v>
      </c>
      <c r="H29" s="438">
        <f t="shared" si="8"/>
        <v>22679.059000000001</v>
      </c>
      <c r="I29" s="440">
        <v>7566.1390000000001</v>
      </c>
      <c r="J29" s="440">
        <v>8096.5209999999997</v>
      </c>
      <c r="K29" s="441">
        <v>7016.3990000000003</v>
      </c>
      <c r="L29" s="424">
        <f t="shared" si="6"/>
        <v>11.391314780741119</v>
      </c>
      <c r="M29" s="393">
        <f t="shared" si="6"/>
        <v>10.063428652315263</v>
      </c>
      <c r="N29" s="393">
        <f t="shared" si="6"/>
        <v>10.472621512375508</v>
      </c>
      <c r="O29" s="393">
        <f t="shared" si="6"/>
        <v>13.883360966216433</v>
      </c>
    </row>
    <row r="30" spans="1:15" ht="13.7" customHeight="1" x14ac:dyDescent="0.25">
      <c r="A30" s="192"/>
      <c r="B30" s="206" t="s">
        <v>14</v>
      </c>
      <c r="C30" s="209" t="s">
        <v>173</v>
      </c>
      <c r="D30" s="438">
        <f t="shared" si="7"/>
        <v>3240.2379999999998</v>
      </c>
      <c r="E30" s="161">
        <v>1001.641</v>
      </c>
      <c r="F30" s="438">
        <v>1344.2059999999999</v>
      </c>
      <c r="G30" s="439">
        <v>894.39099999999996</v>
      </c>
      <c r="H30" s="438">
        <f t="shared" si="8"/>
        <v>2226.779</v>
      </c>
      <c r="I30" s="440">
        <v>471.96899999999999</v>
      </c>
      <c r="J30" s="440">
        <v>930.88499999999999</v>
      </c>
      <c r="K30" s="441">
        <v>823.92499999999995</v>
      </c>
      <c r="L30" s="424">
        <f t="shared" si="6"/>
        <v>45.512329692349347</v>
      </c>
      <c r="M30" s="393">
        <f t="shared" si="6"/>
        <v>112.22601484419528</v>
      </c>
      <c r="N30" s="393">
        <f t="shared" si="6"/>
        <v>44.400865842719554</v>
      </c>
      <c r="O30" s="393">
        <f t="shared" si="6"/>
        <v>8.5524774706435664</v>
      </c>
    </row>
    <row r="31" spans="1:15" ht="13.7" customHeight="1" x14ac:dyDescent="0.25">
      <c r="A31" s="192"/>
      <c r="B31" s="206" t="s">
        <v>66</v>
      </c>
      <c r="C31" s="209" t="s">
        <v>173</v>
      </c>
      <c r="D31" s="438">
        <f t="shared" si="7"/>
        <v>574.60500000000002</v>
      </c>
      <c r="E31" s="161">
        <v>183.02600000000001</v>
      </c>
      <c r="F31" s="438">
        <v>195.886</v>
      </c>
      <c r="G31" s="439">
        <v>195.69300000000001</v>
      </c>
      <c r="H31" s="438">
        <f t="shared" si="8"/>
        <v>529.21400000000006</v>
      </c>
      <c r="I31" s="440">
        <v>144.79400000000001</v>
      </c>
      <c r="J31" s="440">
        <v>231.142</v>
      </c>
      <c r="K31" s="441">
        <v>153.27799999999999</v>
      </c>
      <c r="L31" s="424">
        <f t="shared" si="6"/>
        <v>8.577059563805939</v>
      </c>
      <c r="M31" s="393">
        <f t="shared" si="6"/>
        <v>26.404409022473303</v>
      </c>
      <c r="N31" s="393">
        <f t="shared" si="6"/>
        <v>-15.252961383045921</v>
      </c>
      <c r="O31" s="393">
        <f t="shared" si="6"/>
        <v>27.67194248359192</v>
      </c>
    </row>
    <row r="32" spans="1:15" ht="13.7" customHeight="1" x14ac:dyDescent="0.25">
      <c r="A32" s="192"/>
      <c r="B32" s="206" t="s">
        <v>13</v>
      </c>
      <c r="C32" s="209" t="s">
        <v>173</v>
      </c>
      <c r="D32" s="438">
        <f t="shared" si="7"/>
        <v>474.74</v>
      </c>
      <c r="E32" s="161">
        <v>164.68899999999999</v>
      </c>
      <c r="F32" s="438">
        <v>166.04400000000001</v>
      </c>
      <c r="G32" s="439">
        <v>144.00700000000001</v>
      </c>
      <c r="H32" s="438">
        <f t="shared" si="8"/>
        <v>473.53399999999999</v>
      </c>
      <c r="I32" s="440">
        <v>146.73500000000001</v>
      </c>
      <c r="J32" s="440">
        <v>157.34899999999999</v>
      </c>
      <c r="K32" s="441">
        <v>169.45</v>
      </c>
      <c r="L32" s="424">
        <f t="shared" si="6"/>
        <v>0.25468076209945167</v>
      </c>
      <c r="M32" s="393">
        <f t="shared" si="6"/>
        <v>12.235662929771342</v>
      </c>
      <c r="N32" s="393">
        <f t="shared" si="6"/>
        <v>5.5259327990645142</v>
      </c>
      <c r="O32" s="393">
        <f t="shared" si="6"/>
        <v>-15.015048686928289</v>
      </c>
    </row>
    <row r="33" spans="1:15" ht="13.7" customHeight="1" x14ac:dyDescent="0.25">
      <c r="A33" s="192"/>
      <c r="B33" s="206" t="s">
        <v>48</v>
      </c>
      <c r="C33" s="209" t="s">
        <v>173</v>
      </c>
      <c r="D33" s="438">
        <f t="shared" si="7"/>
        <v>2453.596</v>
      </c>
      <c r="E33" s="161">
        <v>411.65</v>
      </c>
      <c r="F33" s="438">
        <v>734.68</v>
      </c>
      <c r="G33" s="439">
        <v>1307.2660000000001</v>
      </c>
      <c r="H33" s="438">
        <f t="shared" si="8"/>
        <v>2220.6660000000002</v>
      </c>
      <c r="I33" s="440">
        <v>493.56400000000002</v>
      </c>
      <c r="J33" s="440">
        <v>935.42700000000002</v>
      </c>
      <c r="K33" s="441">
        <v>791.67499999999995</v>
      </c>
      <c r="L33" s="424">
        <f t="shared" si="6"/>
        <v>10.489195583667234</v>
      </c>
      <c r="M33" s="393">
        <f t="shared" si="6"/>
        <v>-16.59642923714048</v>
      </c>
      <c r="N33" s="393">
        <f t="shared" si="6"/>
        <v>-21.460466717338718</v>
      </c>
      <c r="O33" s="393">
        <f t="shared" si="6"/>
        <v>65.126598667382467</v>
      </c>
    </row>
    <row r="34" spans="1:15" ht="13.7" customHeight="1" x14ac:dyDescent="0.25">
      <c r="A34" s="192"/>
      <c r="B34" s="206" t="s">
        <v>132</v>
      </c>
      <c r="C34" s="209" t="s">
        <v>173</v>
      </c>
      <c r="D34" s="438">
        <f>SUM(E34:G34)</f>
        <v>2253.3880000000004</v>
      </c>
      <c r="E34" s="161">
        <v>683.03200000000004</v>
      </c>
      <c r="F34" s="438">
        <v>786.05400000000009</v>
      </c>
      <c r="G34" s="439">
        <v>784.30200000000002</v>
      </c>
      <c r="H34" s="438">
        <f t="shared" si="8"/>
        <v>2013.067</v>
      </c>
      <c r="I34" s="161">
        <v>673.28</v>
      </c>
      <c r="J34" s="161">
        <v>688.98199999999997</v>
      </c>
      <c r="K34" s="439">
        <v>650.80499999999995</v>
      </c>
      <c r="L34" s="424">
        <f t="shared" si="6"/>
        <v>11.938052732472409</v>
      </c>
      <c r="M34" s="393">
        <f t="shared" si="6"/>
        <v>1.4484315589353711</v>
      </c>
      <c r="N34" s="393">
        <f t="shared" si="6"/>
        <v>14.089192460760966</v>
      </c>
      <c r="O34" s="393">
        <f t="shared" si="6"/>
        <v>20.512595938875712</v>
      </c>
    </row>
    <row r="35" spans="1:15" ht="6.95" customHeight="1" thickBot="1" x14ac:dyDescent="0.3">
      <c r="A35" s="192"/>
      <c r="B35" s="210"/>
      <c r="C35" s="366"/>
      <c r="D35" s="212"/>
      <c r="E35" s="212"/>
      <c r="F35" s="212"/>
      <c r="G35" s="213"/>
      <c r="H35" s="211"/>
      <c r="I35" s="212"/>
      <c r="J35" s="212"/>
      <c r="K35" s="213"/>
      <c r="L35" s="211"/>
      <c r="M35" s="212"/>
      <c r="N35" s="212"/>
      <c r="O35" s="212"/>
    </row>
    <row r="36" spans="1:15" s="14" customFormat="1" ht="12" customHeight="1" thickTop="1" x14ac:dyDescent="0.2">
      <c r="A36" s="192"/>
      <c r="B36" s="348" t="s">
        <v>182</v>
      </c>
      <c r="C36" s="192"/>
      <c r="D36" s="193"/>
      <c r="E36" s="193"/>
      <c r="F36" s="193"/>
      <c r="G36" s="193"/>
      <c r="H36" s="193"/>
      <c r="I36" s="193"/>
      <c r="J36" s="193"/>
      <c r="K36" s="214"/>
      <c r="L36" s="193"/>
      <c r="M36" s="193"/>
      <c r="N36" s="193"/>
      <c r="O36" s="349" t="s">
        <v>121</v>
      </c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8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  <headerFooter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N84"/>
  <sheetViews>
    <sheetView showGridLines="0" zoomScaleNormal="100" workbookViewId="0">
      <pane xSplit="2" ySplit="6" topLeftCell="C7" activePane="bottomRight" state="frozen"/>
      <selection activeCell="H22" sqref="H22"/>
      <selection pane="topRight" activeCell="H22" sqref="H22"/>
      <selection pane="bottomLeft" activeCell="H22" sqref="H22"/>
      <selection pane="bottomRight" activeCell="N85" sqref="N85"/>
    </sheetView>
  </sheetViews>
  <sheetFormatPr defaultRowHeight="15" x14ac:dyDescent="0.25"/>
  <cols>
    <col min="1" max="1" width="4" style="35" customWidth="1"/>
    <col min="2" max="2" width="29.7109375" style="35" customWidth="1"/>
    <col min="3" max="3" width="16" style="36" bestFit="1" customWidth="1"/>
    <col min="4" max="6" width="10.140625" style="36" customWidth="1"/>
    <col min="7" max="7" width="17.42578125" style="36" bestFit="1" customWidth="1"/>
    <col min="8" max="11" width="10.140625" style="36" customWidth="1"/>
    <col min="12" max="12" width="11.42578125" style="36" customWidth="1"/>
    <col min="13" max="13" width="10.140625" style="36" customWidth="1"/>
    <col min="14" max="14" width="10.42578125" style="36" customWidth="1"/>
  </cols>
  <sheetData>
    <row r="1" spans="1:14" ht="18" customHeight="1" x14ac:dyDescent="0.25">
      <c r="A1" s="192"/>
      <c r="B1" s="192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4" x14ac:dyDescent="0.25">
      <c r="A2" s="192"/>
      <c r="B2" s="194" t="s">
        <v>108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</row>
    <row r="3" spans="1:14" ht="6.95" customHeight="1" x14ac:dyDescent="0.25">
      <c r="A3" s="192"/>
      <c r="B3" s="192"/>
      <c r="C3" s="215"/>
      <c r="D3" s="215"/>
      <c r="E3" s="215"/>
      <c r="F3" s="215"/>
      <c r="G3" s="215"/>
      <c r="H3" s="215"/>
      <c r="I3" s="215"/>
      <c r="J3" s="215"/>
      <c r="K3" s="193"/>
      <c r="L3" s="192"/>
      <c r="M3" s="192"/>
      <c r="N3" s="193"/>
    </row>
    <row r="4" spans="1:14" ht="15.75" thickBot="1" x14ac:dyDescent="0.3">
      <c r="A4" s="192"/>
      <c r="B4" s="192"/>
      <c r="C4" s="193"/>
      <c r="D4" s="216"/>
      <c r="E4" s="216"/>
      <c r="F4" s="216"/>
      <c r="G4" s="216"/>
      <c r="H4" s="216"/>
      <c r="I4" s="216"/>
      <c r="J4" s="216"/>
      <c r="K4" s="193"/>
      <c r="L4" s="193"/>
      <c r="M4" s="193"/>
      <c r="N4" s="217" t="s">
        <v>174</v>
      </c>
    </row>
    <row r="5" spans="1:14" ht="22.5" customHeight="1" thickBot="1" x14ac:dyDescent="0.3">
      <c r="A5" s="192"/>
      <c r="B5" s="404"/>
      <c r="C5" s="401" t="s">
        <v>193</v>
      </c>
      <c r="D5" s="402"/>
      <c r="E5" s="402"/>
      <c r="F5" s="403"/>
      <c r="G5" s="401" t="s">
        <v>186</v>
      </c>
      <c r="H5" s="402"/>
      <c r="I5" s="402"/>
      <c r="J5" s="403"/>
      <c r="K5" s="401" t="s">
        <v>50</v>
      </c>
      <c r="L5" s="402"/>
      <c r="M5" s="402"/>
      <c r="N5" s="403"/>
    </row>
    <row r="6" spans="1:14" ht="22.5" customHeight="1" thickBot="1" x14ac:dyDescent="0.3">
      <c r="A6" s="192"/>
      <c r="B6" s="405"/>
      <c r="C6" s="128" t="s">
        <v>0</v>
      </c>
      <c r="D6" s="152" t="s">
        <v>196</v>
      </c>
      <c r="E6" s="152" t="s">
        <v>197</v>
      </c>
      <c r="F6" s="152" t="s">
        <v>198</v>
      </c>
      <c r="G6" s="128" t="s">
        <v>0</v>
      </c>
      <c r="H6" s="152" t="s">
        <v>199</v>
      </c>
      <c r="I6" s="152" t="s">
        <v>200</v>
      </c>
      <c r="J6" s="152" t="s">
        <v>201</v>
      </c>
      <c r="K6" s="128" t="str">
        <f>C6</f>
        <v>Total</v>
      </c>
      <c r="L6" s="152" t="str">
        <f>D6</f>
        <v>jul.23</v>
      </c>
      <c r="M6" s="152" t="str">
        <f t="shared" ref="M6:N6" si="0">E6</f>
        <v>ago.23</v>
      </c>
      <c r="N6" s="152" t="str">
        <f t="shared" si="0"/>
        <v>set.23</v>
      </c>
    </row>
    <row r="7" spans="1:14" ht="6.95" customHeight="1" x14ac:dyDescent="0.25">
      <c r="A7" s="192"/>
      <c r="B7" s="218"/>
      <c r="C7" s="389"/>
      <c r="D7" s="390"/>
      <c r="E7" s="390"/>
      <c r="F7" s="391"/>
      <c r="G7" s="389"/>
      <c r="H7" s="390"/>
      <c r="I7" s="390"/>
      <c r="J7" s="391"/>
      <c r="K7" s="389"/>
      <c r="L7" s="395"/>
      <c r="M7" s="390"/>
      <c r="N7" s="390"/>
    </row>
    <row r="8" spans="1:14" x14ac:dyDescent="0.25">
      <c r="A8" s="192"/>
      <c r="B8" s="442" t="s">
        <v>0</v>
      </c>
      <c r="C8" s="157">
        <f>SUM(D8:F8)</f>
        <v>21037.309999999998</v>
      </c>
      <c r="D8" s="426">
        <f t="shared" ref="D8:J8" si="1">SUM(D10:D20)</f>
        <v>7168.3169999999991</v>
      </c>
      <c r="E8" s="426">
        <f t="shared" si="1"/>
        <v>7345.0189999999993</v>
      </c>
      <c r="F8" s="158">
        <f t="shared" si="1"/>
        <v>6523.9740000000002</v>
      </c>
      <c r="G8" s="345">
        <f t="shared" si="1"/>
        <v>22294.917999999998</v>
      </c>
      <c r="H8" s="345">
        <f t="shared" si="1"/>
        <v>8010.8119999999999</v>
      </c>
      <c r="I8" s="345">
        <f t="shared" si="1"/>
        <v>7317.121000000001</v>
      </c>
      <c r="J8" s="158">
        <f t="shared" si="1"/>
        <v>6966.9849999999979</v>
      </c>
      <c r="K8" s="425">
        <f>(C8-G8)/G8*100</f>
        <v>-5.6407832493485754</v>
      </c>
      <c r="L8" s="394">
        <f>(D8-H8)/H8*100</f>
        <v>-10.516973809895935</v>
      </c>
      <c r="M8" s="394">
        <f>(E8-I8)/I8*100</f>
        <v>0.3812701744306034</v>
      </c>
      <c r="N8" s="394">
        <f>(F8-J8)/J8*100</f>
        <v>-6.3587190154707933</v>
      </c>
    </row>
    <row r="9" spans="1:14" ht="6.95" customHeight="1" x14ac:dyDescent="0.25">
      <c r="A9" s="192"/>
      <c r="B9" s="443"/>
      <c r="C9" s="453"/>
      <c r="D9" s="435"/>
      <c r="E9" s="435"/>
      <c r="F9" s="454"/>
      <c r="G9" s="436"/>
      <c r="H9" s="436"/>
      <c r="I9" s="436"/>
      <c r="J9" s="454"/>
      <c r="K9" s="423"/>
      <c r="L9" s="392"/>
      <c r="M9" s="392"/>
      <c r="N9" s="392"/>
    </row>
    <row r="10" spans="1:14" x14ac:dyDescent="0.25">
      <c r="A10" s="192"/>
      <c r="B10" s="444" t="s">
        <v>9</v>
      </c>
      <c r="C10" s="160">
        <f>SUM(D10:F10)</f>
        <v>3367.6329999999998</v>
      </c>
      <c r="D10" s="432">
        <f t="shared" ref="D10:F20" si="2">+SUM(D24)+SUM(D38)</f>
        <v>1175.502</v>
      </c>
      <c r="E10" s="438">
        <f t="shared" si="2"/>
        <v>1154.4369999999999</v>
      </c>
      <c r="F10" s="162">
        <f t="shared" si="2"/>
        <v>1037.694</v>
      </c>
      <c r="G10" s="438">
        <f>SUM(H10:J10)</f>
        <v>3434.3389999999999</v>
      </c>
      <c r="H10" s="161">
        <f t="shared" ref="H10:J20" si="3">+SUM(H24)+SUM(H38)</f>
        <v>1239.134</v>
      </c>
      <c r="I10" s="161">
        <f t="shared" si="3"/>
        <v>1092.4960000000001</v>
      </c>
      <c r="J10" s="162">
        <f t="shared" si="3"/>
        <v>1102.7089999999998</v>
      </c>
      <c r="K10" s="424">
        <f t="shared" ref="K10:N20" si="4">(C10-G10)/G10*100</f>
        <v>-1.9423242725892853</v>
      </c>
      <c r="L10" s="393">
        <f t="shared" si="4"/>
        <v>-5.1351992601284495</v>
      </c>
      <c r="M10" s="393">
        <f t="shared" si="4"/>
        <v>5.6696775091167195</v>
      </c>
      <c r="N10" s="393">
        <f t="shared" si="4"/>
        <v>-5.8959344668448228</v>
      </c>
    </row>
    <row r="11" spans="1:14" x14ac:dyDescent="0.25">
      <c r="A11" s="192"/>
      <c r="B11" s="444" t="s">
        <v>10</v>
      </c>
      <c r="C11" s="160">
        <f t="shared" ref="C11:C20" si="5">SUM(D11:F11)</f>
        <v>1260.2159999999999</v>
      </c>
      <c r="D11" s="438">
        <f t="shared" si="2"/>
        <v>388.82599999999996</v>
      </c>
      <c r="E11" s="438">
        <f t="shared" si="2"/>
        <v>404.38699999999994</v>
      </c>
      <c r="F11" s="162">
        <f t="shared" si="2"/>
        <v>467.00299999999999</v>
      </c>
      <c r="G11" s="438">
        <f t="shared" ref="G11:G20" si="6">SUM(H11:J11)</f>
        <v>1550.729</v>
      </c>
      <c r="H11" s="161">
        <f t="shared" si="3"/>
        <v>582.70600000000002</v>
      </c>
      <c r="I11" s="161">
        <f t="shared" si="3"/>
        <v>455.17700000000002</v>
      </c>
      <c r="J11" s="162">
        <f t="shared" si="3"/>
        <v>512.846</v>
      </c>
      <c r="K11" s="424">
        <f t="shared" si="4"/>
        <v>-18.733963187636277</v>
      </c>
      <c r="L11" s="393">
        <f t="shared" si="4"/>
        <v>-33.272353468129737</v>
      </c>
      <c r="M11" s="393">
        <f t="shared" si="4"/>
        <v>-11.158296662616976</v>
      </c>
      <c r="N11" s="393">
        <f t="shared" si="4"/>
        <v>-8.9389407346454917</v>
      </c>
    </row>
    <row r="12" spans="1:14" x14ac:dyDescent="0.25">
      <c r="A12" s="192"/>
      <c r="B12" s="444" t="s">
        <v>11</v>
      </c>
      <c r="C12" s="160">
        <f t="shared" si="5"/>
        <v>466.209</v>
      </c>
      <c r="D12" s="438">
        <f t="shared" si="2"/>
        <v>172.62900000000002</v>
      </c>
      <c r="E12" s="438">
        <f t="shared" si="2"/>
        <v>134.15899999999999</v>
      </c>
      <c r="F12" s="162">
        <f t="shared" si="2"/>
        <v>159.42099999999999</v>
      </c>
      <c r="G12" s="438">
        <f t="shared" si="6"/>
        <v>594.625</v>
      </c>
      <c r="H12" s="161">
        <f t="shared" si="3"/>
        <v>221.33100000000002</v>
      </c>
      <c r="I12" s="161">
        <f t="shared" si="3"/>
        <v>194.82699999999997</v>
      </c>
      <c r="J12" s="162">
        <f t="shared" si="3"/>
        <v>178.46700000000001</v>
      </c>
      <c r="K12" s="424">
        <f t="shared" si="4"/>
        <v>-21.596132015976455</v>
      </c>
      <c r="L12" s="393">
        <f t="shared" si="4"/>
        <v>-22.0041476340865</v>
      </c>
      <c r="M12" s="393">
        <f t="shared" si="4"/>
        <v>-31.139421127461791</v>
      </c>
      <c r="N12" s="393">
        <f t="shared" si="4"/>
        <v>-10.672000986176727</v>
      </c>
    </row>
    <row r="13" spans="1:14" x14ac:dyDescent="0.25">
      <c r="A13" s="192"/>
      <c r="B13" s="444" t="s">
        <v>6</v>
      </c>
      <c r="C13" s="160">
        <f t="shared" si="5"/>
        <v>2541.3890000000001</v>
      </c>
      <c r="D13" s="438">
        <f t="shared" si="2"/>
        <v>860.67100000000005</v>
      </c>
      <c r="E13" s="438">
        <f t="shared" si="2"/>
        <v>911.47900000000004</v>
      </c>
      <c r="F13" s="162">
        <f t="shared" si="2"/>
        <v>769.23900000000003</v>
      </c>
      <c r="G13" s="438">
        <f t="shared" si="6"/>
        <v>2770.4690000000001</v>
      </c>
      <c r="H13" s="161">
        <f t="shared" si="3"/>
        <v>1076.067</v>
      </c>
      <c r="I13" s="161">
        <f t="shared" si="3"/>
        <v>918.19800000000009</v>
      </c>
      <c r="J13" s="162">
        <f t="shared" si="3"/>
        <v>776.20399999999995</v>
      </c>
      <c r="K13" s="424">
        <f t="shared" si="4"/>
        <v>-8.2686361045729058</v>
      </c>
      <c r="L13" s="393">
        <f t="shared" si="4"/>
        <v>-20.016969203590477</v>
      </c>
      <c r="M13" s="393">
        <f t="shared" si="4"/>
        <v>-0.73175938087428316</v>
      </c>
      <c r="N13" s="393">
        <f t="shared" si="4"/>
        <v>-0.89731565413215064</v>
      </c>
    </row>
    <row r="14" spans="1:14" x14ac:dyDescent="0.25">
      <c r="A14" s="192"/>
      <c r="B14" s="444" t="s">
        <v>133</v>
      </c>
      <c r="C14" s="160">
        <f t="shared" si="5"/>
        <v>1599.5050000000001</v>
      </c>
      <c r="D14" s="438">
        <f t="shared" si="2"/>
        <v>511.23900000000003</v>
      </c>
      <c r="E14" s="438">
        <f t="shared" si="2"/>
        <v>563.91499999999996</v>
      </c>
      <c r="F14" s="162">
        <f t="shared" si="2"/>
        <v>524.351</v>
      </c>
      <c r="G14" s="438">
        <f t="shared" si="6"/>
        <v>1461.7040000000002</v>
      </c>
      <c r="H14" s="161">
        <f t="shared" si="3"/>
        <v>609.5630000000001</v>
      </c>
      <c r="I14" s="161">
        <f t="shared" si="3"/>
        <v>429.31599999999997</v>
      </c>
      <c r="J14" s="162">
        <f t="shared" si="3"/>
        <v>422.82499999999999</v>
      </c>
      <c r="K14" s="424">
        <f t="shared" si="4"/>
        <v>9.4274216941323221</v>
      </c>
      <c r="L14" s="393">
        <f t="shared" si="4"/>
        <v>-16.130244125709741</v>
      </c>
      <c r="M14" s="393">
        <f t="shared" si="4"/>
        <v>31.351964520306719</v>
      </c>
      <c r="N14" s="393">
        <f t="shared" si="4"/>
        <v>24.011352214273046</v>
      </c>
    </row>
    <row r="15" spans="1:14" x14ac:dyDescent="0.25">
      <c r="A15" s="192"/>
      <c r="B15" s="444" t="s">
        <v>12</v>
      </c>
      <c r="C15" s="160">
        <f t="shared" si="5"/>
        <v>10693.909</v>
      </c>
      <c r="D15" s="438">
        <f t="shared" si="2"/>
        <v>3649.4309999999996</v>
      </c>
      <c r="E15" s="438">
        <f t="shared" si="2"/>
        <v>3828.1750000000002</v>
      </c>
      <c r="F15" s="162">
        <f t="shared" si="2"/>
        <v>3216.3029999999999</v>
      </c>
      <c r="G15" s="438">
        <f t="shared" si="6"/>
        <v>11176.781999999999</v>
      </c>
      <c r="H15" s="161">
        <f t="shared" si="3"/>
        <v>3837.3850000000002</v>
      </c>
      <c r="I15" s="161">
        <f t="shared" si="3"/>
        <v>3806.6880000000001</v>
      </c>
      <c r="J15" s="162">
        <f t="shared" si="3"/>
        <v>3532.7089999999998</v>
      </c>
      <c r="K15" s="424">
        <f t="shared" si="4"/>
        <v>-4.3203222537578316</v>
      </c>
      <c r="L15" s="393">
        <f t="shared" si="4"/>
        <v>-4.8979708838180329</v>
      </c>
      <c r="M15" s="393">
        <f t="shared" si="4"/>
        <v>0.56445392950512574</v>
      </c>
      <c r="N15" s="393">
        <f t="shared" si="4"/>
        <v>-8.9564693836939302</v>
      </c>
    </row>
    <row r="16" spans="1:14" x14ac:dyDescent="0.25">
      <c r="A16" s="192"/>
      <c r="B16" s="444" t="s">
        <v>14</v>
      </c>
      <c r="C16" s="160">
        <f t="shared" si="5"/>
        <v>397.65200000000004</v>
      </c>
      <c r="D16" s="438">
        <f t="shared" si="2"/>
        <v>148.876</v>
      </c>
      <c r="E16" s="438">
        <f t="shared" si="2"/>
        <v>114.53100000000001</v>
      </c>
      <c r="F16" s="162">
        <f t="shared" si="2"/>
        <v>134.245</v>
      </c>
      <c r="G16" s="438">
        <f t="shared" si="6"/>
        <v>460.41399999999999</v>
      </c>
      <c r="H16" s="161">
        <f t="shared" si="3"/>
        <v>167.977</v>
      </c>
      <c r="I16" s="161">
        <f t="shared" si="3"/>
        <v>145.07300000000001</v>
      </c>
      <c r="J16" s="162">
        <f t="shared" si="3"/>
        <v>147.364</v>
      </c>
      <c r="K16" s="424">
        <f t="shared" si="4"/>
        <v>-13.631644563371214</v>
      </c>
      <c r="L16" s="393">
        <f t="shared" si="4"/>
        <v>-11.37119962852057</v>
      </c>
      <c r="M16" s="393">
        <f t="shared" si="4"/>
        <v>-21.052849255202553</v>
      </c>
      <c r="N16" s="393">
        <f t="shared" si="4"/>
        <v>-8.9024456447979148</v>
      </c>
    </row>
    <row r="17" spans="1:14" x14ac:dyDescent="0.25">
      <c r="A17" s="192"/>
      <c r="B17" s="444" t="s">
        <v>66</v>
      </c>
      <c r="C17" s="160">
        <f t="shared" si="5"/>
        <v>131.91800000000001</v>
      </c>
      <c r="D17" s="438">
        <f t="shared" si="2"/>
        <v>54.284999999999997</v>
      </c>
      <c r="E17" s="438">
        <f t="shared" si="2"/>
        <v>40.380000000000003</v>
      </c>
      <c r="F17" s="162">
        <f t="shared" si="2"/>
        <v>37.253</v>
      </c>
      <c r="G17" s="438">
        <f t="shared" si="6"/>
        <v>215.06400000000002</v>
      </c>
      <c r="H17" s="161">
        <f t="shared" si="3"/>
        <v>46.033999999999999</v>
      </c>
      <c r="I17" s="161">
        <f t="shared" si="3"/>
        <v>75.656999999999996</v>
      </c>
      <c r="J17" s="162">
        <f t="shared" si="3"/>
        <v>93.373000000000005</v>
      </c>
      <c r="K17" s="424">
        <f t="shared" si="4"/>
        <v>-38.661049734032666</v>
      </c>
      <c r="L17" s="393">
        <f t="shared" si="4"/>
        <v>17.923708563235866</v>
      </c>
      <c r="M17" s="393">
        <f t="shared" si="4"/>
        <v>-46.627542725722662</v>
      </c>
      <c r="N17" s="393">
        <f t="shared" si="4"/>
        <v>-60.103027641823658</v>
      </c>
    </row>
    <row r="18" spans="1:14" x14ac:dyDescent="0.25">
      <c r="A18" s="192"/>
      <c r="B18" s="444" t="s">
        <v>13</v>
      </c>
      <c r="C18" s="160">
        <f t="shared" si="5"/>
        <v>338.31299999999999</v>
      </c>
      <c r="D18" s="438">
        <f t="shared" si="2"/>
        <v>110.73699999999999</v>
      </c>
      <c r="E18" s="438">
        <f t="shared" si="2"/>
        <v>116.562</v>
      </c>
      <c r="F18" s="162">
        <f t="shared" si="2"/>
        <v>111.01400000000001</v>
      </c>
      <c r="G18" s="438">
        <f t="shared" si="6"/>
        <v>320.83199999999999</v>
      </c>
      <c r="H18" s="161">
        <f t="shared" si="3"/>
        <v>104.288</v>
      </c>
      <c r="I18" s="161">
        <f t="shared" si="3"/>
        <v>104.55000000000001</v>
      </c>
      <c r="J18" s="162">
        <f t="shared" si="3"/>
        <v>111.994</v>
      </c>
      <c r="K18" s="424">
        <f t="shared" si="4"/>
        <v>5.4486460203470966</v>
      </c>
      <c r="L18" s="393">
        <f t="shared" si="4"/>
        <v>6.1838370665848403</v>
      </c>
      <c r="M18" s="393">
        <f t="shared" si="4"/>
        <v>11.489239598278321</v>
      </c>
      <c r="N18" s="393">
        <f t="shared" si="4"/>
        <v>-0.87504687751128618</v>
      </c>
    </row>
    <row r="19" spans="1:14" x14ac:dyDescent="0.25">
      <c r="A19" s="192"/>
      <c r="B19" s="444" t="s">
        <v>48</v>
      </c>
      <c r="C19" s="160">
        <f t="shared" si="5"/>
        <v>23.802</v>
      </c>
      <c r="D19" s="438">
        <f t="shared" si="2"/>
        <v>17.513999999999999</v>
      </c>
      <c r="E19" s="438">
        <f t="shared" si="2"/>
        <v>0.219</v>
      </c>
      <c r="F19" s="162">
        <f t="shared" si="2"/>
        <v>6.069</v>
      </c>
      <c r="G19" s="438">
        <f t="shared" si="6"/>
        <v>29.710999999999999</v>
      </c>
      <c r="H19" s="161">
        <f t="shared" si="3"/>
        <v>9.0239999999999991</v>
      </c>
      <c r="I19" s="161">
        <f t="shared" si="3"/>
        <v>11.731</v>
      </c>
      <c r="J19" s="162">
        <f t="shared" si="3"/>
        <v>8.9559999999999995</v>
      </c>
      <c r="K19" s="424">
        <f t="shared" si="4"/>
        <v>-19.888256874558241</v>
      </c>
      <c r="L19" s="393">
        <f t="shared" si="4"/>
        <v>94.082446808510639</v>
      </c>
      <c r="M19" s="393">
        <f t="shared" si="4"/>
        <v>-98.133151478987301</v>
      </c>
      <c r="N19" s="393">
        <f t="shared" si="4"/>
        <v>-32.235372934345683</v>
      </c>
    </row>
    <row r="20" spans="1:14" x14ac:dyDescent="0.25">
      <c r="A20" s="192"/>
      <c r="B20" s="444" t="s">
        <v>15</v>
      </c>
      <c r="C20" s="160">
        <f t="shared" si="5"/>
        <v>216.76400000000001</v>
      </c>
      <c r="D20" s="438">
        <f t="shared" si="2"/>
        <v>78.606999999999999</v>
      </c>
      <c r="E20" s="438">
        <f t="shared" si="2"/>
        <v>76.775000000000006</v>
      </c>
      <c r="F20" s="162">
        <f t="shared" si="2"/>
        <v>61.382000000000005</v>
      </c>
      <c r="G20" s="438">
        <f t="shared" si="6"/>
        <v>280.24899999999997</v>
      </c>
      <c r="H20" s="440">
        <f t="shared" si="3"/>
        <v>117.303</v>
      </c>
      <c r="I20" s="440">
        <f t="shared" si="3"/>
        <v>83.407999999999987</v>
      </c>
      <c r="J20" s="456">
        <f t="shared" si="3"/>
        <v>79.537999999999997</v>
      </c>
      <c r="K20" s="424">
        <f t="shared" si="4"/>
        <v>-22.653069234858989</v>
      </c>
      <c r="L20" s="393">
        <f t="shared" si="4"/>
        <v>-32.98807362130551</v>
      </c>
      <c r="M20" s="393">
        <f t="shared" si="4"/>
        <v>-7.9524745827738137</v>
      </c>
      <c r="N20" s="393">
        <f t="shared" si="4"/>
        <v>-22.826824913877633</v>
      </c>
    </row>
    <row r="21" spans="1:14" ht="6.95" customHeight="1" x14ac:dyDescent="0.25">
      <c r="A21" s="192"/>
      <c r="B21" s="444"/>
      <c r="C21" s="160"/>
      <c r="D21" s="438"/>
      <c r="E21" s="438"/>
      <c r="F21" s="162"/>
      <c r="G21" s="161"/>
      <c r="H21" s="161"/>
      <c r="I21" s="161"/>
      <c r="J21" s="162"/>
      <c r="K21" s="455"/>
      <c r="L21" s="396"/>
      <c r="M21" s="396"/>
      <c r="N21" s="396"/>
    </row>
    <row r="22" spans="1:14" x14ac:dyDescent="0.25">
      <c r="A22" s="192"/>
      <c r="B22" s="445" t="s">
        <v>17</v>
      </c>
      <c r="C22" s="157">
        <f>SUM(D22:F22)</f>
        <v>3314.9709999999995</v>
      </c>
      <c r="D22" s="426">
        <f t="shared" ref="D22:J22" si="7">SUM(D24:D34)</f>
        <v>1181.1919999999998</v>
      </c>
      <c r="E22" s="426">
        <f t="shared" si="7"/>
        <v>1133.1659999999999</v>
      </c>
      <c r="F22" s="158">
        <f t="shared" si="7"/>
        <v>1000.6129999999998</v>
      </c>
      <c r="G22" s="345">
        <f t="shared" si="7"/>
        <v>3555.9990000000007</v>
      </c>
      <c r="H22" s="345">
        <f t="shared" si="7"/>
        <v>1293.5509999999997</v>
      </c>
      <c r="I22" s="345">
        <f t="shared" si="7"/>
        <v>1199.9390000000001</v>
      </c>
      <c r="J22" s="158">
        <f t="shared" si="7"/>
        <v>1062.509</v>
      </c>
      <c r="K22" s="425">
        <f t="shared" ref="K22:N22" si="8">IF(AND(C22=0,G22=0),0,(C22-G22)/G22*100)</f>
        <v>-6.7780671479379242</v>
      </c>
      <c r="L22" s="394">
        <f t="shared" si="8"/>
        <v>-8.6860896864522505</v>
      </c>
      <c r="M22" s="394">
        <f t="shared" si="8"/>
        <v>-5.5646995388932385</v>
      </c>
      <c r="N22" s="394">
        <f t="shared" si="8"/>
        <v>-5.8254565373093481</v>
      </c>
    </row>
    <row r="23" spans="1:14" ht="6.95" customHeight="1" x14ac:dyDescent="0.25">
      <c r="A23" s="192"/>
      <c r="B23" s="446"/>
      <c r="C23" s="453"/>
      <c r="D23" s="435"/>
      <c r="E23" s="435"/>
      <c r="F23" s="454"/>
      <c r="G23" s="436"/>
      <c r="H23" s="436"/>
      <c r="I23" s="436"/>
      <c r="J23" s="454"/>
      <c r="K23" s="423"/>
      <c r="L23" s="392"/>
      <c r="M23" s="392"/>
      <c r="N23" s="392"/>
    </row>
    <row r="24" spans="1:14" x14ac:dyDescent="0.25">
      <c r="A24" s="192"/>
      <c r="B24" s="447" t="s">
        <v>9</v>
      </c>
      <c r="C24" s="160">
        <f>SUM(D24:F24)</f>
        <v>770.75700000000006</v>
      </c>
      <c r="D24" s="438">
        <v>254.95699999999999</v>
      </c>
      <c r="E24" s="438">
        <v>278.01100000000002</v>
      </c>
      <c r="F24" s="162">
        <v>237.78899999999999</v>
      </c>
      <c r="G24" s="161">
        <f>SUM(H24:J24)</f>
        <v>825.51499999999999</v>
      </c>
      <c r="H24" s="161">
        <v>314.21499999999997</v>
      </c>
      <c r="I24" s="161">
        <v>297.76600000000002</v>
      </c>
      <c r="J24" s="162">
        <v>213.53399999999999</v>
      </c>
      <c r="K24" s="424">
        <f t="shared" ref="K24:N34" si="9">IF(AND(C24=0,G24=0),0,(C24-G24)/G24*100)</f>
        <v>-6.6331926130960586</v>
      </c>
      <c r="L24" s="393">
        <f t="shared" si="9"/>
        <v>-18.859061470649074</v>
      </c>
      <c r="M24" s="393">
        <f t="shared" si="9"/>
        <v>-6.6344041965838931</v>
      </c>
      <c r="N24" s="393">
        <f t="shared" si="9"/>
        <v>11.358846834696113</v>
      </c>
    </row>
    <row r="25" spans="1:14" x14ac:dyDescent="0.25">
      <c r="A25" s="192"/>
      <c r="B25" s="447" t="s">
        <v>10</v>
      </c>
      <c r="C25" s="160">
        <f t="shared" ref="C25:C34" si="10">SUM(D25:F25)</f>
        <v>93.828000000000003</v>
      </c>
      <c r="D25" s="438">
        <v>43.343000000000004</v>
      </c>
      <c r="E25" s="438">
        <v>29.774999999999999</v>
      </c>
      <c r="F25" s="162">
        <v>20.71</v>
      </c>
      <c r="G25" s="161">
        <f t="shared" ref="G25:G34" si="11">SUM(H25:J25)</f>
        <v>121.6</v>
      </c>
      <c r="H25" s="161">
        <v>49.53</v>
      </c>
      <c r="I25" s="161">
        <v>43.796999999999997</v>
      </c>
      <c r="J25" s="162">
        <v>28.273</v>
      </c>
      <c r="K25" s="424">
        <f t="shared" si="9"/>
        <v>-22.838815789473678</v>
      </c>
      <c r="L25" s="393">
        <f t="shared" si="9"/>
        <v>-12.491419341813037</v>
      </c>
      <c r="M25" s="393">
        <f t="shared" si="9"/>
        <v>-32.015891499417762</v>
      </c>
      <c r="N25" s="393">
        <f t="shared" si="9"/>
        <v>-26.749902734057223</v>
      </c>
    </row>
    <row r="26" spans="1:14" x14ac:dyDescent="0.25">
      <c r="A26" s="192"/>
      <c r="B26" s="447" t="s">
        <v>11</v>
      </c>
      <c r="C26" s="160">
        <f t="shared" si="10"/>
        <v>21.533999999999999</v>
      </c>
      <c r="D26" s="438">
        <v>7.7759999999999998</v>
      </c>
      <c r="E26" s="438">
        <v>7.4980000000000002</v>
      </c>
      <c r="F26" s="162">
        <v>6.26</v>
      </c>
      <c r="G26" s="161">
        <f t="shared" si="11"/>
        <v>37.935000000000002</v>
      </c>
      <c r="H26" s="161">
        <v>12.99</v>
      </c>
      <c r="I26" s="161">
        <v>9.0399999999999991</v>
      </c>
      <c r="J26" s="162">
        <v>15.904999999999999</v>
      </c>
      <c r="K26" s="424">
        <f t="shared" si="9"/>
        <v>-43.234480031633062</v>
      </c>
      <c r="L26" s="393">
        <f t="shared" si="9"/>
        <v>-40.138568129330253</v>
      </c>
      <c r="M26" s="393">
        <f t="shared" si="9"/>
        <v>-17.057522123893794</v>
      </c>
      <c r="N26" s="393">
        <f t="shared" si="9"/>
        <v>-60.641307764853828</v>
      </c>
    </row>
    <row r="27" spans="1:14" x14ac:dyDescent="0.25">
      <c r="A27" s="192"/>
      <c r="B27" s="447" t="s">
        <v>6</v>
      </c>
      <c r="C27" s="160">
        <f t="shared" si="10"/>
        <v>407.34800000000001</v>
      </c>
      <c r="D27" s="438">
        <v>137.953</v>
      </c>
      <c r="E27" s="438">
        <v>146.09700000000001</v>
      </c>
      <c r="F27" s="162">
        <v>123.298</v>
      </c>
      <c r="G27" s="161">
        <f t="shared" si="11"/>
        <v>407.31700000000001</v>
      </c>
      <c r="H27" s="161">
        <v>156.55699999999999</v>
      </c>
      <c r="I27" s="161">
        <v>126.422</v>
      </c>
      <c r="J27" s="162">
        <v>124.33799999999999</v>
      </c>
      <c r="K27" s="424">
        <f t="shared" si="9"/>
        <v>7.610779810321178E-3</v>
      </c>
      <c r="L27" s="393">
        <f t="shared" si="9"/>
        <v>-11.883211865326997</v>
      </c>
      <c r="M27" s="393">
        <f t="shared" si="9"/>
        <v>15.562955814652524</v>
      </c>
      <c r="N27" s="393">
        <f t="shared" si="9"/>
        <v>-0.83642973185992386</v>
      </c>
    </row>
    <row r="28" spans="1:14" x14ac:dyDescent="0.25">
      <c r="A28" s="192"/>
      <c r="B28" s="447" t="s">
        <v>133</v>
      </c>
      <c r="C28" s="160">
        <f t="shared" si="10"/>
        <v>175.29399999999998</v>
      </c>
      <c r="D28" s="438">
        <v>72.825999999999993</v>
      </c>
      <c r="E28" s="438">
        <v>47.319000000000003</v>
      </c>
      <c r="F28" s="162">
        <v>55.149000000000001</v>
      </c>
      <c r="G28" s="161">
        <f t="shared" si="11"/>
        <v>122.45099999999999</v>
      </c>
      <c r="H28" s="161">
        <v>46.036000000000001</v>
      </c>
      <c r="I28" s="161">
        <v>31.120999999999999</v>
      </c>
      <c r="J28" s="162">
        <v>45.293999999999997</v>
      </c>
      <c r="K28" s="424">
        <f t="shared" si="9"/>
        <v>43.154404618990448</v>
      </c>
      <c r="L28" s="393">
        <f t="shared" si="9"/>
        <v>58.193587627074436</v>
      </c>
      <c r="M28" s="393">
        <f t="shared" si="9"/>
        <v>52.048456026477311</v>
      </c>
      <c r="N28" s="393">
        <f t="shared" si="9"/>
        <v>21.757848721685001</v>
      </c>
    </row>
    <row r="29" spans="1:14" x14ac:dyDescent="0.25">
      <c r="A29" s="192"/>
      <c r="B29" s="447" t="s">
        <v>12</v>
      </c>
      <c r="C29" s="160">
        <f t="shared" si="10"/>
        <v>896.64699999999993</v>
      </c>
      <c r="D29" s="438">
        <v>311.87599999999998</v>
      </c>
      <c r="E29" s="438">
        <v>329.78100000000001</v>
      </c>
      <c r="F29" s="162">
        <v>254.99</v>
      </c>
      <c r="G29" s="161">
        <f t="shared" si="11"/>
        <v>962.70100000000002</v>
      </c>
      <c r="H29" s="161">
        <v>346.96800000000002</v>
      </c>
      <c r="I29" s="161">
        <v>341.21699999999998</v>
      </c>
      <c r="J29" s="162">
        <v>274.51600000000002</v>
      </c>
      <c r="K29" s="424">
        <f t="shared" si="9"/>
        <v>-6.8613203891966537</v>
      </c>
      <c r="L29" s="393">
        <f t="shared" si="9"/>
        <v>-10.113900993751598</v>
      </c>
      <c r="M29" s="393">
        <f t="shared" si="9"/>
        <v>-3.3515328954887882</v>
      </c>
      <c r="N29" s="393">
        <f t="shared" si="9"/>
        <v>-7.1128823092278806</v>
      </c>
    </row>
    <row r="30" spans="1:14" x14ac:dyDescent="0.25">
      <c r="A30" s="192"/>
      <c r="B30" s="447" t="s">
        <v>14</v>
      </c>
      <c r="C30" s="160">
        <f t="shared" si="10"/>
        <v>355.85199999999998</v>
      </c>
      <c r="D30" s="438">
        <v>127.575</v>
      </c>
      <c r="E30" s="438">
        <v>98.796000000000006</v>
      </c>
      <c r="F30" s="162">
        <v>129.48099999999999</v>
      </c>
      <c r="G30" s="161">
        <f t="shared" si="11"/>
        <v>402.07799999999997</v>
      </c>
      <c r="H30" s="161">
        <v>148.47499999999999</v>
      </c>
      <c r="I30" s="161">
        <v>127.754</v>
      </c>
      <c r="J30" s="162">
        <v>125.849</v>
      </c>
      <c r="K30" s="424">
        <f t="shared" si="9"/>
        <v>-11.496774257731088</v>
      </c>
      <c r="L30" s="393">
        <f t="shared" si="9"/>
        <v>-14.076443845765274</v>
      </c>
      <c r="M30" s="393">
        <f t="shared" si="9"/>
        <v>-22.667000641858571</v>
      </c>
      <c r="N30" s="393">
        <f t="shared" si="9"/>
        <v>2.8859982995494526</v>
      </c>
    </row>
    <row r="31" spans="1:14" x14ac:dyDescent="0.25">
      <c r="A31" s="192"/>
      <c r="B31" s="447" t="s">
        <v>66</v>
      </c>
      <c r="C31" s="160">
        <f t="shared" si="10"/>
        <v>125.925</v>
      </c>
      <c r="D31" s="438">
        <v>54.284999999999997</v>
      </c>
      <c r="E31" s="438">
        <v>40.380000000000003</v>
      </c>
      <c r="F31" s="162">
        <v>31.26</v>
      </c>
      <c r="G31" s="161">
        <f t="shared" si="11"/>
        <v>190.536</v>
      </c>
      <c r="H31" s="161">
        <v>42.234000000000002</v>
      </c>
      <c r="I31" s="161">
        <v>60.256</v>
      </c>
      <c r="J31" s="162">
        <v>88.046000000000006</v>
      </c>
      <c r="K31" s="424">
        <f t="shared" si="9"/>
        <v>-33.910127220052907</v>
      </c>
      <c r="L31" s="393">
        <f t="shared" si="9"/>
        <v>28.533882653786037</v>
      </c>
      <c r="M31" s="393">
        <f t="shared" si="9"/>
        <v>-32.98592671269251</v>
      </c>
      <c r="N31" s="393">
        <f t="shared" si="9"/>
        <v>-64.49583172432591</v>
      </c>
    </row>
    <row r="32" spans="1:14" x14ac:dyDescent="0.25">
      <c r="A32" s="192"/>
      <c r="B32" s="447" t="s">
        <v>13</v>
      </c>
      <c r="C32" s="160">
        <f t="shared" si="10"/>
        <v>314.54599999999999</v>
      </c>
      <c r="D32" s="438">
        <v>104.277</v>
      </c>
      <c r="E32" s="438">
        <v>111.584</v>
      </c>
      <c r="F32" s="162">
        <v>98.685000000000002</v>
      </c>
      <c r="G32" s="161">
        <f t="shared" si="11"/>
        <v>289.95000000000005</v>
      </c>
      <c r="H32" s="161">
        <v>99.281999999999996</v>
      </c>
      <c r="I32" s="161">
        <v>95.275000000000006</v>
      </c>
      <c r="J32" s="162">
        <v>95.393000000000001</v>
      </c>
      <c r="K32" s="424">
        <f t="shared" si="9"/>
        <v>8.4828418692877889</v>
      </c>
      <c r="L32" s="393">
        <f t="shared" si="9"/>
        <v>5.0311234664893982</v>
      </c>
      <c r="M32" s="393">
        <f t="shared" si="9"/>
        <v>17.117816845972182</v>
      </c>
      <c r="N32" s="393">
        <f t="shared" si="9"/>
        <v>3.4509869696937945</v>
      </c>
    </row>
    <row r="33" spans="1:14" x14ac:dyDescent="0.25">
      <c r="A33" s="192"/>
      <c r="B33" s="447" t="s">
        <v>48</v>
      </c>
      <c r="C33" s="160">
        <f t="shared" si="10"/>
        <v>23.777000000000001</v>
      </c>
      <c r="D33" s="438">
        <v>17.513999999999999</v>
      </c>
      <c r="E33" s="438">
        <v>0.219</v>
      </c>
      <c r="F33" s="162">
        <v>6.0439999999999996</v>
      </c>
      <c r="G33" s="161">
        <f t="shared" si="11"/>
        <v>29.692999999999998</v>
      </c>
      <c r="H33" s="161">
        <v>9.0239999999999991</v>
      </c>
      <c r="I33" s="161">
        <v>11.712999999999999</v>
      </c>
      <c r="J33" s="162">
        <v>8.9559999999999995</v>
      </c>
      <c r="K33" s="424">
        <f t="shared" si="9"/>
        <v>-19.92388778499982</v>
      </c>
      <c r="L33" s="393">
        <f t="shared" si="9"/>
        <v>94.082446808510639</v>
      </c>
      <c r="M33" s="393">
        <f t="shared" si="9"/>
        <v>-98.130282591991815</v>
      </c>
      <c r="N33" s="393">
        <f t="shared" si="9"/>
        <v>-32.514515408664586</v>
      </c>
    </row>
    <row r="34" spans="1:14" x14ac:dyDescent="0.25">
      <c r="A34" s="192"/>
      <c r="B34" s="447" t="s">
        <v>15</v>
      </c>
      <c r="C34" s="160">
        <f t="shared" si="10"/>
        <v>129.46299999999999</v>
      </c>
      <c r="D34" s="438">
        <v>48.809999999999995</v>
      </c>
      <c r="E34" s="438">
        <v>43.706000000000003</v>
      </c>
      <c r="F34" s="162">
        <v>36.947000000000003</v>
      </c>
      <c r="G34" s="161">
        <f t="shared" si="11"/>
        <v>166.22299999999998</v>
      </c>
      <c r="H34" s="161">
        <v>68.239999999999995</v>
      </c>
      <c r="I34" s="161">
        <v>55.577999999999996</v>
      </c>
      <c r="J34" s="162">
        <v>42.405000000000001</v>
      </c>
      <c r="K34" s="424">
        <f t="shared" si="9"/>
        <v>-22.114869783363307</v>
      </c>
      <c r="L34" s="393">
        <f t="shared" si="9"/>
        <v>-28.473036342321222</v>
      </c>
      <c r="M34" s="393">
        <f t="shared" si="9"/>
        <v>-21.360970168052095</v>
      </c>
      <c r="N34" s="393">
        <f t="shared" si="9"/>
        <v>-12.871123688244307</v>
      </c>
    </row>
    <row r="35" spans="1:14" ht="6.95" customHeight="1" x14ac:dyDescent="0.25">
      <c r="A35" s="192"/>
      <c r="B35" s="446"/>
      <c r="C35" s="160"/>
      <c r="D35" s="438"/>
      <c r="E35" s="438"/>
      <c r="F35" s="162"/>
      <c r="G35" s="161"/>
      <c r="H35" s="161"/>
      <c r="I35" s="161"/>
      <c r="J35" s="162"/>
      <c r="K35" s="455"/>
      <c r="L35" s="396"/>
      <c r="M35" s="396"/>
      <c r="N35" s="396"/>
    </row>
    <row r="36" spans="1:14" x14ac:dyDescent="0.25">
      <c r="A36" s="192"/>
      <c r="B36" s="445" t="s">
        <v>111</v>
      </c>
      <c r="C36" s="157">
        <f>SUM(D36:F36)</f>
        <v>17722.339</v>
      </c>
      <c r="D36" s="426">
        <f t="shared" ref="D36:J36" si="12">SUM(D38:D48)</f>
        <v>5987.125</v>
      </c>
      <c r="E36" s="426">
        <f t="shared" si="12"/>
        <v>6211.8530000000001</v>
      </c>
      <c r="F36" s="158">
        <f t="shared" si="12"/>
        <v>5523.3610000000008</v>
      </c>
      <c r="G36" s="345">
        <f t="shared" si="12"/>
        <v>18738.919000000002</v>
      </c>
      <c r="H36" s="345">
        <f t="shared" si="12"/>
        <v>6717.2610000000013</v>
      </c>
      <c r="I36" s="345">
        <f t="shared" si="12"/>
        <v>6117.1819999999998</v>
      </c>
      <c r="J36" s="158">
        <f t="shared" si="12"/>
        <v>5904.4759999999997</v>
      </c>
      <c r="K36" s="425">
        <f t="shared" ref="K36:N36" si="13">IF(AND(C36=0,G36=0),0,(C36-G36)/G36*100)</f>
        <v>-5.4249660826219568</v>
      </c>
      <c r="L36" s="394">
        <f t="shared" si="13"/>
        <v>-10.869549359478532</v>
      </c>
      <c r="M36" s="394">
        <f t="shared" si="13"/>
        <v>1.5476243799841214</v>
      </c>
      <c r="N36" s="394">
        <f t="shared" si="13"/>
        <v>-6.4546794668993295</v>
      </c>
    </row>
    <row r="37" spans="1:14" ht="6.95" customHeight="1" x14ac:dyDescent="0.25">
      <c r="A37" s="192"/>
      <c r="B37" s="446"/>
      <c r="C37" s="453"/>
      <c r="D37" s="435"/>
      <c r="E37" s="435"/>
      <c r="F37" s="454"/>
      <c r="G37" s="436"/>
      <c r="H37" s="436"/>
      <c r="I37" s="436"/>
      <c r="J37" s="454"/>
      <c r="K37" s="423"/>
      <c r="L37" s="392"/>
      <c r="M37" s="392"/>
      <c r="N37" s="392"/>
    </row>
    <row r="38" spans="1:14" x14ac:dyDescent="0.25">
      <c r="A38" s="192"/>
      <c r="B38" s="447" t="s">
        <v>9</v>
      </c>
      <c r="C38" s="160">
        <f>SUM(D38:F38)</f>
        <v>2596.8760000000002</v>
      </c>
      <c r="D38" s="432">
        <f t="shared" ref="D38:F48" si="14">+SUM(D52)+SUM(D66)</f>
        <v>920.54500000000007</v>
      </c>
      <c r="E38" s="438">
        <f t="shared" si="14"/>
        <v>876.42599999999993</v>
      </c>
      <c r="F38" s="162">
        <f t="shared" si="14"/>
        <v>799.90499999999997</v>
      </c>
      <c r="G38" s="161">
        <f>SUM(H38:J38)</f>
        <v>2608.8239999999996</v>
      </c>
      <c r="H38" s="161">
        <f t="shared" ref="H38:J48" si="15">+SUM(H52)+SUM(H66)</f>
        <v>924.91899999999998</v>
      </c>
      <c r="I38" s="161">
        <f t="shared" si="15"/>
        <v>794.73</v>
      </c>
      <c r="J38" s="162">
        <f t="shared" si="15"/>
        <v>889.17499999999995</v>
      </c>
      <c r="K38" s="424">
        <f t="shared" ref="K38:N48" si="16">IF(AND(C38=0,G38=0),0,(C38-G38)/G38*100)</f>
        <v>-0.45798413384725889</v>
      </c>
      <c r="L38" s="393">
        <f t="shared" si="16"/>
        <v>-0.4729062761171422</v>
      </c>
      <c r="M38" s="393">
        <f t="shared" si="16"/>
        <v>10.27971763995318</v>
      </c>
      <c r="N38" s="393">
        <f t="shared" si="16"/>
        <v>-10.039643489751734</v>
      </c>
    </row>
    <row r="39" spans="1:14" x14ac:dyDescent="0.25">
      <c r="A39" s="192"/>
      <c r="B39" s="447" t="s">
        <v>10</v>
      </c>
      <c r="C39" s="160">
        <f t="shared" ref="C39:C48" si="17">SUM(D39:F39)</f>
        <v>1166.3879999999999</v>
      </c>
      <c r="D39" s="438">
        <f t="shared" si="14"/>
        <v>345.48299999999995</v>
      </c>
      <c r="E39" s="438">
        <f t="shared" si="14"/>
        <v>374.61199999999997</v>
      </c>
      <c r="F39" s="162">
        <f t="shared" si="14"/>
        <v>446.29300000000001</v>
      </c>
      <c r="G39" s="161">
        <f t="shared" ref="G39:G48" si="18">SUM(H39:J39)</f>
        <v>1429.1290000000001</v>
      </c>
      <c r="H39" s="161">
        <f t="shared" si="15"/>
        <v>533.17600000000004</v>
      </c>
      <c r="I39" s="161">
        <f t="shared" si="15"/>
        <v>411.38</v>
      </c>
      <c r="J39" s="162">
        <f t="shared" si="15"/>
        <v>484.57300000000004</v>
      </c>
      <c r="K39" s="424">
        <f t="shared" si="16"/>
        <v>-18.384694453754712</v>
      </c>
      <c r="L39" s="393">
        <f t="shared" si="16"/>
        <v>-35.202822332588127</v>
      </c>
      <c r="M39" s="393">
        <f t="shared" si="16"/>
        <v>-8.9377218143808701</v>
      </c>
      <c r="N39" s="393">
        <f t="shared" si="16"/>
        <v>-7.8997385326875476</v>
      </c>
    </row>
    <row r="40" spans="1:14" x14ac:dyDescent="0.25">
      <c r="A40" s="192"/>
      <c r="B40" s="447" t="s">
        <v>11</v>
      </c>
      <c r="C40" s="160">
        <f t="shared" si="17"/>
        <v>444.67500000000001</v>
      </c>
      <c r="D40" s="438">
        <f t="shared" si="14"/>
        <v>164.85300000000001</v>
      </c>
      <c r="E40" s="438">
        <f t="shared" si="14"/>
        <v>126.661</v>
      </c>
      <c r="F40" s="162">
        <f t="shared" si="14"/>
        <v>153.161</v>
      </c>
      <c r="G40" s="161">
        <f t="shared" si="18"/>
        <v>556.69000000000005</v>
      </c>
      <c r="H40" s="161">
        <f t="shared" si="15"/>
        <v>208.34100000000001</v>
      </c>
      <c r="I40" s="161">
        <f t="shared" si="15"/>
        <v>185.78699999999998</v>
      </c>
      <c r="J40" s="162">
        <f t="shared" si="15"/>
        <v>162.56200000000001</v>
      </c>
      <c r="K40" s="424">
        <f t="shared" si="16"/>
        <v>-20.121611668971966</v>
      </c>
      <c r="L40" s="393">
        <f t="shared" si="16"/>
        <v>-20.873471856235689</v>
      </c>
      <c r="M40" s="393">
        <f t="shared" si="16"/>
        <v>-31.82461636174758</v>
      </c>
      <c r="N40" s="393">
        <f t="shared" si="16"/>
        <v>-5.7830243230275284</v>
      </c>
    </row>
    <row r="41" spans="1:14" x14ac:dyDescent="0.25">
      <c r="A41" s="192"/>
      <c r="B41" s="447" t="s">
        <v>6</v>
      </c>
      <c r="C41" s="160">
        <f t="shared" si="17"/>
        <v>2134.0410000000002</v>
      </c>
      <c r="D41" s="438">
        <f t="shared" si="14"/>
        <v>722.71800000000007</v>
      </c>
      <c r="E41" s="438">
        <f t="shared" si="14"/>
        <v>765.38200000000006</v>
      </c>
      <c r="F41" s="162">
        <f t="shared" si="14"/>
        <v>645.94100000000003</v>
      </c>
      <c r="G41" s="161">
        <f t="shared" si="18"/>
        <v>2363.152</v>
      </c>
      <c r="H41" s="161">
        <f t="shared" si="15"/>
        <v>919.51</v>
      </c>
      <c r="I41" s="161">
        <f t="shared" si="15"/>
        <v>791.77600000000007</v>
      </c>
      <c r="J41" s="162">
        <f t="shared" si="15"/>
        <v>651.86599999999999</v>
      </c>
      <c r="K41" s="424">
        <f t="shared" si="16"/>
        <v>-9.6951444511398286</v>
      </c>
      <c r="L41" s="393">
        <f t="shared" si="16"/>
        <v>-21.401833585279107</v>
      </c>
      <c r="M41" s="393">
        <f t="shared" si="16"/>
        <v>-3.3335185709089443</v>
      </c>
      <c r="N41" s="393">
        <f t="shared" si="16"/>
        <v>-0.90892913574261502</v>
      </c>
    </row>
    <row r="42" spans="1:14" x14ac:dyDescent="0.25">
      <c r="A42" s="192"/>
      <c r="B42" s="447" t="s">
        <v>133</v>
      </c>
      <c r="C42" s="160">
        <f t="shared" si="17"/>
        <v>1424.211</v>
      </c>
      <c r="D42" s="438">
        <f t="shared" si="14"/>
        <v>438.41300000000001</v>
      </c>
      <c r="E42" s="438">
        <f t="shared" si="14"/>
        <v>516.596</v>
      </c>
      <c r="F42" s="162">
        <f t="shared" si="14"/>
        <v>469.202</v>
      </c>
      <c r="G42" s="161">
        <f t="shared" si="18"/>
        <v>1339.2529999999999</v>
      </c>
      <c r="H42" s="161">
        <f t="shared" si="15"/>
        <v>563.52700000000004</v>
      </c>
      <c r="I42" s="161">
        <f t="shared" si="15"/>
        <v>398.19499999999999</v>
      </c>
      <c r="J42" s="162">
        <f t="shared" si="15"/>
        <v>377.53100000000001</v>
      </c>
      <c r="K42" s="424">
        <f t="shared" si="16"/>
        <v>6.3436856217607946</v>
      </c>
      <c r="L42" s="393">
        <f t="shared" si="16"/>
        <v>-22.201953056375299</v>
      </c>
      <c r="M42" s="393">
        <f t="shared" si="16"/>
        <v>29.734426600032648</v>
      </c>
      <c r="N42" s="393">
        <f t="shared" si="16"/>
        <v>24.281714614164134</v>
      </c>
    </row>
    <row r="43" spans="1:14" x14ac:dyDescent="0.25">
      <c r="A43" s="192"/>
      <c r="B43" s="447" t="s">
        <v>12</v>
      </c>
      <c r="C43" s="160">
        <f t="shared" si="17"/>
        <v>9797.2620000000006</v>
      </c>
      <c r="D43" s="438">
        <f t="shared" si="14"/>
        <v>3337.5549999999998</v>
      </c>
      <c r="E43" s="438">
        <f t="shared" si="14"/>
        <v>3498.3940000000002</v>
      </c>
      <c r="F43" s="162">
        <f t="shared" si="14"/>
        <v>2961.3130000000001</v>
      </c>
      <c r="G43" s="161">
        <f t="shared" si="18"/>
        <v>10214.081</v>
      </c>
      <c r="H43" s="161">
        <f t="shared" si="15"/>
        <v>3490.4170000000004</v>
      </c>
      <c r="I43" s="161">
        <f t="shared" si="15"/>
        <v>3465.471</v>
      </c>
      <c r="J43" s="162">
        <f t="shared" si="15"/>
        <v>3258.1929999999998</v>
      </c>
      <c r="K43" s="424">
        <f t="shared" si="16"/>
        <v>-4.0808272423138163</v>
      </c>
      <c r="L43" s="393">
        <f t="shared" si="16"/>
        <v>-4.3794767215493309</v>
      </c>
      <c r="M43" s="393">
        <f t="shared" si="16"/>
        <v>0.95002959193714875</v>
      </c>
      <c r="N43" s="393">
        <f t="shared" si="16"/>
        <v>-9.1117990861805822</v>
      </c>
    </row>
    <row r="44" spans="1:14" x14ac:dyDescent="0.25">
      <c r="A44" s="192"/>
      <c r="B44" s="447" t="s">
        <v>14</v>
      </c>
      <c r="C44" s="160">
        <f t="shared" si="17"/>
        <v>41.800000000000004</v>
      </c>
      <c r="D44" s="438">
        <f t="shared" si="14"/>
        <v>21.300999999999998</v>
      </c>
      <c r="E44" s="438">
        <f t="shared" si="14"/>
        <v>15.734999999999999</v>
      </c>
      <c r="F44" s="162">
        <f t="shared" si="14"/>
        <v>4.7640000000000002</v>
      </c>
      <c r="G44" s="161">
        <f t="shared" si="18"/>
        <v>58.335999999999999</v>
      </c>
      <c r="H44" s="161">
        <f t="shared" si="15"/>
        <v>19.501999999999999</v>
      </c>
      <c r="I44" s="161">
        <f t="shared" si="15"/>
        <v>17.318999999999999</v>
      </c>
      <c r="J44" s="162">
        <f t="shared" si="15"/>
        <v>21.515000000000001</v>
      </c>
      <c r="K44" s="424">
        <f t="shared" si="16"/>
        <v>-28.346132748217219</v>
      </c>
      <c r="L44" s="393">
        <f t="shared" si="16"/>
        <v>9.2246949030868599</v>
      </c>
      <c r="M44" s="393">
        <f t="shared" si="16"/>
        <v>-9.1460245972631196</v>
      </c>
      <c r="N44" s="393">
        <f t="shared" si="16"/>
        <v>-77.857308854287709</v>
      </c>
    </row>
    <row r="45" spans="1:14" x14ac:dyDescent="0.25">
      <c r="A45" s="192"/>
      <c r="B45" s="447" t="s">
        <v>66</v>
      </c>
      <c r="C45" s="160">
        <f t="shared" si="17"/>
        <v>5.9930000000000003</v>
      </c>
      <c r="D45" s="438">
        <f t="shared" si="14"/>
        <v>0</v>
      </c>
      <c r="E45" s="438">
        <f t="shared" si="14"/>
        <v>0</v>
      </c>
      <c r="F45" s="162">
        <f t="shared" si="14"/>
        <v>5.9930000000000003</v>
      </c>
      <c r="G45" s="161">
        <f t="shared" si="18"/>
        <v>24.527999999999999</v>
      </c>
      <c r="H45" s="161">
        <f t="shared" si="15"/>
        <v>3.8</v>
      </c>
      <c r="I45" s="161">
        <f t="shared" si="15"/>
        <v>15.401</v>
      </c>
      <c r="J45" s="162">
        <f t="shared" si="15"/>
        <v>5.327</v>
      </c>
      <c r="K45" s="424">
        <f t="shared" si="16"/>
        <v>-75.566699282452703</v>
      </c>
      <c r="L45" s="393">
        <f t="shared" si="16"/>
        <v>-100</v>
      </c>
      <c r="M45" s="393">
        <f t="shared" si="16"/>
        <v>-100</v>
      </c>
      <c r="N45" s="393">
        <f t="shared" si="16"/>
        <v>12.502346536512116</v>
      </c>
    </row>
    <row r="46" spans="1:14" x14ac:dyDescent="0.25">
      <c r="A46" s="192"/>
      <c r="B46" s="447" t="s">
        <v>13</v>
      </c>
      <c r="C46" s="160">
        <f t="shared" si="17"/>
        <v>23.766999999999999</v>
      </c>
      <c r="D46" s="438">
        <f t="shared" si="14"/>
        <v>6.46</v>
      </c>
      <c r="E46" s="438">
        <f t="shared" si="14"/>
        <v>4.9779999999999998</v>
      </c>
      <c r="F46" s="162">
        <f t="shared" si="14"/>
        <v>12.329000000000001</v>
      </c>
      <c r="G46" s="161">
        <f t="shared" si="18"/>
        <v>30.881999999999998</v>
      </c>
      <c r="H46" s="161">
        <f t="shared" si="15"/>
        <v>5.0060000000000002</v>
      </c>
      <c r="I46" s="161">
        <f t="shared" si="15"/>
        <v>9.2750000000000004</v>
      </c>
      <c r="J46" s="162">
        <f t="shared" si="15"/>
        <v>16.600999999999999</v>
      </c>
      <c r="K46" s="424">
        <f t="shared" si="16"/>
        <v>-23.039310925458192</v>
      </c>
      <c r="L46" s="393">
        <f t="shared" si="16"/>
        <v>29.045145825009982</v>
      </c>
      <c r="M46" s="393">
        <f t="shared" si="16"/>
        <v>-46.328840970350413</v>
      </c>
      <c r="N46" s="393">
        <f t="shared" si="16"/>
        <v>-25.733389554846088</v>
      </c>
    </row>
    <row r="47" spans="1:14" x14ac:dyDescent="0.25">
      <c r="A47" s="192"/>
      <c r="B47" s="447" t="s">
        <v>48</v>
      </c>
      <c r="C47" s="160">
        <f t="shared" si="17"/>
        <v>2.5000000000000001E-2</v>
      </c>
      <c r="D47" s="438">
        <f t="shared" si="14"/>
        <v>0</v>
      </c>
      <c r="E47" s="438">
        <f t="shared" si="14"/>
        <v>0</v>
      </c>
      <c r="F47" s="162">
        <f t="shared" si="14"/>
        <v>2.5000000000000001E-2</v>
      </c>
      <c r="G47" s="161">
        <f t="shared" si="18"/>
        <v>1.7999999999999999E-2</v>
      </c>
      <c r="H47" s="161">
        <f t="shared" si="15"/>
        <v>0</v>
      </c>
      <c r="I47" s="161">
        <f t="shared" si="15"/>
        <v>1.7999999999999999E-2</v>
      </c>
      <c r="J47" s="162">
        <f t="shared" si="15"/>
        <v>0</v>
      </c>
      <c r="K47" s="424">
        <f t="shared" si="16"/>
        <v>38.888888888888907</v>
      </c>
      <c r="L47" s="393">
        <f t="shared" si="16"/>
        <v>0</v>
      </c>
      <c r="M47" s="393">
        <f t="shared" si="16"/>
        <v>-100</v>
      </c>
      <c r="N47" s="393" t="s">
        <v>137</v>
      </c>
    </row>
    <row r="48" spans="1:14" x14ac:dyDescent="0.25">
      <c r="A48" s="192"/>
      <c r="B48" s="447" t="s">
        <v>15</v>
      </c>
      <c r="C48" s="160">
        <f t="shared" si="17"/>
        <v>87.300999999999988</v>
      </c>
      <c r="D48" s="438">
        <f t="shared" si="14"/>
        <v>29.796999999999997</v>
      </c>
      <c r="E48" s="438">
        <f t="shared" si="14"/>
        <v>33.068999999999996</v>
      </c>
      <c r="F48" s="162">
        <f t="shared" si="14"/>
        <v>24.435000000000002</v>
      </c>
      <c r="G48" s="161">
        <f t="shared" si="18"/>
        <v>114.026</v>
      </c>
      <c r="H48" s="440">
        <f t="shared" si="15"/>
        <v>49.062999999999995</v>
      </c>
      <c r="I48" s="440">
        <f t="shared" si="15"/>
        <v>27.83</v>
      </c>
      <c r="J48" s="456">
        <f t="shared" si="15"/>
        <v>37.132999999999996</v>
      </c>
      <c r="K48" s="424">
        <f t="shared" si="16"/>
        <v>-23.437637030151027</v>
      </c>
      <c r="L48" s="393">
        <f t="shared" si="16"/>
        <v>-39.26788007255977</v>
      </c>
      <c r="M48" s="393">
        <f t="shared" si="16"/>
        <v>18.82500898311174</v>
      </c>
      <c r="N48" s="393">
        <f t="shared" si="16"/>
        <v>-34.195998168744765</v>
      </c>
    </row>
    <row r="49" spans="1:14" ht="6.95" customHeight="1" x14ac:dyDescent="0.25">
      <c r="A49" s="192"/>
      <c r="B49" s="448"/>
      <c r="C49" s="160"/>
      <c r="D49" s="438"/>
      <c r="E49" s="438"/>
      <c r="F49" s="162"/>
      <c r="G49" s="161"/>
      <c r="H49" s="161"/>
      <c r="I49" s="161"/>
      <c r="J49" s="162"/>
      <c r="K49" s="455"/>
      <c r="L49" s="396"/>
      <c r="M49" s="396"/>
      <c r="N49" s="396"/>
    </row>
    <row r="50" spans="1:14" x14ac:dyDescent="0.25">
      <c r="A50" s="192"/>
      <c r="B50" s="449" t="s">
        <v>112</v>
      </c>
      <c r="C50" s="157">
        <f t="shared" ref="C50:J50" si="19">SUM(C52:C62)</f>
        <v>6453.0950000000003</v>
      </c>
      <c r="D50" s="426">
        <f t="shared" si="19"/>
        <v>2128.799</v>
      </c>
      <c r="E50" s="426">
        <f t="shared" si="19"/>
        <v>2355.402</v>
      </c>
      <c r="F50" s="158">
        <f t="shared" si="19"/>
        <v>1968.894</v>
      </c>
      <c r="G50" s="345">
        <f t="shared" si="19"/>
        <v>7035.1040000000003</v>
      </c>
      <c r="H50" s="345">
        <f t="shared" si="19"/>
        <v>2582.424</v>
      </c>
      <c r="I50" s="345">
        <f t="shared" si="19"/>
        <v>2357.895</v>
      </c>
      <c r="J50" s="158">
        <f t="shared" si="19"/>
        <v>2094.7849999999999</v>
      </c>
      <c r="K50" s="425">
        <f t="shared" ref="K50:N50" si="20">IF(AND(C50=0,G50=0),0,(C50-G50)/G50*100)</f>
        <v>-8.272926739960063</v>
      </c>
      <c r="L50" s="394">
        <f t="shared" si="20"/>
        <v>-17.565860602286847</v>
      </c>
      <c r="M50" s="394">
        <f t="shared" si="20"/>
        <v>-0.10572989891407115</v>
      </c>
      <c r="N50" s="394">
        <f t="shared" si="20"/>
        <v>-6.0097336958208052</v>
      </c>
    </row>
    <row r="51" spans="1:14" ht="6.95" customHeight="1" x14ac:dyDescent="0.25">
      <c r="A51" s="192"/>
      <c r="B51" s="449"/>
      <c r="C51" s="453"/>
      <c r="D51" s="435"/>
      <c r="E51" s="435"/>
      <c r="F51" s="454"/>
      <c r="G51" s="436"/>
      <c r="H51" s="436"/>
      <c r="I51" s="436"/>
      <c r="J51" s="454"/>
      <c r="K51" s="423"/>
      <c r="L51" s="392"/>
      <c r="M51" s="392"/>
      <c r="N51" s="392"/>
    </row>
    <row r="52" spans="1:14" x14ac:dyDescent="0.25">
      <c r="A52" s="192"/>
      <c r="B52" s="450" t="s">
        <v>9</v>
      </c>
      <c r="C52" s="160">
        <f>SUM(D52:F52)</f>
        <v>1013.03</v>
      </c>
      <c r="D52" s="438">
        <v>360.339</v>
      </c>
      <c r="E52" s="438">
        <v>344.21499999999997</v>
      </c>
      <c r="F52" s="162">
        <v>308.476</v>
      </c>
      <c r="G52" s="161">
        <f>SUM(H52:J52)</f>
        <v>897.70100000000002</v>
      </c>
      <c r="H52" s="161">
        <v>316.68299999999999</v>
      </c>
      <c r="I52" s="161">
        <v>283.93</v>
      </c>
      <c r="J52" s="162">
        <v>297.08800000000002</v>
      </c>
      <c r="K52" s="424">
        <f t="shared" ref="K52:N62" si="21">IF(AND(C52=0,G52=0),0,(C52-G52)/G52*100)</f>
        <v>12.84715066597898</v>
      </c>
      <c r="L52" s="393">
        <f t="shared" si="21"/>
        <v>13.785394227034608</v>
      </c>
      <c r="M52" s="393">
        <f t="shared" si="21"/>
        <v>21.232346000774825</v>
      </c>
      <c r="N52" s="393">
        <f t="shared" si="21"/>
        <v>3.8332076691081349</v>
      </c>
    </row>
    <row r="53" spans="1:14" x14ac:dyDescent="0.25">
      <c r="A53" s="192"/>
      <c r="B53" s="450" t="s">
        <v>10</v>
      </c>
      <c r="C53" s="160">
        <f t="shared" ref="C53:C62" si="22">SUM(D53:F53)</f>
        <v>288.19499999999999</v>
      </c>
      <c r="D53" s="438">
        <v>83.445999999999998</v>
      </c>
      <c r="E53" s="438">
        <v>95.474999999999994</v>
      </c>
      <c r="F53" s="162">
        <v>109.274</v>
      </c>
      <c r="G53" s="161">
        <f t="shared" ref="G53:G62" si="23">SUM(H53:J53)</f>
        <v>417.98100000000005</v>
      </c>
      <c r="H53" s="161">
        <v>199.494</v>
      </c>
      <c r="I53" s="161">
        <v>110.971</v>
      </c>
      <c r="J53" s="162">
        <v>107.51600000000001</v>
      </c>
      <c r="K53" s="424">
        <f t="shared" si="21"/>
        <v>-31.050693691818537</v>
      </c>
      <c r="L53" s="393">
        <f t="shared" si="21"/>
        <v>-58.171173067861695</v>
      </c>
      <c r="M53" s="393">
        <f t="shared" si="21"/>
        <v>-13.964008614863351</v>
      </c>
      <c r="N53" s="393">
        <f t="shared" si="21"/>
        <v>1.6351054726738306</v>
      </c>
    </row>
    <row r="54" spans="1:14" x14ac:dyDescent="0.25">
      <c r="A54" s="192"/>
      <c r="B54" s="450" t="s">
        <v>11</v>
      </c>
      <c r="C54" s="160">
        <f t="shared" si="22"/>
        <v>296.05500000000001</v>
      </c>
      <c r="D54" s="438">
        <v>101.745</v>
      </c>
      <c r="E54" s="438">
        <v>84.498000000000005</v>
      </c>
      <c r="F54" s="162">
        <v>109.812</v>
      </c>
      <c r="G54" s="161">
        <f t="shared" si="23"/>
        <v>350.54499999999996</v>
      </c>
      <c r="H54" s="161">
        <v>130.125</v>
      </c>
      <c r="I54" s="161">
        <v>115.82599999999999</v>
      </c>
      <c r="J54" s="162">
        <v>104.59399999999999</v>
      </c>
      <c r="K54" s="424">
        <f t="shared" si="21"/>
        <v>-15.544366629106094</v>
      </c>
      <c r="L54" s="393">
        <f t="shared" si="21"/>
        <v>-21.809798270893367</v>
      </c>
      <c r="M54" s="393">
        <f t="shared" si="21"/>
        <v>-27.047467753354159</v>
      </c>
      <c r="N54" s="393">
        <f t="shared" si="21"/>
        <v>4.9888138898980863</v>
      </c>
    </row>
    <row r="55" spans="1:14" x14ac:dyDescent="0.25">
      <c r="A55" s="192"/>
      <c r="B55" s="450" t="s">
        <v>6</v>
      </c>
      <c r="C55" s="160">
        <f t="shared" si="22"/>
        <v>744.08500000000004</v>
      </c>
      <c r="D55" s="438">
        <v>251.99299999999999</v>
      </c>
      <c r="E55" s="438">
        <v>266.86900000000003</v>
      </c>
      <c r="F55" s="162">
        <v>225.22300000000001</v>
      </c>
      <c r="G55" s="161">
        <f t="shared" si="23"/>
        <v>835.55900000000008</v>
      </c>
      <c r="H55" s="161">
        <v>266.95499999999998</v>
      </c>
      <c r="I55" s="161">
        <v>316.36900000000003</v>
      </c>
      <c r="J55" s="162">
        <v>252.23500000000001</v>
      </c>
      <c r="K55" s="424">
        <f t="shared" si="21"/>
        <v>-10.947641040309545</v>
      </c>
      <c r="L55" s="393">
        <f t="shared" si="21"/>
        <v>-5.60468992901425</v>
      </c>
      <c r="M55" s="393">
        <f t="shared" si="21"/>
        <v>-15.646286456637659</v>
      </c>
      <c r="N55" s="393">
        <f t="shared" si="21"/>
        <v>-10.709060994707317</v>
      </c>
    </row>
    <row r="56" spans="1:14" x14ac:dyDescent="0.25">
      <c r="A56" s="192"/>
      <c r="B56" s="450" t="s">
        <v>133</v>
      </c>
      <c r="C56" s="160">
        <f t="shared" si="22"/>
        <v>674.32799999999997</v>
      </c>
      <c r="D56" s="438">
        <v>206.601</v>
      </c>
      <c r="E56" s="438">
        <v>222.69499999999999</v>
      </c>
      <c r="F56" s="162">
        <v>245.03200000000001</v>
      </c>
      <c r="G56" s="161">
        <f t="shared" si="23"/>
        <v>649.32899999999995</v>
      </c>
      <c r="H56" s="161">
        <v>226.142</v>
      </c>
      <c r="I56" s="161">
        <v>224.239</v>
      </c>
      <c r="J56" s="162">
        <v>198.94800000000001</v>
      </c>
      <c r="K56" s="424">
        <f t="shared" si="21"/>
        <v>3.8499743581451042</v>
      </c>
      <c r="L56" s="393">
        <f t="shared" si="21"/>
        <v>-8.6410308567183449</v>
      </c>
      <c r="M56" s="393">
        <f t="shared" si="21"/>
        <v>-0.68855105490124879</v>
      </c>
      <c r="N56" s="393">
        <f t="shared" si="21"/>
        <v>23.163841807909606</v>
      </c>
    </row>
    <row r="57" spans="1:14" x14ac:dyDescent="0.25">
      <c r="A57" s="192"/>
      <c r="B57" s="450" t="s">
        <v>12</v>
      </c>
      <c r="C57" s="160">
        <f t="shared" si="22"/>
        <v>3372.5390000000002</v>
      </c>
      <c r="D57" s="438">
        <v>1101.819</v>
      </c>
      <c r="E57" s="438">
        <v>1312.3779999999999</v>
      </c>
      <c r="F57" s="162">
        <v>958.34199999999998</v>
      </c>
      <c r="G57" s="161">
        <f t="shared" si="23"/>
        <v>3808.2149999999997</v>
      </c>
      <c r="H57" s="161">
        <v>1407.49</v>
      </c>
      <c r="I57" s="161">
        <v>1291.384</v>
      </c>
      <c r="J57" s="162">
        <v>1109.3409999999999</v>
      </c>
      <c r="K57" s="424">
        <f t="shared" si="21"/>
        <v>-11.440425501186239</v>
      </c>
      <c r="L57" s="393">
        <f t="shared" si="21"/>
        <v>-21.717454475697878</v>
      </c>
      <c r="M57" s="393">
        <f t="shared" si="21"/>
        <v>1.6256977010710925</v>
      </c>
      <c r="N57" s="393">
        <f t="shared" si="21"/>
        <v>-13.611594631407289</v>
      </c>
    </row>
    <row r="58" spans="1:14" x14ac:dyDescent="0.25">
      <c r="A58" s="192"/>
      <c r="B58" s="450" t="s">
        <v>14</v>
      </c>
      <c r="C58" s="160">
        <f t="shared" si="22"/>
        <v>0</v>
      </c>
      <c r="D58" s="438">
        <v>0</v>
      </c>
      <c r="E58" s="438">
        <v>0</v>
      </c>
      <c r="F58" s="162">
        <v>0</v>
      </c>
      <c r="G58" s="161">
        <f t="shared" si="23"/>
        <v>0</v>
      </c>
      <c r="H58" s="161">
        <v>0</v>
      </c>
      <c r="I58" s="161">
        <v>0</v>
      </c>
      <c r="J58" s="162">
        <v>0</v>
      </c>
      <c r="K58" s="424">
        <f t="shared" si="21"/>
        <v>0</v>
      </c>
      <c r="L58" s="393">
        <f t="shared" si="21"/>
        <v>0</v>
      </c>
      <c r="M58" s="393">
        <f t="shared" si="21"/>
        <v>0</v>
      </c>
      <c r="N58" s="393">
        <f t="shared" si="21"/>
        <v>0</v>
      </c>
    </row>
    <row r="59" spans="1:14" x14ac:dyDescent="0.25">
      <c r="A59" s="192"/>
      <c r="B59" s="450" t="s">
        <v>66</v>
      </c>
      <c r="C59" s="160">
        <f t="shared" si="22"/>
        <v>0</v>
      </c>
      <c r="D59" s="438">
        <v>0</v>
      </c>
      <c r="E59" s="438">
        <v>0</v>
      </c>
      <c r="F59" s="162">
        <v>0</v>
      </c>
      <c r="G59" s="161">
        <f t="shared" si="23"/>
        <v>0</v>
      </c>
      <c r="H59" s="161">
        <v>0</v>
      </c>
      <c r="I59" s="161">
        <v>0</v>
      </c>
      <c r="J59" s="162">
        <v>0</v>
      </c>
      <c r="K59" s="424">
        <f t="shared" si="21"/>
        <v>0</v>
      </c>
      <c r="L59" s="393">
        <f t="shared" si="21"/>
        <v>0</v>
      </c>
      <c r="M59" s="393">
        <f t="shared" si="21"/>
        <v>0</v>
      </c>
      <c r="N59" s="393">
        <f t="shared" si="21"/>
        <v>0</v>
      </c>
    </row>
    <row r="60" spans="1:14" x14ac:dyDescent="0.25">
      <c r="A60" s="192"/>
      <c r="B60" s="450" t="s">
        <v>13</v>
      </c>
      <c r="C60" s="160">
        <f t="shared" si="22"/>
        <v>0</v>
      </c>
      <c r="D60" s="438">
        <v>0</v>
      </c>
      <c r="E60" s="438">
        <v>0</v>
      </c>
      <c r="F60" s="162">
        <v>0</v>
      </c>
      <c r="G60" s="161">
        <f t="shared" si="23"/>
        <v>0</v>
      </c>
      <c r="H60" s="161">
        <v>0</v>
      </c>
      <c r="I60" s="161">
        <v>0</v>
      </c>
      <c r="J60" s="162">
        <v>0</v>
      </c>
      <c r="K60" s="424">
        <f t="shared" si="21"/>
        <v>0</v>
      </c>
      <c r="L60" s="393">
        <f t="shared" si="21"/>
        <v>0</v>
      </c>
      <c r="M60" s="393">
        <f t="shared" si="21"/>
        <v>0</v>
      </c>
      <c r="N60" s="393">
        <f t="shared" si="21"/>
        <v>0</v>
      </c>
    </row>
    <row r="61" spans="1:14" x14ac:dyDescent="0.25">
      <c r="A61" s="192"/>
      <c r="B61" s="450" t="s">
        <v>48</v>
      </c>
      <c r="C61" s="160">
        <f t="shared" si="22"/>
        <v>0</v>
      </c>
      <c r="D61" s="438">
        <v>0</v>
      </c>
      <c r="E61" s="438">
        <v>0</v>
      </c>
      <c r="F61" s="162">
        <v>0</v>
      </c>
      <c r="G61" s="161">
        <f t="shared" si="23"/>
        <v>0</v>
      </c>
      <c r="H61" s="161">
        <v>0</v>
      </c>
      <c r="I61" s="161">
        <v>0</v>
      </c>
      <c r="J61" s="162">
        <v>0</v>
      </c>
      <c r="K61" s="424">
        <f t="shared" si="21"/>
        <v>0</v>
      </c>
      <c r="L61" s="393">
        <f t="shared" si="21"/>
        <v>0</v>
      </c>
      <c r="M61" s="393">
        <f t="shared" si="21"/>
        <v>0</v>
      </c>
      <c r="N61" s="393">
        <f t="shared" si="21"/>
        <v>0</v>
      </c>
    </row>
    <row r="62" spans="1:14" x14ac:dyDescent="0.25">
      <c r="A62" s="192"/>
      <c r="B62" s="450" t="s">
        <v>15</v>
      </c>
      <c r="C62" s="160">
        <f t="shared" si="22"/>
        <v>64.863</v>
      </c>
      <c r="D62" s="438">
        <v>22.855999999999998</v>
      </c>
      <c r="E62" s="438">
        <v>29.271999999999998</v>
      </c>
      <c r="F62" s="162">
        <v>12.735000000000001</v>
      </c>
      <c r="G62" s="161">
        <f t="shared" si="23"/>
        <v>75.774000000000001</v>
      </c>
      <c r="H62" s="161">
        <v>35.534999999999997</v>
      </c>
      <c r="I62" s="161">
        <v>15.176</v>
      </c>
      <c r="J62" s="162">
        <v>25.062999999999999</v>
      </c>
      <c r="K62" s="424">
        <f t="shared" si="21"/>
        <v>-14.399398210467973</v>
      </c>
      <c r="L62" s="393">
        <f t="shared" si="21"/>
        <v>-35.68031518221472</v>
      </c>
      <c r="M62" s="393">
        <f t="shared" si="21"/>
        <v>92.883500263574049</v>
      </c>
      <c r="N62" s="393">
        <f t="shared" si="21"/>
        <v>-49.188046123768096</v>
      </c>
    </row>
    <row r="63" spans="1:14" ht="6.95" customHeight="1" x14ac:dyDescent="0.25">
      <c r="A63" s="192"/>
      <c r="B63" s="451"/>
      <c r="C63" s="160"/>
      <c r="D63" s="438"/>
      <c r="E63" s="438"/>
      <c r="F63" s="162"/>
      <c r="G63" s="161"/>
      <c r="H63" s="161"/>
      <c r="I63" s="161"/>
      <c r="J63" s="162"/>
      <c r="K63" s="455"/>
      <c r="L63" s="396"/>
      <c r="M63" s="396"/>
      <c r="N63" s="396"/>
    </row>
    <row r="64" spans="1:14" ht="15" customHeight="1" x14ac:dyDescent="0.25">
      <c r="A64" s="192"/>
      <c r="B64" s="449" t="s">
        <v>113</v>
      </c>
      <c r="C64" s="157">
        <f t="shared" ref="C64:J64" si="24">SUM(C66:C76)</f>
        <v>11269.243999999999</v>
      </c>
      <c r="D64" s="426">
        <f t="shared" si="24"/>
        <v>3858.3259999999996</v>
      </c>
      <c r="E64" s="426">
        <f t="shared" si="24"/>
        <v>3856.451</v>
      </c>
      <c r="F64" s="158">
        <f t="shared" si="24"/>
        <v>3554.4670000000001</v>
      </c>
      <c r="G64" s="345">
        <f t="shared" si="24"/>
        <v>11703.814999999999</v>
      </c>
      <c r="H64" s="345">
        <f t="shared" si="24"/>
        <v>4134.8370000000014</v>
      </c>
      <c r="I64" s="345">
        <f t="shared" si="24"/>
        <v>3759.2869999999998</v>
      </c>
      <c r="J64" s="158">
        <f t="shared" si="24"/>
        <v>3809.6910000000003</v>
      </c>
      <c r="K64" s="425">
        <f t="shared" ref="K64:N64" si="25">IF(AND(C64=0,G64=0),0,(C64-G64)/G64*100)</f>
        <v>-3.7130713361412493</v>
      </c>
      <c r="L64" s="394">
        <f t="shared" si="25"/>
        <v>-6.6873494650454584</v>
      </c>
      <c r="M64" s="394">
        <f t="shared" si="25"/>
        <v>2.584639055225106</v>
      </c>
      <c r="N64" s="394">
        <f t="shared" si="25"/>
        <v>-6.6993359828920545</v>
      </c>
    </row>
    <row r="65" spans="1:14" ht="6.95" customHeight="1" x14ac:dyDescent="0.25">
      <c r="A65" s="192"/>
      <c r="B65" s="449"/>
      <c r="C65" s="453"/>
      <c r="D65" s="435"/>
      <c r="E65" s="435"/>
      <c r="F65" s="454"/>
      <c r="G65" s="436"/>
      <c r="H65" s="436"/>
      <c r="I65" s="436"/>
      <c r="J65" s="454"/>
      <c r="K65" s="423"/>
      <c r="L65" s="392"/>
      <c r="M65" s="392"/>
      <c r="N65" s="392"/>
    </row>
    <row r="66" spans="1:14" x14ac:dyDescent="0.25">
      <c r="A66" s="192"/>
      <c r="B66" s="450" t="s">
        <v>9</v>
      </c>
      <c r="C66" s="160">
        <f>SUM(D66:F66)</f>
        <v>1583.846</v>
      </c>
      <c r="D66" s="438">
        <v>560.20600000000002</v>
      </c>
      <c r="E66" s="438">
        <v>532.21100000000001</v>
      </c>
      <c r="F66" s="162">
        <v>491.42899999999997</v>
      </c>
      <c r="G66" s="161">
        <f>SUM(H66:J66)</f>
        <v>1711.123</v>
      </c>
      <c r="H66" s="161">
        <v>608.23599999999999</v>
      </c>
      <c r="I66" s="161">
        <v>510.8</v>
      </c>
      <c r="J66" s="162">
        <v>592.08699999999999</v>
      </c>
      <c r="K66" s="424">
        <f t="shared" ref="K66:N76" si="26">IF(AND(C66=0,G66=0),0,(C66-G66)/G66*100)</f>
        <v>-7.4382145526651229</v>
      </c>
      <c r="L66" s="393">
        <f t="shared" si="26"/>
        <v>-7.8966059227010525</v>
      </c>
      <c r="M66" s="393">
        <f t="shared" si="26"/>
        <v>4.1916601409553644</v>
      </c>
      <c r="N66" s="393">
        <f t="shared" si="26"/>
        <v>-17.000542150055654</v>
      </c>
    </row>
    <row r="67" spans="1:14" x14ac:dyDescent="0.25">
      <c r="A67" s="192"/>
      <c r="B67" s="450" t="s">
        <v>10</v>
      </c>
      <c r="C67" s="160">
        <f t="shared" ref="C67:C76" si="27">SUM(D67:F67)</f>
        <v>878.19299999999998</v>
      </c>
      <c r="D67" s="438">
        <v>262.03699999999998</v>
      </c>
      <c r="E67" s="438">
        <v>279.137</v>
      </c>
      <c r="F67" s="162">
        <v>337.01900000000001</v>
      </c>
      <c r="G67" s="161">
        <f t="shared" ref="G67:G76" si="28">SUM(H67:J67)</f>
        <v>1011.148</v>
      </c>
      <c r="H67" s="161">
        <v>333.68200000000002</v>
      </c>
      <c r="I67" s="161">
        <v>300.40899999999999</v>
      </c>
      <c r="J67" s="162">
        <v>377.05700000000002</v>
      </c>
      <c r="K67" s="424">
        <f t="shared" si="26"/>
        <v>-13.148915885706153</v>
      </c>
      <c r="L67" s="393">
        <f t="shared" si="26"/>
        <v>-21.471041290809822</v>
      </c>
      <c r="M67" s="393">
        <f t="shared" si="26"/>
        <v>-7.0810128857657357</v>
      </c>
      <c r="N67" s="393">
        <f t="shared" si="26"/>
        <v>-10.618553693473402</v>
      </c>
    </row>
    <row r="68" spans="1:14" x14ac:dyDescent="0.25">
      <c r="A68" s="192"/>
      <c r="B68" s="450" t="s">
        <v>11</v>
      </c>
      <c r="C68" s="160">
        <f t="shared" si="27"/>
        <v>148.61999999999998</v>
      </c>
      <c r="D68" s="438">
        <v>63.107999999999997</v>
      </c>
      <c r="E68" s="438">
        <v>42.162999999999997</v>
      </c>
      <c r="F68" s="162">
        <v>43.348999999999997</v>
      </c>
      <c r="G68" s="161">
        <f t="shared" si="28"/>
        <v>206.14499999999998</v>
      </c>
      <c r="H68" s="161">
        <v>78.215999999999994</v>
      </c>
      <c r="I68" s="161">
        <v>69.960999999999999</v>
      </c>
      <c r="J68" s="162">
        <v>57.968000000000004</v>
      </c>
      <c r="K68" s="424">
        <f t="shared" si="26"/>
        <v>-27.905115331441465</v>
      </c>
      <c r="L68" s="393">
        <f t="shared" si="26"/>
        <v>-19.315741024854248</v>
      </c>
      <c r="M68" s="393">
        <f t="shared" si="26"/>
        <v>-39.733565843827279</v>
      </c>
      <c r="N68" s="393">
        <f t="shared" si="26"/>
        <v>-25.219086392492418</v>
      </c>
    </row>
    <row r="69" spans="1:14" x14ac:dyDescent="0.25">
      <c r="A69" s="192"/>
      <c r="B69" s="450" t="s">
        <v>6</v>
      </c>
      <c r="C69" s="160">
        <f t="shared" si="27"/>
        <v>1389.9560000000001</v>
      </c>
      <c r="D69" s="438">
        <v>470.72500000000002</v>
      </c>
      <c r="E69" s="438">
        <v>498.51299999999998</v>
      </c>
      <c r="F69" s="162">
        <v>420.71800000000002</v>
      </c>
      <c r="G69" s="161">
        <f t="shared" si="28"/>
        <v>1527.5929999999998</v>
      </c>
      <c r="H69" s="161">
        <v>652.55499999999995</v>
      </c>
      <c r="I69" s="161">
        <v>475.40699999999998</v>
      </c>
      <c r="J69" s="162">
        <v>399.63099999999997</v>
      </c>
      <c r="K69" s="424">
        <f t="shared" si="26"/>
        <v>-9.0100569981663785</v>
      </c>
      <c r="L69" s="393">
        <f t="shared" si="26"/>
        <v>-27.864317950211081</v>
      </c>
      <c r="M69" s="393">
        <f t="shared" si="26"/>
        <v>4.8602565801513213</v>
      </c>
      <c r="N69" s="393">
        <f t="shared" si="26"/>
        <v>5.276617679809636</v>
      </c>
    </row>
    <row r="70" spans="1:14" x14ac:dyDescent="0.25">
      <c r="A70" s="192"/>
      <c r="B70" s="450" t="s">
        <v>133</v>
      </c>
      <c r="C70" s="160">
        <f t="shared" si="27"/>
        <v>749.88299999999992</v>
      </c>
      <c r="D70" s="438">
        <v>231.81200000000001</v>
      </c>
      <c r="E70" s="438">
        <v>293.90100000000001</v>
      </c>
      <c r="F70" s="162">
        <v>224.17</v>
      </c>
      <c r="G70" s="161">
        <f t="shared" si="28"/>
        <v>689.92399999999998</v>
      </c>
      <c r="H70" s="161">
        <v>337.38499999999999</v>
      </c>
      <c r="I70" s="161">
        <v>173.95599999999999</v>
      </c>
      <c r="J70" s="162">
        <v>178.583</v>
      </c>
      <c r="K70" s="424">
        <f t="shared" si="26"/>
        <v>8.6906673778561032</v>
      </c>
      <c r="L70" s="393">
        <f t="shared" si="26"/>
        <v>-31.291551195222073</v>
      </c>
      <c r="M70" s="393">
        <f t="shared" si="26"/>
        <v>68.951344018027555</v>
      </c>
      <c r="N70" s="393">
        <f t="shared" si="26"/>
        <v>25.527065846133162</v>
      </c>
    </row>
    <row r="71" spans="1:14" x14ac:dyDescent="0.25">
      <c r="A71" s="192"/>
      <c r="B71" s="450" t="s">
        <v>12</v>
      </c>
      <c r="C71" s="160">
        <f t="shared" si="27"/>
        <v>6424.723</v>
      </c>
      <c r="D71" s="438">
        <v>2235.7359999999999</v>
      </c>
      <c r="E71" s="438">
        <v>2186.0160000000001</v>
      </c>
      <c r="F71" s="162">
        <v>2002.971</v>
      </c>
      <c r="G71" s="161">
        <f t="shared" si="28"/>
        <v>6405.866</v>
      </c>
      <c r="H71" s="161">
        <v>2082.9270000000001</v>
      </c>
      <c r="I71" s="161">
        <v>2174.087</v>
      </c>
      <c r="J71" s="162">
        <v>2148.8519999999999</v>
      </c>
      <c r="K71" s="424">
        <f t="shared" si="26"/>
        <v>0.29437081574918944</v>
      </c>
      <c r="L71" s="393">
        <f t="shared" si="26"/>
        <v>7.3362628647091199</v>
      </c>
      <c r="M71" s="393">
        <f t="shared" si="26"/>
        <v>0.54869009381869671</v>
      </c>
      <c r="N71" s="393">
        <f t="shared" si="26"/>
        <v>-6.7887876875652609</v>
      </c>
    </row>
    <row r="72" spans="1:14" x14ac:dyDescent="0.25">
      <c r="A72" s="192"/>
      <c r="B72" s="450" t="s">
        <v>14</v>
      </c>
      <c r="C72" s="160">
        <f t="shared" si="27"/>
        <v>41.800000000000004</v>
      </c>
      <c r="D72" s="438">
        <v>21.300999999999998</v>
      </c>
      <c r="E72" s="438">
        <v>15.734999999999999</v>
      </c>
      <c r="F72" s="162">
        <v>4.7640000000000002</v>
      </c>
      <c r="G72" s="161">
        <f t="shared" si="28"/>
        <v>58.335999999999999</v>
      </c>
      <c r="H72" s="161">
        <v>19.501999999999999</v>
      </c>
      <c r="I72" s="161">
        <v>17.318999999999999</v>
      </c>
      <c r="J72" s="162">
        <v>21.515000000000001</v>
      </c>
      <c r="K72" s="424">
        <f t="shared" si="26"/>
        <v>-28.346132748217219</v>
      </c>
      <c r="L72" s="393">
        <f t="shared" si="26"/>
        <v>9.2246949030868599</v>
      </c>
      <c r="M72" s="393">
        <f t="shared" si="26"/>
        <v>-9.1460245972631196</v>
      </c>
      <c r="N72" s="393">
        <f t="shared" si="26"/>
        <v>-77.857308854287709</v>
      </c>
    </row>
    <row r="73" spans="1:14" x14ac:dyDescent="0.25">
      <c r="A73" s="192"/>
      <c r="B73" s="450" t="s">
        <v>66</v>
      </c>
      <c r="C73" s="160">
        <f t="shared" si="27"/>
        <v>5.9930000000000003</v>
      </c>
      <c r="D73" s="438">
        <v>0</v>
      </c>
      <c r="E73" s="438">
        <v>0</v>
      </c>
      <c r="F73" s="162">
        <v>5.9930000000000003</v>
      </c>
      <c r="G73" s="161">
        <f t="shared" si="28"/>
        <v>24.527999999999999</v>
      </c>
      <c r="H73" s="161">
        <v>3.8</v>
      </c>
      <c r="I73" s="161">
        <v>15.401</v>
      </c>
      <c r="J73" s="162">
        <v>5.327</v>
      </c>
      <c r="K73" s="424">
        <f t="shared" si="26"/>
        <v>-75.566699282452703</v>
      </c>
      <c r="L73" s="393">
        <f t="shared" si="26"/>
        <v>-100</v>
      </c>
      <c r="M73" s="393">
        <f t="shared" si="26"/>
        <v>-100</v>
      </c>
      <c r="N73" s="393">
        <f t="shared" si="26"/>
        <v>12.502346536512116</v>
      </c>
    </row>
    <row r="74" spans="1:14" x14ac:dyDescent="0.25">
      <c r="A74" s="192"/>
      <c r="B74" s="450" t="s">
        <v>13</v>
      </c>
      <c r="C74" s="160">
        <f t="shared" si="27"/>
        <v>23.766999999999999</v>
      </c>
      <c r="D74" s="438">
        <v>6.46</v>
      </c>
      <c r="E74" s="438">
        <v>4.9779999999999998</v>
      </c>
      <c r="F74" s="162">
        <v>12.329000000000001</v>
      </c>
      <c r="G74" s="161">
        <f t="shared" si="28"/>
        <v>30.881999999999998</v>
      </c>
      <c r="H74" s="161">
        <v>5.0060000000000002</v>
      </c>
      <c r="I74" s="161">
        <v>9.2750000000000004</v>
      </c>
      <c r="J74" s="162">
        <v>16.600999999999999</v>
      </c>
      <c r="K74" s="424">
        <f t="shared" si="26"/>
        <v>-23.039310925458192</v>
      </c>
      <c r="L74" s="393">
        <f t="shared" si="26"/>
        <v>29.045145825009982</v>
      </c>
      <c r="M74" s="393">
        <f t="shared" si="26"/>
        <v>-46.328840970350413</v>
      </c>
      <c r="N74" s="393">
        <f t="shared" si="26"/>
        <v>-25.733389554846088</v>
      </c>
    </row>
    <row r="75" spans="1:14" x14ac:dyDescent="0.25">
      <c r="A75" s="192"/>
      <c r="B75" s="450" t="s">
        <v>48</v>
      </c>
      <c r="C75" s="160">
        <f t="shared" si="27"/>
        <v>2.5000000000000001E-2</v>
      </c>
      <c r="D75" s="438">
        <v>0</v>
      </c>
      <c r="E75" s="438">
        <v>0</v>
      </c>
      <c r="F75" s="162">
        <v>2.5000000000000001E-2</v>
      </c>
      <c r="G75" s="161">
        <f t="shared" si="28"/>
        <v>1.7999999999999999E-2</v>
      </c>
      <c r="H75" s="161">
        <v>0</v>
      </c>
      <c r="I75" s="161">
        <v>1.7999999999999999E-2</v>
      </c>
      <c r="J75" s="162">
        <v>0</v>
      </c>
      <c r="K75" s="424">
        <f t="shared" si="26"/>
        <v>38.888888888888907</v>
      </c>
      <c r="L75" s="393">
        <f t="shared" si="26"/>
        <v>0</v>
      </c>
      <c r="M75" s="393">
        <f t="shared" si="26"/>
        <v>-100</v>
      </c>
      <c r="N75" s="393" t="s">
        <v>137</v>
      </c>
    </row>
    <row r="76" spans="1:14" x14ac:dyDescent="0.25">
      <c r="A76" s="192"/>
      <c r="B76" s="450" t="s">
        <v>15</v>
      </c>
      <c r="C76" s="160">
        <f t="shared" si="27"/>
        <v>22.438000000000002</v>
      </c>
      <c r="D76" s="438">
        <v>6.9410000000000007</v>
      </c>
      <c r="E76" s="438">
        <v>3.7970000000000002</v>
      </c>
      <c r="F76" s="162">
        <v>11.7</v>
      </c>
      <c r="G76" s="161">
        <f t="shared" si="28"/>
        <v>38.252000000000002</v>
      </c>
      <c r="H76" s="161">
        <v>13.528</v>
      </c>
      <c r="I76" s="161">
        <v>12.654</v>
      </c>
      <c r="J76" s="162">
        <v>12.07</v>
      </c>
      <c r="K76" s="424">
        <f t="shared" si="26"/>
        <v>-41.341629195859035</v>
      </c>
      <c r="L76" s="393">
        <f t="shared" si="26"/>
        <v>-48.69160260201064</v>
      </c>
      <c r="M76" s="393">
        <f t="shared" si="26"/>
        <v>-69.993677888414723</v>
      </c>
      <c r="N76" s="393">
        <f t="shared" si="26"/>
        <v>-3.0654515327257745</v>
      </c>
    </row>
    <row r="77" spans="1:14" ht="6.95" customHeight="1" thickBot="1" x14ac:dyDescent="0.3">
      <c r="A77" s="192"/>
      <c r="B77" s="452"/>
      <c r="C77" s="220"/>
      <c r="D77" s="212"/>
      <c r="E77" s="212"/>
      <c r="F77" s="213"/>
      <c r="G77" s="212"/>
      <c r="H77" s="212"/>
      <c r="I77" s="212"/>
      <c r="J77" s="213"/>
      <c r="K77" s="212"/>
      <c r="L77" s="212"/>
      <c r="M77" s="212"/>
      <c r="N77" s="212"/>
    </row>
    <row r="78" spans="1:14" s="14" customFormat="1" ht="12" customHeight="1" thickTop="1" x14ac:dyDescent="0.2">
      <c r="A78" s="192"/>
      <c r="B78" s="348" t="s">
        <v>182</v>
      </c>
      <c r="C78" s="192"/>
      <c r="D78" s="193"/>
      <c r="E78" s="193"/>
      <c r="F78" s="193"/>
      <c r="G78" s="193"/>
      <c r="H78" s="193"/>
      <c r="I78" s="193"/>
      <c r="J78" s="193"/>
      <c r="K78" s="214"/>
      <c r="L78" s="193"/>
      <c r="M78" s="193"/>
      <c r="N78" s="349" t="s">
        <v>121</v>
      </c>
    </row>
    <row r="79" spans="1:14" x14ac:dyDescent="0.25">
      <c r="A79" s="1"/>
      <c r="B79" s="1"/>
      <c r="C79" s="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25">
      <c r="C80" s="2"/>
      <c r="D80" s="2"/>
      <c r="E80" s="2"/>
      <c r="F80" s="6"/>
      <c r="G80" s="1"/>
      <c r="H80" s="1"/>
      <c r="I80" s="1"/>
      <c r="J80" s="1"/>
      <c r="K80" s="1"/>
      <c r="L80" s="1"/>
      <c r="M80" s="1"/>
      <c r="N80" s="1"/>
    </row>
    <row r="81" spans="2:14" x14ac:dyDescent="0.25">
      <c r="C81" s="2"/>
      <c r="D81" s="2"/>
      <c r="E81" s="2"/>
      <c r="F81" s="6"/>
      <c r="G81" s="1"/>
      <c r="H81" s="1"/>
      <c r="I81" s="1"/>
      <c r="J81" s="1"/>
      <c r="K81" s="1"/>
      <c r="L81" s="1"/>
      <c r="M81" s="1"/>
      <c r="N81" s="1"/>
    </row>
    <row r="82" spans="2:14" x14ac:dyDescent="0.25">
      <c r="B82" s="22"/>
      <c r="C82" s="2"/>
      <c r="D82" s="2"/>
      <c r="E82" s="2"/>
      <c r="F82" s="6"/>
      <c r="G82" s="38"/>
      <c r="H82" s="1"/>
      <c r="I82" s="1"/>
      <c r="J82" s="1"/>
      <c r="K82" s="1"/>
      <c r="L82" s="1"/>
      <c r="M82" s="1"/>
      <c r="N82" s="1"/>
    </row>
    <row r="83" spans="2:14" x14ac:dyDescent="0.25">
      <c r="H83" s="39"/>
      <c r="I83" s="39"/>
      <c r="J83" s="39"/>
    </row>
    <row r="84" spans="2:14" x14ac:dyDescent="0.25"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headerFooter>
    <oddFooter>&amp;L_x000D_&amp;1#&amp;"Calibri"&amp;10&amp;K008000 PUBLICA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54"/>
  <sheetViews>
    <sheetView showGridLines="0" zoomScaleNormal="100" workbookViewId="0">
      <pane xSplit="2" ySplit="6" topLeftCell="C7" activePane="bottomRight" state="frozen"/>
      <selection activeCell="H22" sqref="H22"/>
      <selection pane="topRight" activeCell="H22" sqref="H22"/>
      <selection pane="bottomLeft" activeCell="H22" sqref="H22"/>
      <selection pane="bottomRight" activeCell="G11" sqref="G11"/>
    </sheetView>
  </sheetViews>
  <sheetFormatPr defaultRowHeight="15" x14ac:dyDescent="0.25"/>
  <cols>
    <col min="1" max="1" width="3.5703125" style="35" customWidth="1"/>
    <col min="2" max="2" width="18.85546875" style="35" customWidth="1"/>
    <col min="3" max="6" width="9" style="36" customWidth="1"/>
    <col min="7" max="7" width="9.5703125" style="36" customWidth="1"/>
    <col min="8" max="14" width="9" style="36" customWidth="1"/>
  </cols>
  <sheetData>
    <row r="1" spans="1:14" ht="15.75" customHeight="1" x14ac:dyDescent="0.25">
      <c r="A1" s="192"/>
      <c r="B1" s="192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4" x14ac:dyDescent="0.25">
      <c r="A2" s="192"/>
      <c r="B2" s="194" t="s">
        <v>110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</row>
    <row r="3" spans="1:14" ht="6.95" customHeight="1" x14ac:dyDescent="0.25">
      <c r="A3" s="192"/>
      <c r="B3" s="192"/>
      <c r="C3" s="221"/>
      <c r="D3" s="193"/>
      <c r="E3" s="193"/>
      <c r="F3" s="193"/>
      <c r="G3" s="221"/>
      <c r="H3" s="193"/>
      <c r="I3" s="193"/>
      <c r="J3" s="193"/>
      <c r="K3" s="193"/>
      <c r="L3" s="192"/>
      <c r="M3" s="192"/>
      <c r="N3" s="193"/>
    </row>
    <row r="4" spans="1:14" ht="15.75" thickBot="1" x14ac:dyDescent="0.3">
      <c r="A4" s="192"/>
      <c r="B4" s="192"/>
      <c r="C4" s="221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217" t="s">
        <v>174</v>
      </c>
    </row>
    <row r="5" spans="1:14" ht="22.5" customHeight="1" thickBot="1" x14ac:dyDescent="0.3">
      <c r="A5" s="192"/>
      <c r="B5" s="404"/>
      <c r="C5" s="401" t="s">
        <v>193</v>
      </c>
      <c r="D5" s="402"/>
      <c r="E5" s="402"/>
      <c r="F5" s="403"/>
      <c r="G5" s="401" t="s">
        <v>186</v>
      </c>
      <c r="H5" s="402"/>
      <c r="I5" s="402"/>
      <c r="J5" s="403"/>
      <c r="K5" s="401" t="s">
        <v>50</v>
      </c>
      <c r="L5" s="402"/>
      <c r="M5" s="402"/>
      <c r="N5" s="403"/>
    </row>
    <row r="6" spans="1:14" ht="22.5" customHeight="1" thickBot="1" x14ac:dyDescent="0.3">
      <c r="A6" s="192"/>
      <c r="B6" s="405"/>
      <c r="C6" s="128" t="s">
        <v>0</v>
      </c>
      <c r="D6" s="152" t="s">
        <v>196</v>
      </c>
      <c r="E6" s="152" t="s">
        <v>197</v>
      </c>
      <c r="F6" s="152" t="s">
        <v>198</v>
      </c>
      <c r="G6" s="128" t="s">
        <v>0</v>
      </c>
      <c r="H6" s="152" t="s">
        <v>199</v>
      </c>
      <c r="I6" s="152" t="s">
        <v>200</v>
      </c>
      <c r="J6" s="152" t="s">
        <v>201</v>
      </c>
      <c r="K6" s="128" t="str">
        <f>C6</f>
        <v>Total</v>
      </c>
      <c r="L6" s="152" t="str">
        <f>D6</f>
        <v>jul.23</v>
      </c>
      <c r="M6" s="152" t="str">
        <f t="shared" ref="M6:N6" si="0">E6</f>
        <v>ago.23</v>
      </c>
      <c r="N6" s="152" t="str">
        <f t="shared" si="0"/>
        <v>set.23</v>
      </c>
    </row>
    <row r="7" spans="1:14" ht="6.95" customHeight="1" x14ac:dyDescent="0.25">
      <c r="A7" s="192"/>
      <c r="B7" s="218"/>
      <c r="C7" s="389"/>
      <c r="D7" s="390"/>
      <c r="E7" s="390"/>
      <c r="F7" s="391"/>
      <c r="G7" s="389"/>
      <c r="H7" s="390"/>
      <c r="I7" s="390"/>
      <c r="J7" s="391"/>
      <c r="K7" s="389"/>
      <c r="L7" s="395"/>
      <c r="M7" s="390"/>
      <c r="N7" s="390"/>
    </row>
    <row r="8" spans="1:14" x14ac:dyDescent="0.25">
      <c r="A8" s="192"/>
      <c r="B8" s="219" t="s">
        <v>0</v>
      </c>
      <c r="C8" s="457">
        <f t="shared" ref="C8:J8" si="1">SUM(C10:C20)</f>
        <v>21037.308999999997</v>
      </c>
      <c r="D8" s="457">
        <f t="shared" si="1"/>
        <v>7168.317</v>
      </c>
      <c r="E8" s="457">
        <f t="shared" si="1"/>
        <v>7345.0189999999993</v>
      </c>
      <c r="F8" s="458">
        <f t="shared" si="1"/>
        <v>6523.973</v>
      </c>
      <c r="G8" s="459">
        <f t="shared" si="1"/>
        <v>22294.917999999998</v>
      </c>
      <c r="H8" s="457">
        <f t="shared" si="1"/>
        <v>8010.811999999999</v>
      </c>
      <c r="I8" s="457">
        <f t="shared" si="1"/>
        <v>7317.121000000001</v>
      </c>
      <c r="J8" s="460">
        <f t="shared" si="1"/>
        <v>6966.9849999999979</v>
      </c>
      <c r="K8" s="425">
        <f>(+C8-G8)/G8*100</f>
        <v>-5.6407877346756807</v>
      </c>
      <c r="L8" s="394">
        <f>(+D8-H8)/H8*100</f>
        <v>-10.516973809895914</v>
      </c>
      <c r="M8" s="394">
        <f>(+E8-I8)/I8*100</f>
        <v>0.3812701744306034</v>
      </c>
      <c r="N8" s="394">
        <f>(+F8-J8)/J8*100</f>
        <v>-6.3587333688819205</v>
      </c>
    </row>
    <row r="9" spans="1:14" ht="6.95" customHeight="1" x14ac:dyDescent="0.25">
      <c r="A9" s="192"/>
      <c r="B9" s="205"/>
      <c r="C9" s="461"/>
      <c r="D9" s="151"/>
      <c r="E9" s="462"/>
      <c r="F9" s="463"/>
      <c r="G9" s="462"/>
      <c r="H9" s="462"/>
      <c r="I9" s="462"/>
      <c r="J9" s="464"/>
      <c r="K9" s="423"/>
      <c r="L9" s="392"/>
      <c r="M9" s="392"/>
      <c r="N9" s="392"/>
    </row>
    <row r="10" spans="1:14" x14ac:dyDescent="0.25">
      <c r="A10" s="192"/>
      <c r="B10" s="206" t="s">
        <v>9</v>
      </c>
      <c r="C10" s="431">
        <f>SUM(D10:F10)</f>
        <v>3367.6329999999998</v>
      </c>
      <c r="D10" s="431">
        <f t="shared" ref="D10:F20" si="2">+SUM(D24)+SUM(D38)</f>
        <v>1175.502</v>
      </c>
      <c r="E10" s="431">
        <f t="shared" si="2"/>
        <v>1154.4369999999999</v>
      </c>
      <c r="F10" s="433">
        <f t="shared" si="2"/>
        <v>1037.694</v>
      </c>
      <c r="G10" s="431">
        <f t="shared" ref="G10:G20" si="3">SUM(H10:J10)</f>
        <v>3434.3389999999999</v>
      </c>
      <c r="H10" s="431">
        <f t="shared" ref="H10:J20" si="4">+SUM(H24)+SUM(H38)</f>
        <v>1239.134</v>
      </c>
      <c r="I10" s="431">
        <f t="shared" si="4"/>
        <v>1092.4960000000001</v>
      </c>
      <c r="J10" s="465">
        <f t="shared" si="4"/>
        <v>1102.7090000000001</v>
      </c>
      <c r="K10" s="424">
        <f t="shared" ref="K10:N20" si="5">(+C10-G10)/G10*100</f>
        <v>-1.9423242725892853</v>
      </c>
      <c r="L10" s="393">
        <f t="shared" si="5"/>
        <v>-5.1351992601284495</v>
      </c>
      <c r="M10" s="393">
        <f t="shared" si="5"/>
        <v>5.6696775091167195</v>
      </c>
      <c r="N10" s="393">
        <f t="shared" si="5"/>
        <v>-5.8959344668448423</v>
      </c>
    </row>
    <row r="11" spans="1:14" x14ac:dyDescent="0.25">
      <c r="A11" s="192"/>
      <c r="B11" s="206" t="s">
        <v>10</v>
      </c>
      <c r="C11" s="431">
        <f t="shared" ref="C11:C20" si="6">SUM(D11:F11)</f>
        <v>1260.2159999999999</v>
      </c>
      <c r="D11" s="431">
        <f t="shared" si="2"/>
        <v>388.82600000000002</v>
      </c>
      <c r="E11" s="431">
        <f t="shared" si="2"/>
        <v>404.387</v>
      </c>
      <c r="F11" s="433">
        <f t="shared" si="2"/>
        <v>467.00300000000004</v>
      </c>
      <c r="G11" s="431">
        <f t="shared" si="3"/>
        <v>1550.729</v>
      </c>
      <c r="H11" s="431">
        <f t="shared" si="4"/>
        <v>582.70600000000002</v>
      </c>
      <c r="I11" s="431">
        <f t="shared" si="4"/>
        <v>455.17700000000002</v>
      </c>
      <c r="J11" s="465">
        <f t="shared" si="4"/>
        <v>512.846</v>
      </c>
      <c r="K11" s="424">
        <f t="shared" si="5"/>
        <v>-18.733963187636277</v>
      </c>
      <c r="L11" s="393">
        <f t="shared" si="5"/>
        <v>-33.272353468129722</v>
      </c>
      <c r="M11" s="393">
        <f t="shared" si="5"/>
        <v>-11.158296662616964</v>
      </c>
      <c r="N11" s="393">
        <f t="shared" si="5"/>
        <v>-8.9389407346454792</v>
      </c>
    </row>
    <row r="12" spans="1:14" x14ac:dyDescent="0.25">
      <c r="A12" s="192"/>
      <c r="B12" s="206" t="s">
        <v>11</v>
      </c>
      <c r="C12" s="431">
        <f t="shared" si="6"/>
        <v>466.209</v>
      </c>
      <c r="D12" s="431">
        <f t="shared" si="2"/>
        <v>172.62899999999999</v>
      </c>
      <c r="E12" s="431">
        <f t="shared" si="2"/>
        <v>134.15899999999999</v>
      </c>
      <c r="F12" s="433">
        <f t="shared" si="2"/>
        <v>159.42099999999999</v>
      </c>
      <c r="G12" s="431">
        <f t="shared" si="3"/>
        <v>594.625</v>
      </c>
      <c r="H12" s="431">
        <f t="shared" si="4"/>
        <v>221.33100000000002</v>
      </c>
      <c r="I12" s="431">
        <f t="shared" si="4"/>
        <v>194.827</v>
      </c>
      <c r="J12" s="465">
        <f t="shared" si="4"/>
        <v>178.46699999999998</v>
      </c>
      <c r="K12" s="424">
        <f t="shared" si="5"/>
        <v>-21.596132015976455</v>
      </c>
      <c r="L12" s="393">
        <f t="shared" si="5"/>
        <v>-22.004147634086515</v>
      </c>
      <c r="M12" s="393">
        <f t="shared" si="5"/>
        <v>-31.139421127461802</v>
      </c>
      <c r="N12" s="393">
        <f t="shared" si="5"/>
        <v>-10.672000986176712</v>
      </c>
    </row>
    <row r="13" spans="1:14" x14ac:dyDescent="0.25">
      <c r="A13" s="192"/>
      <c r="B13" s="206" t="s">
        <v>6</v>
      </c>
      <c r="C13" s="431">
        <f t="shared" si="6"/>
        <v>2541.3879999999999</v>
      </c>
      <c r="D13" s="431">
        <f t="shared" si="2"/>
        <v>860.67100000000005</v>
      </c>
      <c r="E13" s="431">
        <f t="shared" si="2"/>
        <v>911.47899999999993</v>
      </c>
      <c r="F13" s="433">
        <f t="shared" si="2"/>
        <v>769.23800000000006</v>
      </c>
      <c r="G13" s="431">
        <f t="shared" si="3"/>
        <v>2770.4690000000001</v>
      </c>
      <c r="H13" s="431">
        <f t="shared" si="4"/>
        <v>1076.067</v>
      </c>
      <c r="I13" s="431">
        <f t="shared" si="4"/>
        <v>918.19799999999998</v>
      </c>
      <c r="J13" s="465">
        <f t="shared" si="4"/>
        <v>776.20399999999995</v>
      </c>
      <c r="K13" s="424">
        <f t="shared" si="5"/>
        <v>-8.2686721995445573</v>
      </c>
      <c r="L13" s="393">
        <f t="shared" si="5"/>
        <v>-20.016969203590477</v>
      </c>
      <c r="M13" s="393">
        <f t="shared" si="5"/>
        <v>-0.73175938087428316</v>
      </c>
      <c r="N13" s="393">
        <f t="shared" si="5"/>
        <v>-0.89744448624329354</v>
      </c>
    </row>
    <row r="14" spans="1:14" x14ac:dyDescent="0.25">
      <c r="A14" s="192"/>
      <c r="B14" s="206" t="s">
        <v>133</v>
      </c>
      <c r="C14" s="431">
        <f t="shared" si="6"/>
        <v>1599.5050000000001</v>
      </c>
      <c r="D14" s="431">
        <f t="shared" si="2"/>
        <v>511.23900000000003</v>
      </c>
      <c r="E14" s="431">
        <f t="shared" si="2"/>
        <v>563.91499999999996</v>
      </c>
      <c r="F14" s="433">
        <f t="shared" si="2"/>
        <v>524.351</v>
      </c>
      <c r="G14" s="431">
        <f t="shared" si="3"/>
        <v>1461.704</v>
      </c>
      <c r="H14" s="431">
        <f t="shared" si="4"/>
        <v>609.56299999999999</v>
      </c>
      <c r="I14" s="431">
        <f t="shared" si="4"/>
        <v>429.31599999999997</v>
      </c>
      <c r="J14" s="465">
        <f t="shared" si="4"/>
        <v>422.82499999999999</v>
      </c>
      <c r="K14" s="424">
        <f t="shared" si="5"/>
        <v>9.4274216941323381</v>
      </c>
      <c r="L14" s="393">
        <f t="shared" si="5"/>
        <v>-16.130244125709723</v>
      </c>
      <c r="M14" s="393">
        <f t="shared" si="5"/>
        <v>31.351964520306719</v>
      </c>
      <c r="N14" s="393">
        <f t="shared" si="5"/>
        <v>24.011352214273046</v>
      </c>
    </row>
    <row r="15" spans="1:14" x14ac:dyDescent="0.25">
      <c r="A15" s="192"/>
      <c r="B15" s="206" t="s">
        <v>12</v>
      </c>
      <c r="C15" s="431">
        <f t="shared" si="6"/>
        <v>10693.909</v>
      </c>
      <c r="D15" s="431">
        <f t="shared" si="2"/>
        <v>3649.431</v>
      </c>
      <c r="E15" s="431">
        <f t="shared" si="2"/>
        <v>3828.1750000000002</v>
      </c>
      <c r="F15" s="433">
        <f t="shared" si="2"/>
        <v>3216.3029999999999</v>
      </c>
      <c r="G15" s="431">
        <f t="shared" si="3"/>
        <v>11176.781999999999</v>
      </c>
      <c r="H15" s="431">
        <f t="shared" si="4"/>
        <v>3837.3849999999998</v>
      </c>
      <c r="I15" s="431">
        <f t="shared" si="4"/>
        <v>3806.6880000000001</v>
      </c>
      <c r="J15" s="465">
        <f t="shared" si="4"/>
        <v>3532.7089999999998</v>
      </c>
      <c r="K15" s="424">
        <f t="shared" si="5"/>
        <v>-4.3203222537578316</v>
      </c>
      <c r="L15" s="393">
        <f t="shared" si="5"/>
        <v>-4.8979708838180098</v>
      </c>
      <c r="M15" s="393">
        <f t="shared" si="5"/>
        <v>0.56445392950512574</v>
      </c>
      <c r="N15" s="393">
        <f t="shared" si="5"/>
        <v>-8.9564693836939302</v>
      </c>
    </row>
    <row r="16" spans="1:14" x14ac:dyDescent="0.25">
      <c r="A16" s="192"/>
      <c r="B16" s="206" t="s">
        <v>14</v>
      </c>
      <c r="C16" s="431">
        <f t="shared" si="6"/>
        <v>397.65199999999999</v>
      </c>
      <c r="D16" s="431">
        <f t="shared" si="2"/>
        <v>148.876</v>
      </c>
      <c r="E16" s="431">
        <f t="shared" si="2"/>
        <v>114.53099999999999</v>
      </c>
      <c r="F16" s="433">
        <f t="shared" si="2"/>
        <v>134.245</v>
      </c>
      <c r="G16" s="431">
        <f t="shared" si="3"/>
        <v>460.41399999999999</v>
      </c>
      <c r="H16" s="431">
        <f t="shared" si="4"/>
        <v>167.977</v>
      </c>
      <c r="I16" s="431">
        <f t="shared" si="4"/>
        <v>145.07300000000001</v>
      </c>
      <c r="J16" s="465">
        <f t="shared" si="4"/>
        <v>147.364</v>
      </c>
      <c r="K16" s="424">
        <f t="shared" si="5"/>
        <v>-13.631644563371228</v>
      </c>
      <c r="L16" s="393">
        <f t="shared" si="5"/>
        <v>-11.37119962852057</v>
      </c>
      <c r="M16" s="393">
        <f t="shared" si="5"/>
        <v>-21.052849255202563</v>
      </c>
      <c r="N16" s="393">
        <f t="shared" si="5"/>
        <v>-8.9024456447979148</v>
      </c>
    </row>
    <row r="17" spans="1:19" x14ac:dyDescent="0.25">
      <c r="A17" s="192"/>
      <c r="B17" s="206" t="s">
        <v>66</v>
      </c>
      <c r="C17" s="431">
        <f t="shared" si="6"/>
        <v>131.91800000000001</v>
      </c>
      <c r="D17" s="431">
        <f t="shared" si="2"/>
        <v>54.285000000000004</v>
      </c>
      <c r="E17" s="431">
        <f t="shared" si="2"/>
        <v>40.380000000000003</v>
      </c>
      <c r="F17" s="433">
        <f t="shared" si="2"/>
        <v>37.253</v>
      </c>
      <c r="G17" s="431">
        <f t="shared" si="3"/>
        <v>215.06400000000002</v>
      </c>
      <c r="H17" s="431">
        <f t="shared" si="4"/>
        <v>46.033999999999999</v>
      </c>
      <c r="I17" s="431">
        <f t="shared" si="4"/>
        <v>75.656999999999996</v>
      </c>
      <c r="J17" s="465">
        <f t="shared" si="4"/>
        <v>93.373000000000005</v>
      </c>
      <c r="K17" s="424">
        <f t="shared" si="5"/>
        <v>-38.661049734032666</v>
      </c>
      <c r="L17" s="393">
        <f t="shared" si="5"/>
        <v>17.923708563235881</v>
      </c>
      <c r="M17" s="393">
        <f t="shared" si="5"/>
        <v>-46.627542725722662</v>
      </c>
      <c r="N17" s="393">
        <f t="shared" si="5"/>
        <v>-60.103027641823658</v>
      </c>
    </row>
    <row r="18" spans="1:19" x14ac:dyDescent="0.25">
      <c r="A18" s="192"/>
      <c r="B18" s="206" t="s">
        <v>13</v>
      </c>
      <c r="C18" s="431">
        <f t="shared" si="6"/>
        <v>338.31299999999999</v>
      </c>
      <c r="D18" s="431">
        <f t="shared" si="2"/>
        <v>110.73699999999999</v>
      </c>
      <c r="E18" s="431">
        <f t="shared" si="2"/>
        <v>116.562</v>
      </c>
      <c r="F18" s="433">
        <f t="shared" si="2"/>
        <v>111.014</v>
      </c>
      <c r="G18" s="431">
        <f t="shared" si="3"/>
        <v>320.83199999999999</v>
      </c>
      <c r="H18" s="431">
        <f t="shared" si="4"/>
        <v>104.288</v>
      </c>
      <c r="I18" s="431">
        <f t="shared" si="4"/>
        <v>104.55</v>
      </c>
      <c r="J18" s="465">
        <f t="shared" si="4"/>
        <v>111.994</v>
      </c>
      <c r="K18" s="424">
        <f t="shared" si="5"/>
        <v>5.4486460203470966</v>
      </c>
      <c r="L18" s="393">
        <f t="shared" si="5"/>
        <v>6.1838370665848403</v>
      </c>
      <c r="M18" s="393">
        <f t="shared" si="5"/>
        <v>11.489239598278337</v>
      </c>
      <c r="N18" s="393">
        <f t="shared" si="5"/>
        <v>-0.87504687751129884</v>
      </c>
    </row>
    <row r="19" spans="1:19" x14ac:dyDescent="0.25">
      <c r="A19" s="192"/>
      <c r="B19" s="206" t="s">
        <v>48</v>
      </c>
      <c r="C19" s="431">
        <f t="shared" si="6"/>
        <v>23.802</v>
      </c>
      <c r="D19" s="431">
        <f t="shared" si="2"/>
        <v>17.513999999999999</v>
      </c>
      <c r="E19" s="431">
        <f t="shared" si="2"/>
        <v>0.219</v>
      </c>
      <c r="F19" s="433">
        <f t="shared" si="2"/>
        <v>6.069</v>
      </c>
      <c r="G19" s="431">
        <f t="shared" si="3"/>
        <v>29.710999999999999</v>
      </c>
      <c r="H19" s="431">
        <f t="shared" si="4"/>
        <v>9.0239999999999991</v>
      </c>
      <c r="I19" s="431">
        <f t="shared" si="4"/>
        <v>11.731</v>
      </c>
      <c r="J19" s="465">
        <f t="shared" si="4"/>
        <v>8.9559999999999995</v>
      </c>
      <c r="K19" s="424">
        <f t="shared" si="5"/>
        <v>-19.888256874558241</v>
      </c>
      <c r="L19" s="393">
        <f t="shared" si="5"/>
        <v>94.082446808510639</v>
      </c>
      <c r="M19" s="393">
        <f t="shared" si="5"/>
        <v>-98.133151478987301</v>
      </c>
      <c r="N19" s="393">
        <f t="shared" si="5"/>
        <v>-32.235372934345683</v>
      </c>
    </row>
    <row r="20" spans="1:19" x14ac:dyDescent="0.25">
      <c r="A20" s="192"/>
      <c r="B20" s="206" t="s">
        <v>15</v>
      </c>
      <c r="C20" s="431">
        <f t="shared" si="6"/>
        <v>216.76400000000001</v>
      </c>
      <c r="D20" s="431">
        <f t="shared" si="2"/>
        <v>78.606999999999999</v>
      </c>
      <c r="E20" s="431">
        <f t="shared" si="2"/>
        <v>76.775000000000006</v>
      </c>
      <c r="F20" s="433">
        <f t="shared" si="2"/>
        <v>61.382000000000005</v>
      </c>
      <c r="G20" s="431">
        <f t="shared" si="3"/>
        <v>280.24900000000002</v>
      </c>
      <c r="H20" s="431">
        <f t="shared" si="4"/>
        <v>117.303</v>
      </c>
      <c r="I20" s="431">
        <f t="shared" si="4"/>
        <v>83.408000000000001</v>
      </c>
      <c r="J20" s="465">
        <f t="shared" si="4"/>
        <v>79.537999999999982</v>
      </c>
      <c r="K20" s="424">
        <f t="shared" si="5"/>
        <v>-22.653069234859004</v>
      </c>
      <c r="L20" s="393">
        <f t="shared" si="5"/>
        <v>-32.98807362130551</v>
      </c>
      <c r="M20" s="393">
        <f t="shared" si="5"/>
        <v>-7.9524745827738288</v>
      </c>
      <c r="N20" s="393">
        <f t="shared" si="5"/>
        <v>-22.826824913877619</v>
      </c>
    </row>
    <row r="21" spans="1:19" ht="6.95" customHeight="1" x14ac:dyDescent="0.25">
      <c r="A21" s="192"/>
      <c r="B21" s="206"/>
      <c r="C21" s="378"/>
      <c r="D21" s="378"/>
      <c r="E21" s="378"/>
      <c r="F21" s="466"/>
      <c r="G21" s="378"/>
      <c r="H21" s="378"/>
      <c r="I21" s="378"/>
      <c r="J21" s="467"/>
      <c r="K21" s="424"/>
      <c r="L21" s="393"/>
      <c r="M21" s="393"/>
      <c r="N21" s="393"/>
    </row>
    <row r="22" spans="1:19" x14ac:dyDescent="0.25">
      <c r="A22" s="192"/>
      <c r="B22" s="222" t="s">
        <v>87</v>
      </c>
      <c r="C22" s="457">
        <f t="shared" ref="C22:J22" si="7">SUM(C24:C34)</f>
        <v>8111.2260000000006</v>
      </c>
      <c r="D22" s="457">
        <f t="shared" si="7"/>
        <v>2702.7589999999996</v>
      </c>
      <c r="E22" s="457">
        <f t="shared" si="7"/>
        <v>2907.4550000000004</v>
      </c>
      <c r="F22" s="458">
        <f t="shared" si="7"/>
        <v>2501.0119999999997</v>
      </c>
      <c r="G22" s="459">
        <f t="shared" si="7"/>
        <v>8756.7390000000014</v>
      </c>
      <c r="H22" s="457">
        <f t="shared" si="7"/>
        <v>3220.2959999999998</v>
      </c>
      <c r="I22" s="457">
        <f t="shared" si="7"/>
        <v>2931.1480000000001</v>
      </c>
      <c r="J22" s="460">
        <f t="shared" si="7"/>
        <v>2605.2950000000005</v>
      </c>
      <c r="K22" s="425">
        <f>(+C22-G22)/G22*100</f>
        <v>-7.3716140220691821</v>
      </c>
      <c r="L22" s="394">
        <f>(+D22-H22)/H22*100</f>
        <v>-16.071100296370279</v>
      </c>
      <c r="M22" s="394">
        <f>(+E22-I22)/I22*100</f>
        <v>-0.80831810607993027</v>
      </c>
      <c r="N22" s="394">
        <f>(+F22-J22)/J22*100</f>
        <v>-4.0027328958908992</v>
      </c>
    </row>
    <row r="23" spans="1:19" ht="6.95" customHeight="1" x14ac:dyDescent="0.25">
      <c r="A23" s="192"/>
      <c r="B23" s="207"/>
      <c r="C23" s="461"/>
      <c r="D23" s="151"/>
      <c r="E23" s="462"/>
      <c r="F23" s="463"/>
      <c r="G23" s="462"/>
      <c r="H23" s="462"/>
      <c r="I23" s="462"/>
      <c r="J23" s="464"/>
      <c r="K23" s="423"/>
      <c r="L23" s="392"/>
      <c r="M23" s="392"/>
      <c r="N23" s="392"/>
    </row>
    <row r="24" spans="1:19" x14ac:dyDescent="0.25">
      <c r="A24" s="192"/>
      <c r="B24" s="206" t="s">
        <v>9</v>
      </c>
      <c r="C24" s="431">
        <f t="shared" ref="C24:C34" si="8">SUM(D24:F24)</f>
        <v>1154.4160000000002</v>
      </c>
      <c r="D24" s="431">
        <v>410.476</v>
      </c>
      <c r="E24" s="431">
        <v>386.94499999999999</v>
      </c>
      <c r="F24" s="433">
        <v>356.995</v>
      </c>
      <c r="G24" s="431">
        <f t="shared" ref="G24:G34" si="9">SUM(H24:J24)</f>
        <v>1126.7049999999999</v>
      </c>
      <c r="H24" s="431">
        <v>414.53699999999998</v>
      </c>
      <c r="I24" s="431">
        <v>351.23200000000003</v>
      </c>
      <c r="J24" s="465">
        <v>360.93599999999998</v>
      </c>
      <c r="K24" s="424">
        <f t="shared" ref="K24:N33" si="10">(+C24-G24)/G24*100</f>
        <v>2.4594725327392921</v>
      </c>
      <c r="L24" s="393">
        <f t="shared" si="10"/>
        <v>-0.97964717262873491</v>
      </c>
      <c r="M24" s="393">
        <f t="shared" si="10"/>
        <v>10.16792319606413</v>
      </c>
      <c r="N24" s="393">
        <f t="shared" si="10"/>
        <v>-1.0918833255757181</v>
      </c>
      <c r="S24" s="325"/>
    </row>
    <row r="25" spans="1:19" x14ac:dyDescent="0.25">
      <c r="A25" s="192"/>
      <c r="B25" s="206" t="s">
        <v>10</v>
      </c>
      <c r="C25" s="431">
        <f t="shared" si="8"/>
        <v>304.625</v>
      </c>
      <c r="D25" s="431">
        <v>85.962999999999994</v>
      </c>
      <c r="E25" s="431">
        <v>103.10299999999999</v>
      </c>
      <c r="F25" s="433">
        <v>115.559</v>
      </c>
      <c r="G25" s="431">
        <f t="shared" si="9"/>
        <v>442.00900000000001</v>
      </c>
      <c r="H25" s="431">
        <v>208.72200000000001</v>
      </c>
      <c r="I25" s="431">
        <v>124.71899999999999</v>
      </c>
      <c r="J25" s="465">
        <v>108.568</v>
      </c>
      <c r="K25" s="424">
        <f t="shared" si="10"/>
        <v>-31.081720055473987</v>
      </c>
      <c r="L25" s="393">
        <f t="shared" si="10"/>
        <v>-58.814595490652643</v>
      </c>
      <c r="M25" s="393">
        <f t="shared" si="10"/>
        <v>-17.331761800527588</v>
      </c>
      <c r="N25" s="393">
        <f t="shared" si="10"/>
        <v>6.4392822931250455</v>
      </c>
      <c r="S25" s="325"/>
    </row>
    <row r="26" spans="1:19" x14ac:dyDescent="0.25">
      <c r="A26" s="192"/>
      <c r="B26" s="206" t="s">
        <v>11</v>
      </c>
      <c r="C26" s="431">
        <f t="shared" si="8"/>
        <v>317.589</v>
      </c>
      <c r="D26" s="431">
        <v>109.521</v>
      </c>
      <c r="E26" s="431">
        <v>91.995999999999995</v>
      </c>
      <c r="F26" s="433">
        <v>116.072</v>
      </c>
      <c r="G26" s="431">
        <f t="shared" si="9"/>
        <v>388.48</v>
      </c>
      <c r="H26" s="431">
        <v>143.11500000000001</v>
      </c>
      <c r="I26" s="431">
        <v>124.866</v>
      </c>
      <c r="J26" s="465">
        <v>120.499</v>
      </c>
      <c r="K26" s="424">
        <f t="shared" si="10"/>
        <v>-18.248301070840203</v>
      </c>
      <c r="L26" s="393">
        <f t="shared" si="10"/>
        <v>-23.473430458023273</v>
      </c>
      <c r="M26" s="393">
        <f t="shared" si="10"/>
        <v>-26.324219563371937</v>
      </c>
      <c r="N26" s="393">
        <f t="shared" si="10"/>
        <v>-3.6738894098706156</v>
      </c>
      <c r="S26" s="325"/>
    </row>
    <row r="27" spans="1:19" x14ac:dyDescent="0.25">
      <c r="A27" s="192"/>
      <c r="B27" s="206" t="s">
        <v>6</v>
      </c>
      <c r="C27" s="431">
        <f t="shared" si="8"/>
        <v>1014.5039999999999</v>
      </c>
      <c r="D27" s="431">
        <v>335.51900000000001</v>
      </c>
      <c r="E27" s="431">
        <v>330.9</v>
      </c>
      <c r="F27" s="433">
        <v>348.08499999999998</v>
      </c>
      <c r="G27" s="431">
        <f t="shared" si="9"/>
        <v>1076.682</v>
      </c>
      <c r="H27" s="431">
        <v>359.947</v>
      </c>
      <c r="I27" s="431">
        <v>386.81200000000001</v>
      </c>
      <c r="J27" s="465">
        <v>329.923</v>
      </c>
      <c r="K27" s="424">
        <f t="shared" si="10"/>
        <v>-5.7749641955563584</v>
      </c>
      <c r="L27" s="393">
        <f t="shared" si="10"/>
        <v>-6.7865546872178397</v>
      </c>
      <c r="M27" s="393">
        <f t="shared" si="10"/>
        <v>-14.454567076512628</v>
      </c>
      <c r="N27" s="393">
        <f t="shared" si="10"/>
        <v>5.5049208451668958</v>
      </c>
      <c r="S27" s="325"/>
    </row>
    <row r="28" spans="1:19" x14ac:dyDescent="0.25">
      <c r="A28" s="192"/>
      <c r="B28" s="206" t="s">
        <v>133</v>
      </c>
      <c r="C28" s="431">
        <f t="shared" si="8"/>
        <v>786.26900000000001</v>
      </c>
      <c r="D28" s="431">
        <v>256.23700000000002</v>
      </c>
      <c r="E28" s="431">
        <v>256.702</v>
      </c>
      <c r="F28" s="433">
        <v>273.33</v>
      </c>
      <c r="G28" s="431">
        <f t="shared" si="9"/>
        <v>741.25299999999993</v>
      </c>
      <c r="H28" s="431">
        <v>264.12099999999998</v>
      </c>
      <c r="I28" s="431">
        <v>252.31299999999999</v>
      </c>
      <c r="J28" s="465">
        <v>224.81899999999999</v>
      </c>
      <c r="K28" s="424">
        <f t="shared" si="10"/>
        <v>6.0729602443430357</v>
      </c>
      <c r="L28" s="393">
        <f t="shared" si="10"/>
        <v>-2.9849955134199697</v>
      </c>
      <c r="M28" s="393">
        <f t="shared" si="10"/>
        <v>1.7395060896584837</v>
      </c>
      <c r="N28" s="393">
        <f t="shared" si="10"/>
        <v>21.577802587859566</v>
      </c>
      <c r="S28" s="325"/>
    </row>
    <row r="29" spans="1:19" x14ac:dyDescent="0.25">
      <c r="A29" s="192"/>
      <c r="B29" s="206" t="s">
        <v>12</v>
      </c>
      <c r="C29" s="431">
        <f t="shared" si="8"/>
        <v>4251.1059999999998</v>
      </c>
      <c r="D29" s="431">
        <v>1406.3989999999999</v>
      </c>
      <c r="E29" s="431">
        <v>1636.4490000000001</v>
      </c>
      <c r="F29" s="433">
        <v>1208.258</v>
      </c>
      <c r="G29" s="431">
        <f t="shared" si="9"/>
        <v>4672.7119999999995</v>
      </c>
      <c r="H29" s="431">
        <v>1708.0329999999999</v>
      </c>
      <c r="I29" s="431">
        <v>1602.992</v>
      </c>
      <c r="J29" s="465">
        <v>1361.6869999999999</v>
      </c>
      <c r="K29" s="424">
        <f t="shared" si="10"/>
        <v>-9.0227259886763793</v>
      </c>
      <c r="L29" s="393">
        <f t="shared" si="10"/>
        <v>-17.659729056757101</v>
      </c>
      <c r="M29" s="393">
        <f t="shared" si="10"/>
        <v>2.0871595117131032</v>
      </c>
      <c r="N29" s="393">
        <f t="shared" si="10"/>
        <v>-11.267567363131166</v>
      </c>
      <c r="S29" s="325"/>
    </row>
    <row r="30" spans="1:19" x14ac:dyDescent="0.25">
      <c r="A30" s="192"/>
      <c r="B30" s="206" t="s">
        <v>14</v>
      </c>
      <c r="C30" s="431">
        <f t="shared" si="8"/>
        <v>118.877</v>
      </c>
      <c r="D30" s="431">
        <v>43.768000000000001</v>
      </c>
      <c r="E30" s="431">
        <v>36.909999999999997</v>
      </c>
      <c r="F30" s="433">
        <v>38.198999999999998</v>
      </c>
      <c r="G30" s="431">
        <f t="shared" si="9"/>
        <v>123.16499999999999</v>
      </c>
      <c r="H30" s="431">
        <v>48.04</v>
      </c>
      <c r="I30" s="431">
        <v>37.173000000000002</v>
      </c>
      <c r="J30" s="465">
        <v>37.951999999999998</v>
      </c>
      <c r="K30" s="424">
        <f t="shared" si="10"/>
        <v>-3.4815085454471624</v>
      </c>
      <c r="L30" s="393">
        <f t="shared" si="10"/>
        <v>-8.8925895087427111</v>
      </c>
      <c r="M30" s="393">
        <f t="shared" si="10"/>
        <v>-0.70750275737768054</v>
      </c>
      <c r="N30" s="393">
        <f t="shared" si="10"/>
        <v>0.65082209106239441</v>
      </c>
      <c r="S30" s="325"/>
    </row>
    <row r="31" spans="1:19" x14ac:dyDescent="0.25">
      <c r="A31" s="192"/>
      <c r="B31" s="206" t="s">
        <v>66</v>
      </c>
      <c r="C31" s="431">
        <f t="shared" si="8"/>
        <v>35.103999999999999</v>
      </c>
      <c r="D31" s="431">
        <v>11.532999999999999</v>
      </c>
      <c r="E31" s="431">
        <v>12.743</v>
      </c>
      <c r="F31" s="433">
        <v>10.827999999999999</v>
      </c>
      <c r="G31" s="431">
        <f t="shared" si="9"/>
        <v>41.524999999999999</v>
      </c>
      <c r="H31" s="431">
        <v>12.698</v>
      </c>
      <c r="I31" s="431">
        <v>14.552</v>
      </c>
      <c r="J31" s="465">
        <v>14.275</v>
      </c>
      <c r="K31" s="424">
        <f t="shared" si="10"/>
        <v>-15.462974111980735</v>
      </c>
      <c r="L31" s="393">
        <f t="shared" si="10"/>
        <v>-9.1746731768782546</v>
      </c>
      <c r="M31" s="393">
        <f t="shared" si="10"/>
        <v>-12.431280923584383</v>
      </c>
      <c r="N31" s="393">
        <f t="shared" si="10"/>
        <v>-24.14711033274957</v>
      </c>
      <c r="S31" s="325"/>
    </row>
    <row r="32" spans="1:19" x14ac:dyDescent="0.25">
      <c r="A32" s="192"/>
      <c r="B32" s="206" t="s">
        <v>13</v>
      </c>
      <c r="C32" s="431">
        <f t="shared" si="8"/>
        <v>42.579000000000001</v>
      </c>
      <c r="D32" s="431">
        <v>13.055999999999999</v>
      </c>
      <c r="E32" s="431">
        <v>14.545</v>
      </c>
      <c r="F32" s="433">
        <v>14.978</v>
      </c>
      <c r="G32" s="431">
        <f t="shared" si="9"/>
        <v>39.545999999999999</v>
      </c>
      <c r="H32" s="431">
        <v>12.419</v>
      </c>
      <c r="I32" s="431">
        <v>13.943</v>
      </c>
      <c r="J32" s="465">
        <v>13.183999999999999</v>
      </c>
      <c r="K32" s="424">
        <f t="shared" si="10"/>
        <v>7.6695493855257197</v>
      </c>
      <c r="L32" s="393">
        <f t="shared" si="10"/>
        <v>5.1292374587325762</v>
      </c>
      <c r="M32" s="393">
        <f t="shared" si="10"/>
        <v>4.3175787133328578</v>
      </c>
      <c r="N32" s="393">
        <f t="shared" si="10"/>
        <v>13.607402912621364</v>
      </c>
      <c r="S32" s="325"/>
    </row>
    <row r="33" spans="1:14" x14ac:dyDescent="0.25">
      <c r="A33" s="192"/>
      <c r="B33" s="206" t="s">
        <v>48</v>
      </c>
      <c r="C33" s="431">
        <f t="shared" si="8"/>
        <v>0.76200000000000001</v>
      </c>
      <c r="D33" s="431">
        <v>0.26900000000000002</v>
      </c>
      <c r="E33" s="431">
        <v>0.20799999999999999</v>
      </c>
      <c r="F33" s="433">
        <v>0.28499999999999998</v>
      </c>
      <c r="G33" s="431">
        <f t="shared" si="9"/>
        <v>0.63500000000000001</v>
      </c>
      <c r="H33" s="431">
        <v>0.28000000000000003</v>
      </c>
      <c r="I33" s="431">
        <v>0.19800000000000001</v>
      </c>
      <c r="J33" s="465">
        <v>0.157</v>
      </c>
      <c r="K33" s="424">
        <f t="shared" si="10"/>
        <v>20</v>
      </c>
      <c r="L33" s="393">
        <f t="shared" si="10"/>
        <v>-3.9285714285714319</v>
      </c>
      <c r="M33" s="393">
        <f t="shared" si="10"/>
        <v>5.0505050505050404</v>
      </c>
      <c r="N33" s="393">
        <f t="shared" si="10"/>
        <v>81.528662420382148</v>
      </c>
    </row>
    <row r="34" spans="1:14" x14ac:dyDescent="0.25">
      <c r="A34" s="192"/>
      <c r="B34" s="206" t="s">
        <v>15</v>
      </c>
      <c r="C34" s="431">
        <f t="shared" si="8"/>
        <v>85.394999999999996</v>
      </c>
      <c r="D34" s="431">
        <v>30.017999999999997</v>
      </c>
      <c r="E34" s="431">
        <v>36.954000000000001</v>
      </c>
      <c r="F34" s="433">
        <v>18.423000000000002</v>
      </c>
      <c r="G34" s="431">
        <f t="shared" si="9"/>
        <v>104.02699999999999</v>
      </c>
      <c r="H34" s="431">
        <v>48.383999999999993</v>
      </c>
      <c r="I34" s="431">
        <v>22.348000000000003</v>
      </c>
      <c r="J34" s="465">
        <v>33.294999999999995</v>
      </c>
      <c r="K34" s="424">
        <f>(+C34-G34)/G34*100</f>
        <v>-17.91073471310332</v>
      </c>
      <c r="L34" s="393">
        <f>(+D34-H34)/H34*100</f>
        <v>-37.95882936507936</v>
      </c>
      <c r="M34" s="393">
        <f>(+E34-I34)/I34*100</f>
        <v>65.357078933237858</v>
      </c>
      <c r="N34" s="393">
        <f>(+F34-J34)/J34*100</f>
        <v>-44.667367472593469</v>
      </c>
    </row>
    <row r="35" spans="1:14" ht="6.95" customHeight="1" x14ac:dyDescent="0.25">
      <c r="A35" s="192"/>
      <c r="B35" s="207"/>
      <c r="C35" s="378"/>
      <c r="D35" s="378"/>
      <c r="E35" s="378"/>
      <c r="F35" s="466"/>
      <c r="G35" s="468"/>
      <c r="H35" s="378"/>
      <c r="I35" s="378"/>
      <c r="J35" s="467"/>
      <c r="K35" s="424"/>
      <c r="L35" s="393"/>
      <c r="M35" s="393"/>
      <c r="N35" s="393"/>
    </row>
    <row r="36" spans="1:14" x14ac:dyDescent="0.25">
      <c r="A36" s="192"/>
      <c r="B36" s="222" t="s">
        <v>88</v>
      </c>
      <c r="C36" s="457">
        <f t="shared" ref="C36:J36" si="11">SUM(C38:C48)</f>
        <v>12926.083000000001</v>
      </c>
      <c r="D36" s="457">
        <f t="shared" si="11"/>
        <v>4465.558</v>
      </c>
      <c r="E36" s="457">
        <f t="shared" si="11"/>
        <v>4437.5640000000003</v>
      </c>
      <c r="F36" s="458">
        <f t="shared" si="11"/>
        <v>4022.9610000000002</v>
      </c>
      <c r="G36" s="459">
        <f t="shared" si="11"/>
        <v>13538.179</v>
      </c>
      <c r="H36" s="457">
        <f t="shared" si="11"/>
        <v>4790.5159999999987</v>
      </c>
      <c r="I36" s="457">
        <f t="shared" si="11"/>
        <v>4385.973</v>
      </c>
      <c r="J36" s="460">
        <f t="shared" si="11"/>
        <v>4361.6900000000005</v>
      </c>
      <c r="K36" s="425">
        <f>(+C36-G36)/G36*100</f>
        <v>-4.5212579919352489</v>
      </c>
      <c r="L36" s="394">
        <f>(+D36-H36)/H36*100</f>
        <v>-6.7833611243548457</v>
      </c>
      <c r="M36" s="394">
        <f>(+E36-I36)/I36*100</f>
        <v>1.1762726309532765</v>
      </c>
      <c r="N36" s="394">
        <f>(+F36-J36)/J36*100</f>
        <v>-7.7660035444976652</v>
      </c>
    </row>
    <row r="37" spans="1:14" ht="6.95" customHeight="1" x14ac:dyDescent="0.25">
      <c r="A37" s="192"/>
      <c r="B37" s="207"/>
      <c r="C37" s="461"/>
      <c r="D37" s="151"/>
      <c r="E37" s="462"/>
      <c r="F37" s="463"/>
      <c r="G37" s="462"/>
      <c r="H37" s="462"/>
      <c r="I37" s="462"/>
      <c r="J37" s="464"/>
      <c r="K37" s="424"/>
      <c r="L37" s="393"/>
      <c r="M37" s="393"/>
      <c r="N37" s="393"/>
    </row>
    <row r="38" spans="1:14" x14ac:dyDescent="0.25">
      <c r="A38" s="192"/>
      <c r="B38" s="206" t="s">
        <v>9</v>
      </c>
      <c r="C38" s="431">
        <f t="shared" ref="C38:C48" si="12">SUM(D38:F38)</f>
        <v>2213.2170000000001</v>
      </c>
      <c r="D38" s="431">
        <v>765.02599999999995</v>
      </c>
      <c r="E38" s="431">
        <v>767.49199999999996</v>
      </c>
      <c r="F38" s="433">
        <v>680.69899999999996</v>
      </c>
      <c r="G38" s="431">
        <f t="shared" ref="G38:G48" si="13">SUM(H38:J38)</f>
        <v>2307.634</v>
      </c>
      <c r="H38" s="431">
        <v>824.59699999999998</v>
      </c>
      <c r="I38" s="431">
        <v>741.26400000000001</v>
      </c>
      <c r="J38" s="465">
        <v>741.77300000000002</v>
      </c>
      <c r="K38" s="424">
        <f t="shared" ref="K38:N48" si="14">(+C38-G38)/G38*100</f>
        <v>-4.091506712069588</v>
      </c>
      <c r="L38" s="393">
        <f t="shared" si="14"/>
        <v>-7.22425621242862</v>
      </c>
      <c r="M38" s="393">
        <f t="shared" si="14"/>
        <v>3.5382805586133887</v>
      </c>
      <c r="N38" s="393">
        <f t="shared" si="14"/>
        <v>-8.2335161835224611</v>
      </c>
    </row>
    <row r="39" spans="1:14" x14ac:dyDescent="0.25">
      <c r="A39" s="192"/>
      <c r="B39" s="206" t="s">
        <v>10</v>
      </c>
      <c r="C39" s="431">
        <f t="shared" si="12"/>
        <v>955.59099999999989</v>
      </c>
      <c r="D39" s="431">
        <v>302.863</v>
      </c>
      <c r="E39" s="431">
        <v>301.28399999999999</v>
      </c>
      <c r="F39" s="433">
        <v>351.44400000000002</v>
      </c>
      <c r="G39" s="431">
        <f t="shared" si="13"/>
        <v>1108.72</v>
      </c>
      <c r="H39" s="431">
        <v>373.98399999999998</v>
      </c>
      <c r="I39" s="431">
        <v>330.45800000000003</v>
      </c>
      <c r="J39" s="465">
        <v>404.27800000000002</v>
      </c>
      <c r="K39" s="424">
        <f t="shared" si="14"/>
        <v>-13.811331986434819</v>
      </c>
      <c r="L39" s="393">
        <f t="shared" si="14"/>
        <v>-19.017123727218273</v>
      </c>
      <c r="M39" s="393">
        <f t="shared" si="14"/>
        <v>-8.828353376223312</v>
      </c>
      <c r="N39" s="393">
        <f t="shared" si="14"/>
        <v>-13.068729933362686</v>
      </c>
    </row>
    <row r="40" spans="1:14" x14ac:dyDescent="0.25">
      <c r="A40" s="192"/>
      <c r="B40" s="206" t="s">
        <v>11</v>
      </c>
      <c r="C40" s="431">
        <f t="shared" si="12"/>
        <v>148.61999999999998</v>
      </c>
      <c r="D40" s="431">
        <v>63.107999999999997</v>
      </c>
      <c r="E40" s="431">
        <v>42.162999999999997</v>
      </c>
      <c r="F40" s="433">
        <v>43.348999999999997</v>
      </c>
      <c r="G40" s="431">
        <f t="shared" si="13"/>
        <v>206.14499999999998</v>
      </c>
      <c r="H40" s="431">
        <v>78.215999999999994</v>
      </c>
      <c r="I40" s="431">
        <v>69.960999999999999</v>
      </c>
      <c r="J40" s="465">
        <v>57.968000000000004</v>
      </c>
      <c r="K40" s="424">
        <f t="shared" si="14"/>
        <v>-27.905115331441465</v>
      </c>
      <c r="L40" s="393">
        <f t="shared" si="14"/>
        <v>-19.315741024854248</v>
      </c>
      <c r="M40" s="393">
        <f t="shared" si="14"/>
        <v>-39.733565843827279</v>
      </c>
      <c r="N40" s="393">
        <f t="shared" si="14"/>
        <v>-25.219086392492418</v>
      </c>
    </row>
    <row r="41" spans="1:14" x14ac:dyDescent="0.25">
      <c r="A41" s="192"/>
      <c r="B41" s="206" t="s">
        <v>6</v>
      </c>
      <c r="C41" s="431">
        <f t="shared" si="12"/>
        <v>1526.884</v>
      </c>
      <c r="D41" s="431">
        <v>525.15200000000004</v>
      </c>
      <c r="E41" s="431">
        <v>580.57899999999995</v>
      </c>
      <c r="F41" s="433">
        <v>421.15300000000002</v>
      </c>
      <c r="G41" s="431">
        <f t="shared" si="13"/>
        <v>1693.7869999999998</v>
      </c>
      <c r="H41" s="431">
        <v>716.12</v>
      </c>
      <c r="I41" s="431">
        <v>531.38599999999997</v>
      </c>
      <c r="J41" s="465">
        <v>446.28100000000001</v>
      </c>
      <c r="K41" s="424">
        <f t="shared" si="14"/>
        <v>-9.8538364032785601</v>
      </c>
      <c r="L41" s="393">
        <f t="shared" si="14"/>
        <v>-26.667039043735681</v>
      </c>
      <c r="M41" s="393">
        <f t="shared" si="14"/>
        <v>9.2574889063693799</v>
      </c>
      <c r="N41" s="393">
        <f t="shared" si="14"/>
        <v>-5.6305332290641958</v>
      </c>
    </row>
    <row r="42" spans="1:14" x14ac:dyDescent="0.25">
      <c r="A42" s="192"/>
      <c r="B42" s="206" t="s">
        <v>133</v>
      </c>
      <c r="C42" s="431">
        <f t="shared" si="12"/>
        <v>813.23599999999999</v>
      </c>
      <c r="D42" s="431">
        <v>255.00200000000001</v>
      </c>
      <c r="E42" s="431">
        <v>307.21300000000002</v>
      </c>
      <c r="F42" s="433">
        <v>251.02099999999999</v>
      </c>
      <c r="G42" s="431">
        <f t="shared" si="13"/>
        <v>720.45099999999991</v>
      </c>
      <c r="H42" s="431">
        <v>345.44200000000001</v>
      </c>
      <c r="I42" s="431">
        <v>177.00299999999999</v>
      </c>
      <c r="J42" s="465">
        <v>198.006</v>
      </c>
      <c r="K42" s="424">
        <f t="shared" si="14"/>
        <v>12.878738456883271</v>
      </c>
      <c r="L42" s="393">
        <f t="shared" si="14"/>
        <v>-26.180950781896819</v>
      </c>
      <c r="M42" s="393">
        <f t="shared" si="14"/>
        <v>73.563724908617388</v>
      </c>
      <c r="N42" s="393">
        <f t="shared" si="14"/>
        <v>26.774441178550141</v>
      </c>
    </row>
    <row r="43" spans="1:14" x14ac:dyDescent="0.25">
      <c r="A43" s="192"/>
      <c r="B43" s="206" t="s">
        <v>12</v>
      </c>
      <c r="C43" s="431">
        <f t="shared" si="12"/>
        <v>6442.8029999999999</v>
      </c>
      <c r="D43" s="431">
        <v>2243.0320000000002</v>
      </c>
      <c r="E43" s="431">
        <v>2191.7260000000001</v>
      </c>
      <c r="F43" s="433">
        <v>2008.0450000000001</v>
      </c>
      <c r="G43" s="431">
        <f t="shared" si="13"/>
        <v>6504.07</v>
      </c>
      <c r="H43" s="431">
        <v>2129.3519999999999</v>
      </c>
      <c r="I43" s="431">
        <v>2203.6959999999999</v>
      </c>
      <c r="J43" s="465">
        <v>2171.0219999999999</v>
      </c>
      <c r="K43" s="424">
        <f t="shared" si="14"/>
        <v>-0.94197940674069969</v>
      </c>
      <c r="L43" s="393">
        <f t="shared" si="14"/>
        <v>5.3387133738339321</v>
      </c>
      <c r="M43" s="393">
        <f t="shared" si="14"/>
        <v>-0.54317836943025721</v>
      </c>
      <c r="N43" s="393">
        <f t="shared" si="14"/>
        <v>-7.5069253098310318</v>
      </c>
    </row>
    <row r="44" spans="1:14" x14ac:dyDescent="0.25">
      <c r="A44" s="192"/>
      <c r="B44" s="206" t="s">
        <v>14</v>
      </c>
      <c r="C44" s="431">
        <f t="shared" si="12"/>
        <v>278.77499999999998</v>
      </c>
      <c r="D44" s="431">
        <v>105.108</v>
      </c>
      <c r="E44" s="431">
        <v>77.620999999999995</v>
      </c>
      <c r="F44" s="433">
        <v>96.046000000000006</v>
      </c>
      <c r="G44" s="431">
        <f t="shared" si="13"/>
        <v>337.24900000000002</v>
      </c>
      <c r="H44" s="431">
        <v>119.937</v>
      </c>
      <c r="I44" s="431">
        <v>107.9</v>
      </c>
      <c r="J44" s="465">
        <v>109.41200000000001</v>
      </c>
      <c r="K44" s="424">
        <f t="shared" si="14"/>
        <v>-17.338524354408776</v>
      </c>
      <c r="L44" s="393">
        <f t="shared" si="14"/>
        <v>-12.363991095325041</v>
      </c>
      <c r="M44" s="393">
        <f t="shared" si="14"/>
        <v>-28.062094531974058</v>
      </c>
      <c r="N44" s="393">
        <f t="shared" si="14"/>
        <v>-12.216210287719811</v>
      </c>
    </row>
    <row r="45" spans="1:14" x14ac:dyDescent="0.25">
      <c r="A45" s="192"/>
      <c r="B45" s="206" t="s">
        <v>66</v>
      </c>
      <c r="C45" s="431">
        <f t="shared" si="12"/>
        <v>96.814000000000007</v>
      </c>
      <c r="D45" s="431">
        <v>42.752000000000002</v>
      </c>
      <c r="E45" s="431">
        <v>27.637</v>
      </c>
      <c r="F45" s="433">
        <v>26.425000000000001</v>
      </c>
      <c r="G45" s="431">
        <f t="shared" si="13"/>
        <v>173.53899999999999</v>
      </c>
      <c r="H45" s="431">
        <v>33.335999999999999</v>
      </c>
      <c r="I45" s="431">
        <v>61.104999999999997</v>
      </c>
      <c r="J45" s="465">
        <v>79.097999999999999</v>
      </c>
      <c r="K45" s="424">
        <f t="shared" si="14"/>
        <v>-44.211963881317736</v>
      </c>
      <c r="L45" s="393">
        <f t="shared" si="14"/>
        <v>28.245740340772752</v>
      </c>
      <c r="M45" s="393">
        <f t="shared" si="14"/>
        <v>-54.771295311349313</v>
      </c>
      <c r="N45" s="393">
        <f t="shared" si="14"/>
        <v>-66.592075652987432</v>
      </c>
    </row>
    <row r="46" spans="1:14" x14ac:dyDescent="0.25">
      <c r="A46" s="192"/>
      <c r="B46" s="206" t="s">
        <v>13</v>
      </c>
      <c r="C46" s="431">
        <f t="shared" si="12"/>
        <v>295.73399999999998</v>
      </c>
      <c r="D46" s="431">
        <v>97.680999999999997</v>
      </c>
      <c r="E46" s="431">
        <v>102.017</v>
      </c>
      <c r="F46" s="433">
        <v>96.036000000000001</v>
      </c>
      <c r="G46" s="431">
        <f t="shared" si="13"/>
        <v>281.286</v>
      </c>
      <c r="H46" s="431">
        <v>91.869</v>
      </c>
      <c r="I46" s="431">
        <v>90.606999999999999</v>
      </c>
      <c r="J46" s="465">
        <v>98.81</v>
      </c>
      <c r="K46" s="424">
        <f t="shared" si="14"/>
        <v>5.1364092062882545</v>
      </c>
      <c r="L46" s="393">
        <f t="shared" si="14"/>
        <v>6.3263995471813104</v>
      </c>
      <c r="M46" s="393">
        <f t="shared" si="14"/>
        <v>12.592846027348878</v>
      </c>
      <c r="N46" s="393">
        <f t="shared" si="14"/>
        <v>-2.8074081570691236</v>
      </c>
    </row>
    <row r="47" spans="1:14" x14ac:dyDescent="0.25">
      <c r="A47" s="192"/>
      <c r="B47" s="206" t="s">
        <v>48</v>
      </c>
      <c r="C47" s="431">
        <f t="shared" si="12"/>
        <v>23.04</v>
      </c>
      <c r="D47" s="431">
        <v>17.245000000000001</v>
      </c>
      <c r="E47" s="431">
        <v>1.0999999999999999E-2</v>
      </c>
      <c r="F47" s="433">
        <v>5.7839999999999998</v>
      </c>
      <c r="G47" s="431">
        <f t="shared" si="13"/>
        <v>29.076000000000001</v>
      </c>
      <c r="H47" s="431">
        <v>8.7439999999999998</v>
      </c>
      <c r="I47" s="431">
        <v>11.532999999999999</v>
      </c>
      <c r="J47" s="465">
        <v>8.7989999999999995</v>
      </c>
      <c r="K47" s="424">
        <f t="shared" si="14"/>
        <v>-20.759389186958323</v>
      </c>
      <c r="L47" s="393">
        <f t="shared" si="14"/>
        <v>97.220951509606607</v>
      </c>
      <c r="M47" s="393">
        <f t="shared" si="14"/>
        <v>-99.904621520853212</v>
      </c>
      <c r="N47" s="393">
        <f t="shared" si="14"/>
        <v>-34.265257415615409</v>
      </c>
    </row>
    <row r="48" spans="1:14" x14ac:dyDescent="0.25">
      <c r="A48" s="192"/>
      <c r="B48" s="206" t="s">
        <v>15</v>
      </c>
      <c r="C48" s="431">
        <f t="shared" si="12"/>
        <v>131.369</v>
      </c>
      <c r="D48" s="431">
        <v>48.588999999999999</v>
      </c>
      <c r="E48" s="431">
        <v>39.821000000000005</v>
      </c>
      <c r="F48" s="433">
        <v>42.959000000000003</v>
      </c>
      <c r="G48" s="431">
        <f t="shared" si="13"/>
        <v>176.22200000000001</v>
      </c>
      <c r="H48" s="431">
        <v>68.919000000000011</v>
      </c>
      <c r="I48" s="431">
        <v>61.059999999999995</v>
      </c>
      <c r="J48" s="465">
        <v>46.242999999999995</v>
      </c>
      <c r="K48" s="424">
        <f t="shared" si="14"/>
        <v>-25.452554164633252</v>
      </c>
      <c r="L48" s="393">
        <f t="shared" si="14"/>
        <v>-29.49839666855295</v>
      </c>
      <c r="M48" s="393">
        <f t="shared" si="14"/>
        <v>-34.783819194235164</v>
      </c>
      <c r="N48" s="393">
        <f t="shared" si="14"/>
        <v>-7.1016153796250077</v>
      </c>
    </row>
    <row r="49" spans="1:14" ht="6.95" customHeight="1" thickBot="1" x14ac:dyDescent="0.3">
      <c r="A49" s="192"/>
      <c r="B49" s="210"/>
      <c r="C49" s="220"/>
      <c r="D49" s="212"/>
      <c r="E49" s="212"/>
      <c r="F49" s="213"/>
      <c r="G49" s="211"/>
      <c r="H49" s="212"/>
      <c r="I49" s="212"/>
      <c r="J49" s="213"/>
      <c r="K49" s="212"/>
      <c r="L49" s="212"/>
      <c r="M49" s="212"/>
      <c r="N49" s="212"/>
    </row>
    <row r="50" spans="1:14" ht="15.75" thickTop="1" x14ac:dyDescent="0.25">
      <c r="A50" s="192"/>
      <c r="B50" s="348" t="s">
        <v>182</v>
      </c>
      <c r="C50" s="192"/>
      <c r="D50" s="193"/>
      <c r="E50" s="193"/>
      <c r="F50" s="193"/>
      <c r="G50" s="193"/>
      <c r="H50" s="193"/>
      <c r="I50" s="193"/>
      <c r="J50" s="193"/>
      <c r="K50" s="214"/>
      <c r="L50" s="193"/>
      <c r="M50" s="193"/>
      <c r="N50" s="349" t="s">
        <v>121</v>
      </c>
    </row>
    <row r="51" spans="1:14" x14ac:dyDescent="0.25"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25">
      <c r="B53" s="22"/>
      <c r="C53" s="2"/>
      <c r="D53" s="2"/>
      <c r="E53" s="2"/>
      <c r="F53" s="6"/>
      <c r="G53" s="38"/>
      <c r="H53" s="1"/>
      <c r="I53" s="1"/>
      <c r="J53" s="1"/>
      <c r="K53" s="1"/>
      <c r="L53" s="1"/>
      <c r="M53" s="1"/>
      <c r="N53" s="1"/>
    </row>
    <row r="54" spans="1:14" x14ac:dyDescent="0.25">
      <c r="H54" s="39"/>
      <c r="I54" s="39"/>
      <c r="J54" s="39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verticalDpi="0" r:id="rId1"/>
  <headerFooter>
    <oddFooter>&amp;L_x000D_&amp;1#&amp;"Calibri"&amp;10&amp;K008000 PUBLICA -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32"/>
  <sheetViews>
    <sheetView showGridLines="0" zoomScaleNormal="100" workbookViewId="0">
      <selection activeCell="L13" sqref="L13"/>
    </sheetView>
  </sheetViews>
  <sheetFormatPr defaultRowHeight="15" x14ac:dyDescent="0.25"/>
  <cols>
    <col min="1" max="1" width="3" style="35" customWidth="1"/>
    <col min="2" max="2" width="24.140625" style="35" customWidth="1"/>
    <col min="3" max="3" width="12.140625" style="36" bestFit="1" customWidth="1"/>
    <col min="4" max="6" width="10.140625" style="36" customWidth="1"/>
    <col min="7" max="7" width="10.85546875" style="36" bestFit="1" customWidth="1"/>
    <col min="8" max="13" width="10.140625" style="36" customWidth="1"/>
    <col min="14" max="14" width="10.42578125" style="36" customWidth="1"/>
  </cols>
  <sheetData>
    <row r="1" spans="1:14" ht="18.75" customHeight="1" x14ac:dyDescent="0.25">
      <c r="A1" s="192"/>
      <c r="B1" s="192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4" x14ac:dyDescent="0.25">
      <c r="A2" s="192"/>
      <c r="B2" s="194" t="s">
        <v>109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</row>
    <row r="3" spans="1:14" ht="6.95" customHeight="1" x14ac:dyDescent="0.25">
      <c r="A3" s="192"/>
      <c r="B3" s="192"/>
      <c r="C3" s="193"/>
      <c r="D3" s="193"/>
      <c r="E3" s="193"/>
      <c r="F3" s="193"/>
      <c r="G3" s="223"/>
      <c r="H3" s="193"/>
      <c r="I3" s="193"/>
      <c r="J3" s="193"/>
      <c r="K3" s="193"/>
      <c r="L3" s="192"/>
      <c r="M3" s="192"/>
      <c r="N3" s="193"/>
    </row>
    <row r="4" spans="1:14" ht="15.75" thickBot="1" x14ac:dyDescent="0.3">
      <c r="A4" s="192"/>
      <c r="B4" s="192"/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217" t="s">
        <v>174</v>
      </c>
    </row>
    <row r="5" spans="1:14" ht="22.5" customHeight="1" thickBot="1" x14ac:dyDescent="0.3">
      <c r="A5" s="192"/>
      <c r="B5" s="404"/>
      <c r="C5" s="401" t="s">
        <v>193</v>
      </c>
      <c r="D5" s="402"/>
      <c r="E5" s="402"/>
      <c r="F5" s="403"/>
      <c r="G5" s="401" t="s">
        <v>186</v>
      </c>
      <c r="H5" s="402"/>
      <c r="I5" s="402"/>
      <c r="J5" s="403"/>
      <c r="K5" s="401" t="s">
        <v>50</v>
      </c>
      <c r="L5" s="402"/>
      <c r="M5" s="402"/>
      <c r="N5" s="403"/>
    </row>
    <row r="6" spans="1:14" ht="22.5" customHeight="1" thickBot="1" x14ac:dyDescent="0.3">
      <c r="A6" s="192"/>
      <c r="B6" s="405"/>
      <c r="C6" s="128" t="s">
        <v>0</v>
      </c>
      <c r="D6" s="152" t="s">
        <v>196</v>
      </c>
      <c r="E6" s="152" t="s">
        <v>197</v>
      </c>
      <c r="F6" s="152" t="s">
        <v>198</v>
      </c>
      <c r="G6" s="128" t="s">
        <v>0</v>
      </c>
      <c r="H6" s="152" t="s">
        <v>199</v>
      </c>
      <c r="I6" s="152" t="s">
        <v>200</v>
      </c>
      <c r="J6" s="152" t="s">
        <v>201</v>
      </c>
      <c r="K6" s="128" t="str">
        <f>C6</f>
        <v>Total</v>
      </c>
      <c r="L6" s="152" t="str">
        <f>D6</f>
        <v>jul.23</v>
      </c>
      <c r="M6" s="152" t="str">
        <f>E6</f>
        <v>ago.23</v>
      </c>
      <c r="N6" s="152" t="str">
        <f>F6</f>
        <v>set.23</v>
      </c>
    </row>
    <row r="7" spans="1:14" ht="6.95" customHeight="1" x14ac:dyDescent="0.25">
      <c r="A7" s="192"/>
      <c r="B7" s="469"/>
      <c r="C7" s="470"/>
      <c r="D7" s="390"/>
      <c r="E7" s="390"/>
      <c r="F7" s="478"/>
      <c r="G7" s="470"/>
      <c r="H7" s="390"/>
      <c r="I7" s="390"/>
      <c r="J7" s="478"/>
      <c r="K7" s="470"/>
      <c r="L7" s="395"/>
      <c r="M7" s="390"/>
      <c r="N7" s="390"/>
    </row>
    <row r="8" spans="1:14" x14ac:dyDescent="0.25">
      <c r="A8" s="192"/>
      <c r="B8" s="471" t="s">
        <v>0</v>
      </c>
      <c r="C8" s="485">
        <f>SUM(D8:F8)</f>
        <v>21037.309000000001</v>
      </c>
      <c r="D8" s="457">
        <f>'Q03'!D8</f>
        <v>7168.317</v>
      </c>
      <c r="E8" s="457">
        <f>'Q03'!E8</f>
        <v>7345.0189999999993</v>
      </c>
      <c r="F8" s="458">
        <f>'Q03'!F8</f>
        <v>6523.973</v>
      </c>
      <c r="G8" s="485">
        <f>SUM(H8:J8)</f>
        <v>22294.917999999998</v>
      </c>
      <c r="H8" s="457">
        <f>'Q03'!H8</f>
        <v>8010.811999999999</v>
      </c>
      <c r="I8" s="457">
        <f>'Q03'!I8</f>
        <v>7317.121000000001</v>
      </c>
      <c r="J8" s="458">
        <f>'Q03'!J8</f>
        <v>6966.9849999999979</v>
      </c>
      <c r="K8" s="479">
        <f>(+C8-G8)/G8*100</f>
        <v>-5.6407877346756639</v>
      </c>
      <c r="L8" s="394">
        <f>(+D8-H8)/H8*100</f>
        <v>-10.516973809895914</v>
      </c>
      <c r="M8" s="394">
        <f>(+E8-I8)/I8*100</f>
        <v>0.3812701744306034</v>
      </c>
      <c r="N8" s="394">
        <f>(+F8-J8)/J8*100</f>
        <v>-6.3587333688819205</v>
      </c>
    </row>
    <row r="9" spans="1:14" ht="6.95" customHeight="1" x14ac:dyDescent="0.25">
      <c r="A9" s="192"/>
      <c r="B9" s="472"/>
      <c r="C9" s="486"/>
      <c r="D9" s="462"/>
      <c r="E9" s="462"/>
      <c r="F9" s="463"/>
      <c r="G9" s="486"/>
      <c r="H9" s="462"/>
      <c r="I9" s="462"/>
      <c r="J9" s="463"/>
      <c r="K9" s="480"/>
      <c r="L9" s="396"/>
      <c r="M9" s="396"/>
      <c r="N9" s="396"/>
    </row>
    <row r="10" spans="1:14" x14ac:dyDescent="0.25">
      <c r="A10" s="192"/>
      <c r="B10" s="473" t="s">
        <v>97</v>
      </c>
      <c r="C10" s="487"/>
      <c r="D10" s="378"/>
      <c r="E10" s="378"/>
      <c r="F10" s="466"/>
      <c r="G10" s="487"/>
      <c r="H10" s="378"/>
      <c r="I10" s="378"/>
      <c r="J10" s="466"/>
      <c r="K10" s="481"/>
      <c r="L10" s="396"/>
      <c r="M10" s="396"/>
      <c r="N10" s="396"/>
    </row>
    <row r="11" spans="1:14" ht="6.95" customHeight="1" x14ac:dyDescent="0.25">
      <c r="A11" s="192"/>
      <c r="B11" s="472"/>
      <c r="C11" s="487"/>
      <c r="D11" s="378"/>
      <c r="E11" s="378"/>
      <c r="F11" s="466"/>
      <c r="G11" s="487"/>
      <c r="H11" s="378"/>
      <c r="I11" s="378"/>
      <c r="J11" s="466"/>
      <c r="K11" s="480"/>
      <c r="L11" s="396"/>
      <c r="M11" s="396"/>
      <c r="N11" s="396"/>
    </row>
    <row r="12" spans="1:14" x14ac:dyDescent="0.25">
      <c r="A12" s="192"/>
      <c r="B12" s="474" t="s">
        <v>96</v>
      </c>
      <c r="C12" s="488">
        <f>SUM(D12:F12)</f>
        <v>3367.6329999999998</v>
      </c>
      <c r="D12" s="345">
        <f>SUM(D13:D16)</f>
        <v>1175.502</v>
      </c>
      <c r="E12" s="345">
        <f>SUM(E13:E16)</f>
        <v>1154.4369999999999</v>
      </c>
      <c r="F12" s="427">
        <f>SUM(F13:F16)</f>
        <v>1037.694</v>
      </c>
      <c r="G12" s="488">
        <f>SUM(H12:J12)</f>
        <v>3434.3389999999999</v>
      </c>
      <c r="H12" s="345">
        <f>SUM(H13:H16)</f>
        <v>1239.134</v>
      </c>
      <c r="I12" s="345">
        <f>SUM(I13:I16)</f>
        <v>1092.4960000000001</v>
      </c>
      <c r="J12" s="427">
        <f>SUM(J13:J16)</f>
        <v>1102.7090000000001</v>
      </c>
      <c r="K12" s="479">
        <f t="shared" ref="K12:N28" si="0">(+C12-G12)/G12*100</f>
        <v>-1.9423242725892853</v>
      </c>
      <c r="L12" s="394">
        <f t="shared" si="0"/>
        <v>-5.1351992601284495</v>
      </c>
      <c r="M12" s="394">
        <f t="shared" si="0"/>
        <v>5.6696775091167195</v>
      </c>
      <c r="N12" s="394">
        <f t="shared" si="0"/>
        <v>-5.8959344668448423</v>
      </c>
    </row>
    <row r="13" spans="1:14" x14ac:dyDescent="0.25">
      <c r="A13" s="192"/>
      <c r="B13" s="475" t="s">
        <v>94</v>
      </c>
      <c r="C13" s="489">
        <f>SUM(D13:F13)</f>
        <v>630.48400000000004</v>
      </c>
      <c r="D13" s="431">
        <v>202.49799999999999</v>
      </c>
      <c r="E13" s="431">
        <v>238.71100000000001</v>
      </c>
      <c r="F13" s="433">
        <v>189.27500000000001</v>
      </c>
      <c r="G13" s="489">
        <f>SUM(H13:J13)</f>
        <v>615.40300000000002</v>
      </c>
      <c r="H13" s="431">
        <v>193.29900000000001</v>
      </c>
      <c r="I13" s="431">
        <v>248.46700000000001</v>
      </c>
      <c r="J13" s="433">
        <v>173.637</v>
      </c>
      <c r="K13" s="482">
        <f t="shared" si="0"/>
        <v>2.4505892886450042</v>
      </c>
      <c r="L13" s="393">
        <f t="shared" si="0"/>
        <v>4.7589485719015538</v>
      </c>
      <c r="M13" s="393">
        <f t="shared" si="0"/>
        <v>-3.926477157932442</v>
      </c>
      <c r="N13" s="393">
        <f t="shared" si="0"/>
        <v>9.0061450036570587</v>
      </c>
    </row>
    <row r="14" spans="1:14" x14ac:dyDescent="0.25">
      <c r="A14" s="192"/>
      <c r="B14" s="475" t="s">
        <v>93</v>
      </c>
      <c r="C14" s="489">
        <f>SUM(D14:F14)</f>
        <v>592.61300000000006</v>
      </c>
      <c r="D14" s="431">
        <v>186.84</v>
      </c>
      <c r="E14" s="431">
        <v>250.893</v>
      </c>
      <c r="F14" s="433">
        <v>154.88</v>
      </c>
      <c r="G14" s="489">
        <f>SUM(H14:J14)</f>
        <v>743.53800000000001</v>
      </c>
      <c r="H14" s="431">
        <v>263.57499999999999</v>
      </c>
      <c r="I14" s="431">
        <v>229.56399999999999</v>
      </c>
      <c r="J14" s="433">
        <v>250.399</v>
      </c>
      <c r="K14" s="482">
        <f t="shared" si="0"/>
        <v>-20.298222821160444</v>
      </c>
      <c r="L14" s="393">
        <f t="shared" si="0"/>
        <v>-29.113155648297447</v>
      </c>
      <c r="M14" s="393">
        <f t="shared" si="0"/>
        <v>9.2910909376034603</v>
      </c>
      <c r="N14" s="393">
        <f t="shared" si="0"/>
        <v>-38.146717838330026</v>
      </c>
    </row>
    <row r="15" spans="1:14" x14ac:dyDescent="0.25">
      <c r="A15" s="192"/>
      <c r="B15" s="475" t="s">
        <v>92</v>
      </c>
      <c r="C15" s="489">
        <f>SUM(D15:F15)</f>
        <v>1475.4720000000002</v>
      </c>
      <c r="D15" s="431">
        <v>547.36800000000005</v>
      </c>
      <c r="E15" s="431">
        <v>469.00299999999999</v>
      </c>
      <c r="F15" s="433">
        <v>459.101</v>
      </c>
      <c r="G15" s="489">
        <f>SUM(H15:J15)</f>
        <v>1427.796</v>
      </c>
      <c r="H15" s="431">
        <v>511.44200000000001</v>
      </c>
      <c r="I15" s="431">
        <v>456.46800000000002</v>
      </c>
      <c r="J15" s="433">
        <v>459.88600000000002</v>
      </c>
      <c r="K15" s="482">
        <f t="shared" si="0"/>
        <v>3.3391324811107577</v>
      </c>
      <c r="L15" s="393">
        <f t="shared" si="0"/>
        <v>7.0244524305786467</v>
      </c>
      <c r="M15" s="393">
        <f t="shared" si="0"/>
        <v>2.7460851582148074</v>
      </c>
      <c r="N15" s="393">
        <f t="shared" si="0"/>
        <v>-0.17069447645721439</v>
      </c>
    </row>
    <row r="16" spans="1:14" x14ac:dyDescent="0.25">
      <c r="A16" s="192"/>
      <c r="B16" s="475" t="s">
        <v>91</v>
      </c>
      <c r="C16" s="489">
        <f>SUM(D16:F16)</f>
        <v>669.06399999999996</v>
      </c>
      <c r="D16" s="431">
        <v>238.79599999999999</v>
      </c>
      <c r="E16" s="431">
        <v>195.83</v>
      </c>
      <c r="F16" s="433">
        <v>234.43799999999999</v>
      </c>
      <c r="G16" s="489">
        <f>SUM(H16:J16)</f>
        <v>647.60199999999998</v>
      </c>
      <c r="H16" s="431">
        <v>270.81799999999998</v>
      </c>
      <c r="I16" s="431">
        <v>157.99700000000001</v>
      </c>
      <c r="J16" s="433">
        <v>218.78700000000001</v>
      </c>
      <c r="K16" s="482">
        <f t="shared" si="0"/>
        <v>3.3140725322034195</v>
      </c>
      <c r="L16" s="393">
        <f t="shared" si="0"/>
        <v>-11.824177122643249</v>
      </c>
      <c r="M16" s="393">
        <f t="shared" si="0"/>
        <v>23.945391368190531</v>
      </c>
      <c r="N16" s="393">
        <f t="shared" si="0"/>
        <v>7.1535328881514815</v>
      </c>
    </row>
    <row r="17" spans="1:14" ht="6.95" customHeight="1" x14ac:dyDescent="0.25">
      <c r="A17" s="192"/>
      <c r="B17" s="475"/>
      <c r="C17" s="487"/>
      <c r="D17" s="378"/>
      <c r="E17" s="378"/>
      <c r="F17" s="433"/>
      <c r="G17" s="487"/>
      <c r="H17" s="378"/>
      <c r="I17" s="378"/>
      <c r="J17" s="466"/>
      <c r="K17" s="481"/>
      <c r="L17" s="396"/>
      <c r="M17" s="396"/>
      <c r="N17" s="396"/>
    </row>
    <row r="18" spans="1:14" x14ac:dyDescent="0.25">
      <c r="A18" s="192"/>
      <c r="B18" s="474" t="s">
        <v>127</v>
      </c>
      <c r="C18" s="488">
        <f>SUM(D18:F18)</f>
        <v>2541.3879999999999</v>
      </c>
      <c r="D18" s="345">
        <f>SUM(D19:D22)</f>
        <v>860.67100000000005</v>
      </c>
      <c r="E18" s="345">
        <f>SUM(E19:E22)</f>
        <v>911.47900000000004</v>
      </c>
      <c r="F18" s="427">
        <f>SUM(F19:F22)</f>
        <v>769.23800000000006</v>
      </c>
      <c r="G18" s="488">
        <f>SUM(H18:J18)</f>
        <v>2770.4690000000001</v>
      </c>
      <c r="H18" s="345">
        <f>SUM(H19:H22)</f>
        <v>1076.067</v>
      </c>
      <c r="I18" s="345">
        <f>SUM(I19:I22)</f>
        <v>918.19799999999998</v>
      </c>
      <c r="J18" s="427">
        <f>SUM(J19:J22)</f>
        <v>776.20399999999995</v>
      </c>
      <c r="K18" s="479">
        <f t="shared" si="0"/>
        <v>-8.2686721995445573</v>
      </c>
      <c r="L18" s="394">
        <f t="shared" si="0"/>
        <v>-20.016969203590477</v>
      </c>
      <c r="M18" s="394">
        <f t="shared" si="0"/>
        <v>-0.73175938087427084</v>
      </c>
      <c r="N18" s="394">
        <f t="shared" si="0"/>
        <v>-0.89744448624329354</v>
      </c>
    </row>
    <row r="19" spans="1:14" x14ac:dyDescent="0.25">
      <c r="A19" s="192"/>
      <c r="B19" s="475" t="s">
        <v>94</v>
      </c>
      <c r="C19" s="489">
        <f>SUM(D19:F19)</f>
        <v>377.70600000000002</v>
      </c>
      <c r="D19" s="431">
        <v>140.536</v>
      </c>
      <c r="E19" s="431">
        <v>145.23699999999999</v>
      </c>
      <c r="F19" s="433">
        <v>91.933000000000007</v>
      </c>
      <c r="G19" s="489">
        <f>SUM(H19:J19)</f>
        <v>353.97199999999998</v>
      </c>
      <c r="H19" s="431">
        <v>138.38800000000001</v>
      </c>
      <c r="I19" s="431">
        <v>102.761</v>
      </c>
      <c r="J19" s="433">
        <v>112.82299999999999</v>
      </c>
      <c r="K19" s="482">
        <f t="shared" si="0"/>
        <v>6.7050501169584154</v>
      </c>
      <c r="L19" s="393">
        <f t="shared" si="0"/>
        <v>1.5521577015348125</v>
      </c>
      <c r="M19" s="393">
        <f t="shared" si="0"/>
        <v>41.334747618259847</v>
      </c>
      <c r="N19" s="393">
        <f t="shared" si="0"/>
        <v>-18.515728175992475</v>
      </c>
    </row>
    <row r="20" spans="1:14" x14ac:dyDescent="0.25">
      <c r="A20" s="192"/>
      <c r="B20" s="475" t="s">
        <v>93</v>
      </c>
      <c r="C20" s="489">
        <f>SUM(D20:F20)</f>
        <v>1020.4749999999999</v>
      </c>
      <c r="D20" s="431">
        <v>356.36500000000001</v>
      </c>
      <c r="E20" s="431">
        <v>400.358</v>
      </c>
      <c r="F20" s="433">
        <v>263.75200000000001</v>
      </c>
      <c r="G20" s="489">
        <f>SUM(H20:J20)</f>
        <v>1552.4589999999998</v>
      </c>
      <c r="H20" s="431">
        <v>634.44299999999998</v>
      </c>
      <c r="I20" s="431">
        <v>540.95600000000002</v>
      </c>
      <c r="J20" s="433">
        <v>377.06</v>
      </c>
      <c r="K20" s="482">
        <f t="shared" si="0"/>
        <v>-34.267185155936488</v>
      </c>
      <c r="L20" s="393">
        <f t="shared" si="0"/>
        <v>-43.830257406890766</v>
      </c>
      <c r="M20" s="393">
        <f t="shared" si="0"/>
        <v>-25.990653583655604</v>
      </c>
      <c r="N20" s="393">
        <f t="shared" si="0"/>
        <v>-30.050389858377972</v>
      </c>
    </row>
    <row r="21" spans="1:14" x14ac:dyDescent="0.25">
      <c r="A21" s="192"/>
      <c r="B21" s="475" t="s">
        <v>92</v>
      </c>
      <c r="C21" s="489">
        <f>SUM(D21:F21)</f>
        <v>1082.547</v>
      </c>
      <c r="D21" s="431">
        <v>335.78199999999998</v>
      </c>
      <c r="E21" s="431">
        <v>352.31599999999997</v>
      </c>
      <c r="F21" s="433">
        <v>394.44900000000001</v>
      </c>
      <c r="G21" s="489">
        <f>SUM(H21:J21)</f>
        <v>820.47600000000011</v>
      </c>
      <c r="H21" s="431">
        <v>286.411</v>
      </c>
      <c r="I21" s="431">
        <v>263.83600000000001</v>
      </c>
      <c r="J21" s="433">
        <v>270.22899999999998</v>
      </c>
      <c r="K21" s="482">
        <f t="shared" si="0"/>
        <v>31.941336492475088</v>
      </c>
      <c r="L21" s="393">
        <f t="shared" si="0"/>
        <v>17.237815586691845</v>
      </c>
      <c r="M21" s="393">
        <f t="shared" si="0"/>
        <v>33.53598447520428</v>
      </c>
      <c r="N21" s="393">
        <f t="shared" si="0"/>
        <v>45.96841937763898</v>
      </c>
    </row>
    <row r="22" spans="1:14" x14ac:dyDescent="0.25">
      <c r="A22" s="192"/>
      <c r="B22" s="475" t="s">
        <v>91</v>
      </c>
      <c r="C22" s="489">
        <f>SUM(D22:F22)</f>
        <v>60.66</v>
      </c>
      <c r="D22" s="431">
        <v>27.988</v>
      </c>
      <c r="E22" s="431">
        <v>13.568</v>
      </c>
      <c r="F22" s="433">
        <v>19.103999999999999</v>
      </c>
      <c r="G22" s="489">
        <f>SUM(H22:J22)</f>
        <v>43.561999999999998</v>
      </c>
      <c r="H22" s="431">
        <v>16.824999999999999</v>
      </c>
      <c r="I22" s="431">
        <v>10.645</v>
      </c>
      <c r="J22" s="433">
        <v>16.091999999999999</v>
      </c>
      <c r="K22" s="482">
        <f t="shared" si="0"/>
        <v>39.24980487580919</v>
      </c>
      <c r="L22" s="393">
        <f t="shared" si="0"/>
        <v>66.347696879643394</v>
      </c>
      <c r="M22" s="393">
        <f t="shared" si="0"/>
        <v>27.458900892437764</v>
      </c>
      <c r="N22" s="393">
        <f t="shared" si="0"/>
        <v>18.717375093214024</v>
      </c>
    </row>
    <row r="23" spans="1:14" ht="6.95" customHeight="1" x14ac:dyDescent="0.25">
      <c r="A23" s="192"/>
      <c r="B23" s="475"/>
      <c r="C23" s="487"/>
      <c r="D23" s="378"/>
      <c r="E23" s="378"/>
      <c r="F23" s="466"/>
      <c r="G23" s="487"/>
      <c r="H23" s="378"/>
      <c r="I23" s="378"/>
      <c r="J23" s="466"/>
      <c r="K23" s="481"/>
      <c r="L23" s="396"/>
      <c r="M23" s="396"/>
      <c r="N23" s="396"/>
    </row>
    <row r="24" spans="1:14" x14ac:dyDescent="0.25">
      <c r="A24" s="192"/>
      <c r="B24" s="474" t="s">
        <v>95</v>
      </c>
      <c r="C24" s="488">
        <f>SUM(D24:F24)</f>
        <v>10693.909</v>
      </c>
      <c r="D24" s="345">
        <f>SUM(D25:D28)</f>
        <v>3649.4310000000005</v>
      </c>
      <c r="E24" s="345">
        <f>SUM(E25:E28)</f>
        <v>3828.1750000000002</v>
      </c>
      <c r="F24" s="427">
        <f>SUM(F25:F28)</f>
        <v>3216.3029999999999</v>
      </c>
      <c r="G24" s="488">
        <f>SUM(H24:J24)</f>
        <v>11176.781999999999</v>
      </c>
      <c r="H24" s="345">
        <f>SUM(H25:H28)</f>
        <v>3837.3850000000002</v>
      </c>
      <c r="I24" s="345">
        <f>SUM(I25:I28)</f>
        <v>3806.6880000000001</v>
      </c>
      <c r="J24" s="427">
        <f>SUM(J25:J28)</f>
        <v>3532.7089999999998</v>
      </c>
      <c r="K24" s="479">
        <f t="shared" si="0"/>
        <v>-4.3203222537578316</v>
      </c>
      <c r="L24" s="394">
        <f t="shared" si="0"/>
        <v>-4.8979708838180089</v>
      </c>
      <c r="M24" s="394">
        <f t="shared" si="0"/>
        <v>0.56445392950512574</v>
      </c>
      <c r="N24" s="394">
        <f t="shared" si="0"/>
        <v>-8.9564693836939302</v>
      </c>
    </row>
    <row r="25" spans="1:14" x14ac:dyDescent="0.25">
      <c r="A25" s="192"/>
      <c r="B25" s="475" t="s">
        <v>94</v>
      </c>
      <c r="C25" s="489">
        <f>SUM(D25:F25)</f>
        <v>5932.86</v>
      </c>
      <c r="D25" s="431">
        <v>2099.1370000000002</v>
      </c>
      <c r="E25" s="431">
        <v>2193.5770000000002</v>
      </c>
      <c r="F25" s="433">
        <v>1640.146</v>
      </c>
      <c r="G25" s="489">
        <f>SUM(H25:J25)</f>
        <v>6423.0510000000004</v>
      </c>
      <c r="H25" s="431">
        <v>2196.0720000000001</v>
      </c>
      <c r="I25" s="431">
        <v>2121.1030000000001</v>
      </c>
      <c r="J25" s="433">
        <v>2105.8760000000002</v>
      </c>
      <c r="K25" s="482">
        <f t="shared" si="0"/>
        <v>-7.6317469688470583</v>
      </c>
      <c r="L25" s="393">
        <f t="shared" si="0"/>
        <v>-4.4140173910509279</v>
      </c>
      <c r="M25" s="393">
        <f t="shared" si="0"/>
        <v>3.4168071988960533</v>
      </c>
      <c r="N25" s="393">
        <f t="shared" si="0"/>
        <v>-22.1157371089276</v>
      </c>
    </row>
    <row r="26" spans="1:14" x14ac:dyDescent="0.25">
      <c r="A26" s="192"/>
      <c r="B26" s="475" t="s">
        <v>93</v>
      </c>
      <c r="C26" s="489">
        <f>SUM(D26:F26)</f>
        <v>89.488</v>
      </c>
      <c r="D26" s="431">
        <v>44.140999999999998</v>
      </c>
      <c r="E26" s="431">
        <v>7.2110000000000003</v>
      </c>
      <c r="F26" s="433">
        <v>38.136000000000003</v>
      </c>
      <c r="G26" s="489">
        <f>SUM(H26:J26)</f>
        <v>99.825000000000003</v>
      </c>
      <c r="H26" s="431">
        <v>32.877000000000002</v>
      </c>
      <c r="I26" s="431">
        <v>46.212000000000003</v>
      </c>
      <c r="J26" s="433">
        <v>20.736000000000001</v>
      </c>
      <c r="K26" s="482">
        <f t="shared" si="0"/>
        <v>-10.355121462559481</v>
      </c>
      <c r="L26" s="393">
        <f>(+D26-H26)/H26*100</f>
        <v>34.261033549289763</v>
      </c>
      <c r="M26" s="393">
        <f t="shared" si="0"/>
        <v>-84.395827923483083</v>
      </c>
      <c r="N26" s="393">
        <f t="shared" si="0"/>
        <v>83.912037037037052</v>
      </c>
    </row>
    <row r="27" spans="1:14" x14ac:dyDescent="0.25">
      <c r="A27" s="192"/>
      <c r="B27" s="475" t="s">
        <v>92</v>
      </c>
      <c r="C27" s="489">
        <f>SUM(D27:F27)</f>
        <v>4662.4570000000003</v>
      </c>
      <c r="D27" s="431">
        <v>1503.479</v>
      </c>
      <c r="E27" s="431">
        <v>1622.4680000000001</v>
      </c>
      <c r="F27" s="433">
        <v>1536.51</v>
      </c>
      <c r="G27" s="489">
        <f>SUM(H27:J27)</f>
        <v>4627.09</v>
      </c>
      <c r="H27" s="431">
        <v>1596.4860000000001</v>
      </c>
      <c r="I27" s="431">
        <v>1634.4490000000001</v>
      </c>
      <c r="J27" s="433">
        <v>1396.155</v>
      </c>
      <c r="K27" s="482">
        <f t="shared" si="0"/>
        <v>0.76434648991050935</v>
      </c>
      <c r="L27" s="393">
        <f t="shared" si="0"/>
        <v>-5.8257322644858807</v>
      </c>
      <c r="M27" s="393">
        <f t="shared" si="0"/>
        <v>-0.73302990793839351</v>
      </c>
      <c r="N27" s="393">
        <f t="shared" si="0"/>
        <v>10.052966898374466</v>
      </c>
    </row>
    <row r="28" spans="1:14" x14ac:dyDescent="0.25">
      <c r="A28" s="192"/>
      <c r="B28" s="475" t="s">
        <v>91</v>
      </c>
      <c r="C28" s="489">
        <f>SUM(D28:F28)</f>
        <v>9.1039999999999992</v>
      </c>
      <c r="D28" s="431">
        <v>2.6739999999999999</v>
      </c>
      <c r="E28" s="431">
        <v>4.9189999999999996</v>
      </c>
      <c r="F28" s="433">
        <v>1.5109999999999999</v>
      </c>
      <c r="G28" s="489">
        <f>SUM(H28:J28)</f>
        <v>26.815999999999999</v>
      </c>
      <c r="H28" s="431">
        <v>11.95</v>
      </c>
      <c r="I28" s="357">
        <v>4.9240000000000004</v>
      </c>
      <c r="J28" s="433">
        <v>9.9420000000000002</v>
      </c>
      <c r="K28" s="482">
        <f t="shared" si="0"/>
        <v>-66.050119331742238</v>
      </c>
      <c r="L28" s="393">
        <f t="shared" si="0"/>
        <v>-77.623430962343093</v>
      </c>
      <c r="M28" s="393">
        <f t="shared" si="0"/>
        <v>-0.10154346060115314</v>
      </c>
      <c r="N28" s="393">
        <f t="shared" si="0"/>
        <v>-84.801850734258707</v>
      </c>
    </row>
    <row r="29" spans="1:14" ht="6.95" customHeight="1" thickBot="1" x14ac:dyDescent="0.3">
      <c r="A29" s="192"/>
      <c r="B29" s="476"/>
      <c r="C29" s="477"/>
      <c r="D29" s="212"/>
      <c r="E29" s="212"/>
      <c r="F29" s="213"/>
      <c r="G29" s="211"/>
      <c r="H29" s="212"/>
      <c r="I29" s="212"/>
      <c r="J29" s="483"/>
      <c r="K29" s="484"/>
      <c r="L29" s="212"/>
      <c r="M29" s="212"/>
      <c r="N29" s="212"/>
    </row>
    <row r="30" spans="1:14" ht="15.75" thickTop="1" x14ac:dyDescent="0.25">
      <c r="A30" s="192"/>
      <c r="B30" s="348" t="s">
        <v>182</v>
      </c>
      <c r="C30" s="192"/>
      <c r="D30" s="193"/>
      <c r="E30" s="193"/>
      <c r="F30" s="193"/>
      <c r="G30" s="193"/>
      <c r="H30" s="193"/>
      <c r="I30" s="193"/>
      <c r="J30" s="193"/>
      <c r="K30" s="214"/>
      <c r="L30" s="193"/>
      <c r="M30" s="193"/>
      <c r="N30" s="349" t="s">
        <v>121</v>
      </c>
    </row>
    <row r="31" spans="1:14" x14ac:dyDescent="0.25">
      <c r="A31" s="37"/>
      <c r="B31" s="22"/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37"/>
      <c r="B32" s="22"/>
      <c r="C32" s="2"/>
      <c r="D32" s="2"/>
      <c r="E32" s="2"/>
      <c r="F32" s="6"/>
      <c r="G32" s="38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  <headerFooter>
    <oddFooter>&amp;L_x000D_&amp;1#&amp;"Calibri"&amp;10&amp;K008000 PUBLICA - PUBLIC</oddFooter>
  </headerFooter>
  <ignoredErrors>
    <ignoredError sqref="G12 G18 G2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23"/>
  <sheetViews>
    <sheetView showGridLines="0" zoomScaleNormal="100" workbookViewId="0">
      <selection activeCell="H26" sqref="H26"/>
    </sheetView>
  </sheetViews>
  <sheetFormatPr defaultRowHeight="15" x14ac:dyDescent="0.25"/>
  <cols>
    <col min="1" max="1" width="2.140625" style="1" customWidth="1"/>
    <col min="2" max="2" width="26.5703125" style="1" customWidth="1"/>
    <col min="3" max="3" width="11.5703125" style="2" bestFit="1" customWidth="1"/>
    <col min="4" max="4" width="11.42578125" style="2" bestFit="1" customWidth="1"/>
    <col min="5" max="5" width="12.42578125" style="2" customWidth="1"/>
    <col min="6" max="6" width="11.42578125" style="2" bestFit="1" customWidth="1"/>
    <col min="7" max="7" width="12" style="2" customWidth="1"/>
    <col min="8" max="8" width="12" style="2" bestFit="1" customWidth="1"/>
    <col min="9" max="9" width="11.5703125" style="2" bestFit="1" customWidth="1"/>
    <col min="10" max="10" width="12.140625" style="2" customWidth="1"/>
    <col min="11" max="11" width="8" style="2" customWidth="1"/>
    <col min="12" max="12" width="9.85546875" style="2" customWidth="1"/>
    <col min="13" max="14" width="8" style="2" customWidth="1"/>
  </cols>
  <sheetData>
    <row r="1" spans="1:14" ht="6.95" customHeight="1" x14ac:dyDescent="0.25"/>
    <row r="2" spans="1:14" x14ac:dyDescent="0.25">
      <c r="B2" s="64" t="s">
        <v>99</v>
      </c>
      <c r="C2" s="151"/>
      <c r="D2" s="151"/>
      <c r="E2" s="151"/>
      <c r="F2" s="151"/>
      <c r="G2" s="151"/>
      <c r="H2" s="151"/>
      <c r="I2" s="151"/>
      <c r="J2" s="151"/>
      <c r="K2" s="52"/>
      <c r="L2" s="52"/>
      <c r="M2" s="151"/>
      <c r="N2" s="151"/>
    </row>
    <row r="3" spans="1:14" ht="6.95" customHeight="1" x14ac:dyDescent="0.25">
      <c r="B3" s="52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4" ht="15.75" thickBot="1" x14ac:dyDescent="0.3">
      <c r="B4" s="52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77" t="s">
        <v>54</v>
      </c>
    </row>
    <row r="5" spans="1:14" ht="22.5" customHeight="1" thickBot="1" x14ac:dyDescent="0.3">
      <c r="B5" s="407"/>
      <c r="C5" s="406" t="s">
        <v>195</v>
      </c>
      <c r="D5" s="406"/>
      <c r="E5" s="406"/>
      <c r="F5" s="406"/>
      <c r="G5" s="406" t="s">
        <v>209</v>
      </c>
      <c r="H5" s="406"/>
      <c r="I5" s="406"/>
      <c r="J5" s="406"/>
      <c r="K5" s="406" t="s">
        <v>50</v>
      </c>
      <c r="L5" s="406"/>
      <c r="M5" s="406"/>
      <c r="N5" s="406"/>
    </row>
    <row r="6" spans="1:14" ht="22.5" customHeight="1" x14ac:dyDescent="0.25">
      <c r="B6" s="408"/>
      <c r="C6" s="128" t="s">
        <v>0</v>
      </c>
      <c r="D6" s="152" t="s">
        <v>187</v>
      </c>
      <c r="E6" s="152" t="s">
        <v>188</v>
      </c>
      <c r="F6" s="152" t="s">
        <v>189</v>
      </c>
      <c r="G6" s="128" t="s">
        <v>0</v>
      </c>
      <c r="H6" s="152" t="s">
        <v>190</v>
      </c>
      <c r="I6" s="152" t="s">
        <v>191</v>
      </c>
      <c r="J6" s="152" t="s">
        <v>192</v>
      </c>
      <c r="K6" s="128" t="str">
        <f>C6</f>
        <v>Total</v>
      </c>
      <c r="L6" s="152" t="str">
        <f>D6</f>
        <v>Jul.23</v>
      </c>
      <c r="M6" s="152" t="str">
        <f>E6</f>
        <v>Ago.23</v>
      </c>
      <c r="N6" s="152" t="str">
        <f>F6</f>
        <v>Set.23</v>
      </c>
    </row>
    <row r="7" spans="1:14" ht="6.95" customHeight="1" x14ac:dyDescent="0.25">
      <c r="B7" s="153"/>
      <c r="C7" s="154"/>
      <c r="D7" s="151"/>
      <c r="E7" s="344"/>
      <c r="F7" s="155"/>
      <c r="G7" s="154"/>
      <c r="H7" s="151"/>
      <c r="I7" s="344"/>
      <c r="J7" s="155"/>
      <c r="K7" s="154"/>
      <c r="L7" s="344"/>
      <c r="M7" s="344"/>
      <c r="N7" s="344"/>
    </row>
    <row r="8" spans="1:14" x14ac:dyDescent="0.25">
      <c r="A8" s="3"/>
      <c r="B8" s="156" t="s">
        <v>55</v>
      </c>
      <c r="C8" s="157">
        <f t="shared" ref="C8:J8" si="0">SUM(C10)+SUM(C18)</f>
        <v>7437291</v>
      </c>
      <c r="D8" s="345">
        <f t="shared" si="0"/>
        <v>2511637</v>
      </c>
      <c r="E8" s="345">
        <f t="shared" si="0"/>
        <v>2843067</v>
      </c>
      <c r="F8" s="158">
        <f t="shared" si="0"/>
        <v>2082587</v>
      </c>
      <c r="G8" s="157">
        <f t="shared" si="0"/>
        <v>6203017</v>
      </c>
      <c r="H8" s="345">
        <f t="shared" si="0"/>
        <v>2060821</v>
      </c>
      <c r="I8" s="345">
        <f t="shared" si="0"/>
        <v>2279362</v>
      </c>
      <c r="J8" s="158">
        <f t="shared" si="0"/>
        <v>1862834</v>
      </c>
      <c r="K8" s="159">
        <f>(C8-G8)/G8*100</f>
        <v>19.897962555962685</v>
      </c>
      <c r="L8" s="204">
        <f>(D8-H8)/H8*100</f>
        <v>21.875553480870003</v>
      </c>
      <c r="M8" s="204">
        <f>(E8-I8)/I8*100</f>
        <v>24.730823800695106</v>
      </c>
      <c r="N8" s="204">
        <f>(F8-J8)/J8*100</f>
        <v>11.79670330260238</v>
      </c>
    </row>
    <row r="9" spans="1:14" ht="6.95" customHeight="1" x14ac:dyDescent="0.25">
      <c r="B9" s="153"/>
      <c r="C9" s="160"/>
      <c r="D9" s="161"/>
      <c r="E9" s="161"/>
      <c r="F9" s="162"/>
      <c r="G9" s="160"/>
      <c r="H9" s="161"/>
      <c r="I9" s="161"/>
      <c r="J9" s="162"/>
      <c r="K9" s="159"/>
      <c r="L9" s="204"/>
      <c r="M9" s="204"/>
      <c r="N9" s="204"/>
    </row>
    <row r="10" spans="1:14" x14ac:dyDescent="0.25">
      <c r="A10" s="3"/>
      <c r="B10" s="163" t="s">
        <v>114</v>
      </c>
      <c r="C10" s="157">
        <f>SUM(C12:C16)</f>
        <v>7392039</v>
      </c>
      <c r="D10" s="345">
        <f t="shared" ref="D10:J10" si="1">SUM(D12:D16)</f>
        <v>2498376</v>
      </c>
      <c r="E10" s="345">
        <f t="shared" si="1"/>
        <v>2823843</v>
      </c>
      <c r="F10" s="158">
        <f t="shared" si="1"/>
        <v>2069820</v>
      </c>
      <c r="G10" s="157">
        <f>SUM(G12:G16)</f>
        <v>6152218</v>
      </c>
      <c r="H10" s="345">
        <f t="shared" si="1"/>
        <v>2046826</v>
      </c>
      <c r="I10" s="345">
        <f t="shared" si="1"/>
        <v>2256335</v>
      </c>
      <c r="J10" s="158">
        <f t="shared" si="1"/>
        <v>1849057</v>
      </c>
      <c r="K10" s="159">
        <f>(C10-G10)/G10*100</f>
        <v>20.152423077335683</v>
      </c>
      <c r="L10" s="204">
        <f>(D10-H10)/H10*100</f>
        <v>22.060986131698542</v>
      </c>
      <c r="M10" s="204">
        <f>(E10-I10)/I10*100</f>
        <v>25.151761595685041</v>
      </c>
      <c r="N10" s="204">
        <f>(F10-J10)/J10*100</f>
        <v>11.939220910983273</v>
      </c>
    </row>
    <row r="11" spans="1:14" ht="6.95" customHeight="1" x14ac:dyDescent="0.25">
      <c r="B11" s="153"/>
      <c r="C11" s="160"/>
      <c r="D11" s="164"/>
      <c r="E11" s="164"/>
      <c r="F11" s="165"/>
      <c r="G11" s="160"/>
      <c r="H11" s="164"/>
      <c r="I11" s="164"/>
      <c r="J11" s="165"/>
      <c r="K11" s="159"/>
      <c r="L11" s="204"/>
      <c r="M11" s="204"/>
      <c r="N11" s="204"/>
    </row>
    <row r="12" spans="1:14" x14ac:dyDescent="0.25">
      <c r="B12" s="166" t="s">
        <v>120</v>
      </c>
      <c r="C12" s="160">
        <f>SUM(D12:F12)</f>
        <v>21617</v>
      </c>
      <c r="D12" s="167">
        <v>3504</v>
      </c>
      <c r="E12" s="167">
        <v>10119</v>
      </c>
      <c r="F12" s="168">
        <v>7994</v>
      </c>
      <c r="G12" s="160">
        <f>SUM(H12:J12)</f>
        <v>27108</v>
      </c>
      <c r="H12" s="167">
        <v>9883</v>
      </c>
      <c r="I12" s="167">
        <v>11074</v>
      </c>
      <c r="J12" s="168">
        <v>6151</v>
      </c>
      <c r="K12" s="352">
        <f>(C12-G12)/G12*100</f>
        <v>-20.25601298509665</v>
      </c>
      <c r="L12" s="353">
        <f>(D12-H12)/H12*100</f>
        <v>-64.545178589497127</v>
      </c>
      <c r="M12" s="353">
        <f>(E12-I12)/I12*100</f>
        <v>-8.6238035037023657</v>
      </c>
      <c r="N12" s="353">
        <f>(F12-J12)/J12*100</f>
        <v>29.962607706064055</v>
      </c>
    </row>
    <row r="13" spans="1:14" x14ac:dyDescent="0.25">
      <c r="B13" s="166" t="s">
        <v>86</v>
      </c>
      <c r="C13" s="160">
        <f>SUM(D13:F13)</f>
        <v>53923</v>
      </c>
      <c r="D13" s="167">
        <v>20912</v>
      </c>
      <c r="E13" s="167">
        <v>23028</v>
      </c>
      <c r="F13" s="168">
        <v>9983</v>
      </c>
      <c r="G13" s="160">
        <f>SUM(H13:J13)</f>
        <v>62064</v>
      </c>
      <c r="H13" s="167">
        <v>19835</v>
      </c>
      <c r="I13" s="167">
        <v>26823</v>
      </c>
      <c r="J13" s="168">
        <v>15406</v>
      </c>
      <c r="K13" s="354">
        <f>(C13-G13)/G13*100</f>
        <v>-13.117104923949471</v>
      </c>
      <c r="L13" s="169">
        <f t="shared" ref="L13:N16" si="2">(D13-H13)/H13*100</f>
        <v>5.4297958154776911</v>
      </c>
      <c r="M13" s="169">
        <f t="shared" si="2"/>
        <v>-14.148305558662342</v>
      </c>
      <c r="N13" s="169">
        <f t="shared" si="2"/>
        <v>-35.200571206023632</v>
      </c>
    </row>
    <row r="14" spans="1:14" x14ac:dyDescent="0.25">
      <c r="B14" s="166" t="s">
        <v>83</v>
      </c>
      <c r="C14" s="160">
        <f>SUM(D14:F14)</f>
        <v>5105692</v>
      </c>
      <c r="D14" s="346">
        <v>1687913</v>
      </c>
      <c r="E14" s="346">
        <v>1734701</v>
      </c>
      <c r="F14" s="170">
        <v>1683078</v>
      </c>
      <c r="G14" s="160">
        <f>SUM(H14:J14)</f>
        <v>3968077</v>
      </c>
      <c r="H14" s="346">
        <v>1273274</v>
      </c>
      <c r="I14" s="346">
        <v>1236812</v>
      </c>
      <c r="J14" s="170">
        <v>1457991</v>
      </c>
      <c r="K14" s="354">
        <f>(C14-G14)/G14*100</f>
        <v>28.669176530596559</v>
      </c>
      <c r="L14" s="169">
        <f t="shared" si="2"/>
        <v>32.56478966820967</v>
      </c>
      <c r="M14" s="169">
        <f t="shared" si="2"/>
        <v>40.255835163306955</v>
      </c>
      <c r="N14" s="169">
        <f t="shared" si="2"/>
        <v>15.438161140912394</v>
      </c>
    </row>
    <row r="15" spans="1:14" x14ac:dyDescent="0.25">
      <c r="B15" s="166" t="s">
        <v>134</v>
      </c>
      <c r="C15" s="160">
        <f>SUM(D15:F15)</f>
        <v>364192</v>
      </c>
      <c r="D15" s="167">
        <v>126587</v>
      </c>
      <c r="E15" s="167">
        <v>169880</v>
      </c>
      <c r="F15" s="168">
        <v>67725</v>
      </c>
      <c r="G15" s="160">
        <f>SUM(H15:J15)</f>
        <v>420033</v>
      </c>
      <c r="H15" s="167">
        <v>157553</v>
      </c>
      <c r="I15" s="167">
        <v>180710</v>
      </c>
      <c r="J15" s="168">
        <v>81770</v>
      </c>
      <c r="K15" s="354">
        <f>(C15-G15)/G15*100</f>
        <v>-13.294431627991136</v>
      </c>
      <c r="L15" s="169">
        <f t="shared" si="2"/>
        <v>-19.654338540046844</v>
      </c>
      <c r="M15" s="169">
        <f t="shared" si="2"/>
        <v>-5.9930275026285207</v>
      </c>
      <c r="N15" s="169">
        <f t="shared" si="2"/>
        <v>-17.176225999755413</v>
      </c>
    </row>
    <row r="16" spans="1:14" x14ac:dyDescent="0.25">
      <c r="B16" s="166" t="s">
        <v>77</v>
      </c>
      <c r="C16" s="160">
        <f>SUM(D16:F16)</f>
        <v>1846615</v>
      </c>
      <c r="D16" s="167">
        <v>659460</v>
      </c>
      <c r="E16" s="167">
        <v>886115</v>
      </c>
      <c r="F16" s="168">
        <v>301040</v>
      </c>
      <c r="G16" s="160">
        <f>SUM(H16:J16)</f>
        <v>1674936</v>
      </c>
      <c r="H16" s="167">
        <v>586281</v>
      </c>
      <c r="I16" s="167">
        <v>800916</v>
      </c>
      <c r="J16" s="168">
        <v>287739</v>
      </c>
      <c r="K16" s="354">
        <f>(C16-G16)/G16*100</f>
        <v>10.249884174678915</v>
      </c>
      <c r="L16" s="169">
        <f t="shared" si="2"/>
        <v>12.481898611757842</v>
      </c>
      <c r="M16" s="169">
        <f t="shared" si="2"/>
        <v>10.637694839408878</v>
      </c>
      <c r="N16" s="169">
        <f t="shared" si="2"/>
        <v>4.62259200177939</v>
      </c>
    </row>
    <row r="17" spans="1:14" ht="6.95" customHeight="1" x14ac:dyDescent="0.25">
      <c r="B17" s="171"/>
      <c r="C17" s="160"/>
      <c r="D17" s="164"/>
      <c r="E17" s="164"/>
      <c r="F17" s="172"/>
      <c r="G17" s="160"/>
      <c r="H17" s="164"/>
      <c r="I17" s="164"/>
      <c r="J17" s="172"/>
      <c r="K17" s="354"/>
      <c r="L17" s="169"/>
      <c r="M17" s="169"/>
      <c r="N17" s="169"/>
    </row>
    <row r="18" spans="1:14" x14ac:dyDescent="0.25">
      <c r="A18" s="3"/>
      <c r="B18" s="163" t="s">
        <v>8</v>
      </c>
      <c r="C18" s="157">
        <f>SUM(C20:C21)</f>
        <v>45252</v>
      </c>
      <c r="D18" s="203">
        <f t="shared" ref="D18:J18" si="3">SUM(D20:D21)</f>
        <v>13261</v>
      </c>
      <c r="E18" s="203">
        <f t="shared" si="3"/>
        <v>19224</v>
      </c>
      <c r="F18" s="173">
        <f t="shared" si="3"/>
        <v>12767</v>
      </c>
      <c r="G18" s="157">
        <f>SUM(G20:G21)</f>
        <v>50799</v>
      </c>
      <c r="H18" s="203">
        <f t="shared" si="3"/>
        <v>13995</v>
      </c>
      <c r="I18" s="203">
        <f t="shared" si="3"/>
        <v>23027</v>
      </c>
      <c r="J18" s="173">
        <f t="shared" si="3"/>
        <v>13777</v>
      </c>
      <c r="K18" s="159">
        <f>(C18-G18)/G18*100</f>
        <v>-10.919506289493889</v>
      </c>
      <c r="L18" s="204">
        <f>(D18-H18)/H18*100</f>
        <v>-5.2447302608074313</v>
      </c>
      <c r="M18" s="204">
        <f>(E18-I18)/I18*100</f>
        <v>-16.515394971120859</v>
      </c>
      <c r="N18" s="204">
        <f>(F18-J18)/J18*100</f>
        <v>-7.331059011395805</v>
      </c>
    </row>
    <row r="19" spans="1:14" ht="6.95" customHeight="1" x14ac:dyDescent="0.25">
      <c r="B19" s="174"/>
      <c r="C19" s="160"/>
      <c r="D19" s="164"/>
      <c r="E19" s="164"/>
      <c r="F19" s="172"/>
      <c r="G19" s="160"/>
      <c r="H19" s="164"/>
      <c r="I19" s="164"/>
      <c r="J19" s="172"/>
      <c r="K19" s="159"/>
      <c r="L19" s="204"/>
      <c r="M19" s="204"/>
      <c r="N19" s="204"/>
    </row>
    <row r="20" spans="1:14" x14ac:dyDescent="0.25">
      <c r="B20" s="166" t="s">
        <v>119</v>
      </c>
      <c r="C20" s="160">
        <f>SUM(D20:F20)</f>
        <v>0</v>
      </c>
      <c r="D20" s="167">
        <v>0</v>
      </c>
      <c r="E20" s="167">
        <v>0</v>
      </c>
      <c r="F20" s="168">
        <v>0</v>
      </c>
      <c r="G20" s="160">
        <f>SUM(H20:J20)</f>
        <v>0</v>
      </c>
      <c r="H20" s="167">
        <v>0</v>
      </c>
      <c r="I20" s="167">
        <v>0</v>
      </c>
      <c r="J20" s="168">
        <v>0</v>
      </c>
      <c r="K20" s="354">
        <v>0</v>
      </c>
      <c r="L20" s="490">
        <v>0</v>
      </c>
      <c r="M20" s="169">
        <v>0</v>
      </c>
      <c r="N20" s="169">
        <v>0</v>
      </c>
    </row>
    <row r="21" spans="1:14" ht="15.75" thickBot="1" x14ac:dyDescent="0.3">
      <c r="B21" s="175" t="s">
        <v>49</v>
      </c>
      <c r="C21" s="176">
        <f>SUM(D21:F21)</f>
        <v>45252</v>
      </c>
      <c r="D21" s="177">
        <v>13261</v>
      </c>
      <c r="E21" s="177">
        <v>19224</v>
      </c>
      <c r="F21" s="178">
        <v>12767</v>
      </c>
      <c r="G21" s="176">
        <f>SUM(H21:J21)</f>
        <v>50799</v>
      </c>
      <c r="H21" s="177">
        <v>13995</v>
      </c>
      <c r="I21" s="177">
        <v>23027</v>
      </c>
      <c r="J21" s="178">
        <v>13777</v>
      </c>
      <c r="K21" s="355">
        <f>(C21-G21)/G21*100</f>
        <v>-10.919506289493889</v>
      </c>
      <c r="L21" s="356">
        <f>(D21-H21)/H21*100</f>
        <v>-5.2447302608074313</v>
      </c>
      <c r="M21" s="356">
        <f t="shared" ref="M21:N21" si="4">(E21-I21)/I21*100</f>
        <v>-16.515394971120859</v>
      </c>
      <c r="N21" s="356">
        <f t="shared" si="4"/>
        <v>-7.331059011395805</v>
      </c>
    </row>
    <row r="22" spans="1:14" ht="15.75" thickTop="1" x14ac:dyDescent="0.25">
      <c r="B22" s="58" t="s">
        <v>183</v>
      </c>
      <c r="C22" s="161"/>
      <c r="D22" s="167"/>
      <c r="E22" s="167"/>
      <c r="F22" s="167"/>
      <c r="G22" s="164"/>
      <c r="H22" s="167"/>
      <c r="I22" s="167"/>
      <c r="J22" s="167"/>
      <c r="K22" s="169"/>
      <c r="L22" s="169"/>
      <c r="M22" s="169"/>
      <c r="N22" s="349" t="s">
        <v>121</v>
      </c>
    </row>
    <row r="23" spans="1:14" x14ac:dyDescent="0.25">
      <c r="C23" s="47"/>
      <c r="D23" s="48"/>
      <c r="E23" s="26"/>
      <c r="F23" s="26"/>
      <c r="G23" s="4"/>
      <c r="H23" s="47"/>
      <c r="I23" s="4"/>
      <c r="J23" s="4"/>
      <c r="K23" s="4"/>
      <c r="L23" s="4"/>
      <c r="M23" s="4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&amp;L_x000D_&amp;1#&amp;"Calibri"&amp;10&amp;K008000 PUBLICA - PUBLIC</oddFooter>
  </headerFooter>
  <ignoredErrors>
    <ignoredError sqref="G20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71"/>
  <sheetViews>
    <sheetView showGridLines="0" topLeftCell="A7" zoomScaleNormal="100" workbookViewId="0">
      <selection activeCell="F27" sqref="F27"/>
    </sheetView>
  </sheetViews>
  <sheetFormatPr defaultRowHeight="15" x14ac:dyDescent="0.25"/>
  <cols>
    <col min="1" max="1" width="2.140625" style="1" customWidth="1"/>
    <col min="2" max="2" width="27.85546875" style="1" customWidth="1"/>
    <col min="3" max="9" width="9" style="2" customWidth="1"/>
    <col min="10" max="10" width="10.42578125" style="2" customWidth="1"/>
    <col min="11" max="14" width="9" style="2" customWidth="1"/>
    <col min="15" max="15" width="2" style="1" customWidth="1"/>
    <col min="19" max="19" width="11.85546875" customWidth="1"/>
  </cols>
  <sheetData>
    <row r="1" spans="2:15" ht="6.95" customHeight="1" x14ac:dyDescent="0.25"/>
    <row r="2" spans="2:15" x14ac:dyDescent="0.25">
      <c r="B2" s="64" t="s">
        <v>100</v>
      </c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2:15" ht="6.95" customHeight="1" x14ac:dyDescent="0.25">
      <c r="B3" s="52"/>
      <c r="C3" s="151"/>
      <c r="D3" s="151"/>
      <c r="E3" s="151"/>
      <c r="F3" s="151"/>
      <c r="G3" s="151"/>
      <c r="H3" s="151"/>
      <c r="I3" s="151"/>
      <c r="J3" s="151"/>
      <c r="K3" s="151"/>
      <c r="L3" s="52"/>
      <c r="M3" s="52"/>
      <c r="N3" s="151"/>
      <c r="O3" s="2"/>
    </row>
    <row r="4" spans="2:15" ht="15.75" thickBot="1" x14ac:dyDescent="0.3">
      <c r="B4" s="52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77" t="s">
        <v>54</v>
      </c>
    </row>
    <row r="5" spans="2:15" ht="22.5" customHeight="1" thickBot="1" x14ac:dyDescent="0.3">
      <c r="B5" s="407"/>
      <c r="C5" s="406" t="s">
        <v>195</v>
      </c>
      <c r="D5" s="406"/>
      <c r="E5" s="406"/>
      <c r="F5" s="406"/>
      <c r="G5" s="406" t="s">
        <v>186</v>
      </c>
      <c r="H5" s="406"/>
      <c r="I5" s="406"/>
      <c r="J5" s="406"/>
      <c r="K5" s="406" t="s">
        <v>50</v>
      </c>
      <c r="L5" s="406"/>
      <c r="M5" s="406"/>
      <c r="N5" s="406"/>
    </row>
    <row r="6" spans="2:15" ht="22.5" customHeight="1" thickBot="1" x14ac:dyDescent="0.3">
      <c r="B6" s="409"/>
      <c r="C6" s="128" t="s">
        <v>0</v>
      </c>
      <c r="D6" s="152" t="s">
        <v>187</v>
      </c>
      <c r="E6" s="152" t="s">
        <v>188</v>
      </c>
      <c r="F6" s="152" t="s">
        <v>189</v>
      </c>
      <c r="G6" s="128" t="s">
        <v>0</v>
      </c>
      <c r="H6" s="152" t="s">
        <v>190</v>
      </c>
      <c r="I6" s="152" t="s">
        <v>191</v>
      </c>
      <c r="J6" s="152" t="s">
        <v>192</v>
      </c>
      <c r="K6" s="128" t="str">
        <f>C6</f>
        <v>Total</v>
      </c>
      <c r="L6" s="152" t="str">
        <f>D6</f>
        <v>Jul.23</v>
      </c>
      <c r="M6" s="152" t="str">
        <f>E6</f>
        <v>Ago.23</v>
      </c>
      <c r="N6" s="152" t="str">
        <f>F6</f>
        <v>Set.23</v>
      </c>
    </row>
    <row r="7" spans="2:15" ht="6.95" customHeight="1" x14ac:dyDescent="0.25">
      <c r="B7" s="179"/>
      <c r="C7" s="180"/>
      <c r="D7" s="181"/>
      <c r="E7" s="181"/>
      <c r="F7" s="182"/>
      <c r="G7" s="180"/>
      <c r="H7" s="181"/>
      <c r="I7" s="181"/>
      <c r="J7" s="182"/>
      <c r="K7" s="180"/>
      <c r="L7" s="183"/>
      <c r="M7" s="181"/>
      <c r="N7" s="181"/>
    </row>
    <row r="8" spans="2:15" x14ac:dyDescent="0.25">
      <c r="B8" s="156" t="s">
        <v>82</v>
      </c>
      <c r="C8" s="184">
        <f>SUM(F8)+SUM(E8)+SUM(D8)</f>
        <v>141793</v>
      </c>
      <c r="D8" s="203">
        <f>+SUM(D21)+SUM(D35)</f>
        <v>47680</v>
      </c>
      <c r="E8" s="203">
        <f>+SUM(E21)+SUM(E35)</f>
        <v>60211</v>
      </c>
      <c r="F8" s="173">
        <f>+SUM(F21)+SUM(F35)</f>
        <v>33902</v>
      </c>
      <c r="G8" s="184">
        <f>SUM(H8:J8)</f>
        <v>151588</v>
      </c>
      <c r="H8" s="203">
        <f>H21+H35</f>
        <v>53122</v>
      </c>
      <c r="I8" s="203">
        <f>I21+I35</f>
        <v>58508</v>
      </c>
      <c r="J8" s="173">
        <f>J21+J35</f>
        <v>39958</v>
      </c>
      <c r="K8" s="159">
        <f>(C8-G8)/G8*100</f>
        <v>-6.4615932659577267</v>
      </c>
      <c r="L8" s="204">
        <f>(D8-H8)/H8*100</f>
        <v>-10.244343209969504</v>
      </c>
      <c r="M8" s="204">
        <f>(E8-I8)/I8*100</f>
        <v>2.9107130648800164</v>
      </c>
      <c r="N8" s="204">
        <f>(F8-J8)/J8*100</f>
        <v>-15.155913709394863</v>
      </c>
    </row>
    <row r="9" spans="2:15" ht="6.95" customHeight="1" x14ac:dyDescent="0.25">
      <c r="B9" s="153"/>
      <c r="C9" s="185"/>
      <c r="D9" s="164"/>
      <c r="E9" s="164"/>
      <c r="F9" s="165"/>
      <c r="G9" s="185"/>
      <c r="H9" s="164"/>
      <c r="I9" s="164"/>
      <c r="J9" s="165"/>
      <c r="K9" s="354"/>
      <c r="L9" s="169"/>
      <c r="M9" s="169"/>
      <c r="N9" s="169"/>
    </row>
    <row r="10" spans="2:15" x14ac:dyDescent="0.25">
      <c r="B10" s="163" t="s">
        <v>7</v>
      </c>
      <c r="C10" s="184">
        <f>SUM(F10)+SUM(E10)+SUM(D10)</f>
        <v>139954</v>
      </c>
      <c r="D10" s="203">
        <f>+SUM(D23)+SUM(D37)</f>
        <v>47251</v>
      </c>
      <c r="E10" s="203">
        <f>+SUM(E23)+SUM(E37)</f>
        <v>59459</v>
      </c>
      <c r="F10" s="173">
        <f>+SUM(F23)+SUM(F37)</f>
        <v>33244</v>
      </c>
      <c r="G10" s="184">
        <f>SUM(H10:J10)</f>
        <v>149232</v>
      </c>
      <c r="H10" s="203">
        <f>H23+H37</f>
        <v>52506</v>
      </c>
      <c r="I10" s="203">
        <f>I23+I37</f>
        <v>57547</v>
      </c>
      <c r="J10" s="173">
        <f>J23+J37</f>
        <v>39179</v>
      </c>
      <c r="K10" s="159">
        <f>(C10-G10)/G10*100</f>
        <v>-6.2171652192559232</v>
      </c>
      <c r="L10" s="204">
        <f>(D10-H10)/H10*100</f>
        <v>-10.008379994667276</v>
      </c>
      <c r="M10" s="204">
        <f>(E10-I10)/I10*100</f>
        <v>3.3225016073817919</v>
      </c>
      <c r="N10" s="204">
        <f>(F10-J10)/J10*100</f>
        <v>-15.148421348171215</v>
      </c>
    </row>
    <row r="11" spans="2:15" ht="6.95" customHeight="1" x14ac:dyDescent="0.25">
      <c r="B11" s="156"/>
      <c r="C11" s="185"/>
      <c r="D11" s="164"/>
      <c r="E11" s="164"/>
      <c r="F11" s="165"/>
      <c r="G11" s="185"/>
      <c r="H11" s="164"/>
      <c r="I11" s="164"/>
      <c r="J11" s="165"/>
      <c r="K11" s="354"/>
      <c r="L11" s="169"/>
      <c r="M11" s="169"/>
      <c r="N11" s="169"/>
    </row>
    <row r="12" spans="2:15" x14ac:dyDescent="0.25">
      <c r="B12" s="166" t="s">
        <v>86</v>
      </c>
      <c r="C12" s="185">
        <f>SUM(F12)+SUM(E12)+SUM(D12)</f>
        <v>13480</v>
      </c>
      <c r="D12" s="164">
        <f t="shared" ref="D12:F14" si="0">+SUM(D25)+SUM(D39)</f>
        <v>4537</v>
      </c>
      <c r="E12" s="164">
        <f t="shared" si="0"/>
        <v>5677</v>
      </c>
      <c r="F12" s="165">
        <f t="shared" si="0"/>
        <v>3266</v>
      </c>
      <c r="G12" s="185">
        <f>SUM(H12:J12)</f>
        <v>13763</v>
      </c>
      <c r="H12" s="164">
        <f>H25+H39</f>
        <v>4127</v>
      </c>
      <c r="I12" s="164">
        <f t="shared" ref="I12:J12" si="1">I25+I39</f>
        <v>5870</v>
      </c>
      <c r="J12" s="164">
        <f t="shared" si="1"/>
        <v>3766</v>
      </c>
      <c r="K12" s="354">
        <f t="shared" ref="K12:N14" si="2">(C12-G12)/G12*100</f>
        <v>-2.056237738865073</v>
      </c>
      <c r="L12" s="169">
        <f t="shared" si="2"/>
        <v>9.9345771747031737</v>
      </c>
      <c r="M12" s="169">
        <f t="shared" si="2"/>
        <v>-3.2879045996592846</v>
      </c>
      <c r="N12" s="169">
        <f t="shared" si="2"/>
        <v>-13.27668613913967</v>
      </c>
    </row>
    <row r="13" spans="2:15" x14ac:dyDescent="0.25">
      <c r="B13" s="166" t="s">
        <v>83</v>
      </c>
      <c r="C13" s="185">
        <f>SUM(F13)+SUM(E13)+SUM(D13)</f>
        <v>17859</v>
      </c>
      <c r="D13" s="164">
        <f t="shared" si="0"/>
        <v>7487</v>
      </c>
      <c r="E13" s="164">
        <f t="shared" si="0"/>
        <v>6274</v>
      </c>
      <c r="F13" s="165">
        <f t="shared" si="0"/>
        <v>4098</v>
      </c>
      <c r="G13" s="185">
        <f t="shared" ref="G13:G14" si="3">SUM(H13:J13)</f>
        <v>14465</v>
      </c>
      <c r="H13" s="164">
        <f t="shared" ref="H13:J14" si="4">H26+H40</f>
        <v>5598</v>
      </c>
      <c r="I13" s="164">
        <f t="shared" si="4"/>
        <v>3984</v>
      </c>
      <c r="J13" s="164">
        <f t="shared" si="4"/>
        <v>4883</v>
      </c>
      <c r="K13" s="354">
        <f t="shared" si="2"/>
        <v>23.463532665053577</v>
      </c>
      <c r="L13" s="169">
        <f t="shared" si="2"/>
        <v>33.744194355126837</v>
      </c>
      <c r="M13" s="169">
        <f t="shared" si="2"/>
        <v>57.479919678714865</v>
      </c>
      <c r="N13" s="169">
        <f t="shared" si="2"/>
        <v>-16.076182674585297</v>
      </c>
    </row>
    <row r="14" spans="2:15" x14ac:dyDescent="0.25">
      <c r="B14" s="166" t="s">
        <v>134</v>
      </c>
      <c r="C14" s="185">
        <f>SUM(F14)+SUM(E14)+SUM(D14)</f>
        <v>108615</v>
      </c>
      <c r="D14" s="164">
        <f t="shared" si="0"/>
        <v>35227</v>
      </c>
      <c r="E14" s="164">
        <f t="shared" si="0"/>
        <v>47508</v>
      </c>
      <c r="F14" s="165">
        <f t="shared" si="0"/>
        <v>25880</v>
      </c>
      <c r="G14" s="185">
        <f t="shared" si="3"/>
        <v>121004</v>
      </c>
      <c r="H14" s="164">
        <f t="shared" si="4"/>
        <v>42781</v>
      </c>
      <c r="I14" s="164">
        <f t="shared" si="4"/>
        <v>47693</v>
      </c>
      <c r="J14" s="164">
        <f t="shared" si="4"/>
        <v>30530</v>
      </c>
      <c r="K14" s="354">
        <f t="shared" si="2"/>
        <v>-10.238504512247529</v>
      </c>
      <c r="L14" s="169">
        <f t="shared" si="2"/>
        <v>-17.65737126294383</v>
      </c>
      <c r="M14" s="169">
        <f t="shared" si="2"/>
        <v>-0.38789759503491078</v>
      </c>
      <c r="N14" s="169">
        <f t="shared" si="2"/>
        <v>-15.230920406157878</v>
      </c>
    </row>
    <row r="15" spans="2:15" ht="6.95" customHeight="1" x14ac:dyDescent="0.25">
      <c r="B15" s="153"/>
      <c r="C15" s="185"/>
      <c r="D15" s="164"/>
      <c r="E15" s="164"/>
      <c r="F15" s="165"/>
      <c r="G15" s="185"/>
      <c r="H15" s="164"/>
      <c r="I15" s="164"/>
      <c r="J15" s="165"/>
      <c r="K15" s="354"/>
      <c r="L15" s="169"/>
      <c r="M15" s="169"/>
      <c r="N15" s="169"/>
    </row>
    <row r="16" spans="2:15" x14ac:dyDescent="0.25">
      <c r="B16" s="163" t="s">
        <v>8</v>
      </c>
      <c r="C16" s="184">
        <f>SUM(F16)+SUM(E16)+SUM(D16)</f>
        <v>1839</v>
      </c>
      <c r="D16" s="203">
        <f>+SUM(D29)+SUM(D43)</f>
        <v>429</v>
      </c>
      <c r="E16" s="203">
        <f>+SUM(E29)+SUM(E43)</f>
        <v>752</v>
      </c>
      <c r="F16" s="173">
        <f>+SUM(F29)+SUM(F43)</f>
        <v>658</v>
      </c>
      <c r="G16" s="184">
        <f>SUM(H16:J16)</f>
        <v>2356</v>
      </c>
      <c r="H16" s="203">
        <f>H29+H43</f>
        <v>616</v>
      </c>
      <c r="I16" s="203">
        <f t="shared" ref="I16:J16" si="5">I29+I43</f>
        <v>961</v>
      </c>
      <c r="J16" s="203">
        <f t="shared" si="5"/>
        <v>779</v>
      </c>
      <c r="K16" s="159">
        <f>(C16-G16)/G16*100</f>
        <v>-21.943972835314092</v>
      </c>
      <c r="L16" s="204">
        <f>(D16-H16)/H16*100</f>
        <v>-30.357142857142854</v>
      </c>
      <c r="M16" s="204">
        <f>(E16-I16)/I16*100</f>
        <v>-21.748178980228928</v>
      </c>
      <c r="N16" s="204">
        <f>(F16-J16)/J16*100</f>
        <v>-15.532734274711169</v>
      </c>
    </row>
    <row r="17" spans="1:15" ht="6.95" customHeight="1" x14ac:dyDescent="0.25">
      <c r="B17" s="153"/>
      <c r="C17" s="185"/>
      <c r="D17" s="164"/>
      <c r="E17" s="164"/>
      <c r="F17" s="165"/>
      <c r="G17" s="185"/>
      <c r="H17" s="164"/>
      <c r="I17" s="164"/>
      <c r="J17" s="165"/>
      <c r="K17" s="159"/>
      <c r="L17" s="169"/>
      <c r="M17" s="169"/>
      <c r="N17" s="169"/>
    </row>
    <row r="18" spans="1:15" x14ac:dyDescent="0.25">
      <c r="B18" s="166" t="s">
        <v>119</v>
      </c>
      <c r="C18" s="185">
        <f>SUM(F18)+SUM(E18)+SUM(D18)</f>
        <v>0</v>
      </c>
      <c r="D18" s="164">
        <f t="shared" ref="D18:F19" si="6">+SUM(D31)+SUM(D45)</f>
        <v>0</v>
      </c>
      <c r="E18" s="164">
        <f t="shared" si="6"/>
        <v>0</v>
      </c>
      <c r="F18" s="165">
        <f t="shared" si="6"/>
        <v>0</v>
      </c>
      <c r="G18" s="185">
        <f>SUM(H18:J18)</f>
        <v>0</v>
      </c>
      <c r="H18" s="164">
        <f>H31+H45</f>
        <v>0</v>
      </c>
      <c r="I18" s="164">
        <f t="shared" ref="I18:J18" si="7">I31+I45</f>
        <v>0</v>
      </c>
      <c r="J18" s="164">
        <f t="shared" si="7"/>
        <v>0</v>
      </c>
      <c r="K18" s="379">
        <v>0</v>
      </c>
      <c r="L18" s="378">
        <v>0</v>
      </c>
      <c r="M18" s="378">
        <v>0</v>
      </c>
      <c r="N18" s="378">
        <v>0</v>
      </c>
    </row>
    <row r="19" spans="1:15" x14ac:dyDescent="0.25">
      <c r="B19" s="166" t="s">
        <v>49</v>
      </c>
      <c r="C19" s="185">
        <f>SUM(F19)+SUM(E19)+SUM(D19)</f>
        <v>1839</v>
      </c>
      <c r="D19" s="357">
        <f t="shared" si="6"/>
        <v>429</v>
      </c>
      <c r="E19" s="164">
        <f t="shared" si="6"/>
        <v>752</v>
      </c>
      <c r="F19" s="186">
        <f t="shared" si="6"/>
        <v>658</v>
      </c>
      <c r="G19" s="185">
        <f>SUM(H19:J19)</f>
        <v>2356</v>
      </c>
      <c r="H19" s="164">
        <f>H32+H46</f>
        <v>616</v>
      </c>
      <c r="I19" s="164">
        <f t="shared" ref="I19:J19" si="8">I32+I46</f>
        <v>961</v>
      </c>
      <c r="J19" s="164">
        <f t="shared" si="8"/>
        <v>779</v>
      </c>
      <c r="K19" s="354">
        <f t="shared" ref="K19:L19" si="9">(C19-G19)/G19*100</f>
        <v>-21.943972835314092</v>
      </c>
      <c r="L19" s="169">
        <f t="shared" si="9"/>
        <v>-30.357142857142854</v>
      </c>
      <c r="M19" s="169">
        <f t="shared" ref="M19" si="10">(E19-I19)/I19*100</f>
        <v>-21.748178980228928</v>
      </c>
      <c r="N19" s="169">
        <f t="shared" ref="N19" si="11">(F19-J19)/J19*100</f>
        <v>-15.532734274711169</v>
      </c>
    </row>
    <row r="20" spans="1:15" ht="6.95" customHeight="1" x14ac:dyDescent="0.25">
      <c r="B20" s="153"/>
      <c r="C20" s="185"/>
      <c r="D20" s="164"/>
      <c r="E20" s="164"/>
      <c r="F20" s="165"/>
      <c r="G20" s="185"/>
      <c r="H20" s="164"/>
      <c r="I20" s="164"/>
      <c r="J20" s="165"/>
      <c r="K20" s="354"/>
      <c r="L20" s="169"/>
      <c r="M20" s="169"/>
      <c r="N20" s="169"/>
    </row>
    <row r="21" spans="1:15" x14ac:dyDescent="0.25">
      <c r="A21" s="3"/>
      <c r="B21" s="156" t="s">
        <v>84</v>
      </c>
      <c r="C21" s="184">
        <f t="shared" ref="C21:J21" si="12">C23+C29</f>
        <v>122448</v>
      </c>
      <c r="D21" s="203">
        <f t="shared" si="12"/>
        <v>40899</v>
      </c>
      <c r="E21" s="203">
        <f t="shared" si="12"/>
        <v>53191</v>
      </c>
      <c r="F21" s="173">
        <f t="shared" si="12"/>
        <v>28358</v>
      </c>
      <c r="G21" s="184">
        <f t="shared" si="12"/>
        <v>132793</v>
      </c>
      <c r="H21" s="203">
        <f t="shared" si="12"/>
        <v>46482</v>
      </c>
      <c r="I21" s="203">
        <f t="shared" si="12"/>
        <v>52163</v>
      </c>
      <c r="J21" s="173">
        <f t="shared" si="12"/>
        <v>34148</v>
      </c>
      <c r="K21" s="159">
        <f>(C21-G21)/G21*100</f>
        <v>-7.7903202729059515</v>
      </c>
      <c r="L21" s="204">
        <f>(D21-H21)/H21*100</f>
        <v>-12.011101071382472</v>
      </c>
      <c r="M21" s="204">
        <f>(E21-I21)/I21*100</f>
        <v>1.9707455476103752</v>
      </c>
      <c r="N21" s="204">
        <f>(F21-J21)/J21*100</f>
        <v>-16.955605013470773</v>
      </c>
      <c r="O21" s="3"/>
    </row>
    <row r="22" spans="1:15" ht="6.95" customHeight="1" x14ac:dyDescent="0.25">
      <c r="B22" s="153"/>
      <c r="C22" s="185"/>
      <c r="D22" s="164"/>
      <c r="E22" s="164"/>
      <c r="F22" s="165"/>
      <c r="G22" s="185"/>
      <c r="H22" s="164"/>
      <c r="I22" s="164"/>
      <c r="J22" s="165"/>
      <c r="K22" s="354"/>
      <c r="L22" s="169"/>
      <c r="M22" s="169"/>
      <c r="N22" s="169"/>
    </row>
    <row r="23" spans="1:15" x14ac:dyDescent="0.25">
      <c r="A23" s="3"/>
      <c r="B23" s="163" t="s">
        <v>7</v>
      </c>
      <c r="C23" s="184">
        <f t="shared" ref="C23:J23" si="13">SUM(C25:C27)</f>
        <v>121996</v>
      </c>
      <c r="D23" s="203">
        <f t="shared" si="13"/>
        <v>40847</v>
      </c>
      <c r="E23" s="203">
        <f t="shared" si="13"/>
        <v>52927</v>
      </c>
      <c r="F23" s="173">
        <f t="shared" si="13"/>
        <v>28222</v>
      </c>
      <c r="G23" s="184">
        <f>SUM(H23:J23)</f>
        <v>132052</v>
      </c>
      <c r="H23" s="203">
        <f>SUM(H25:H27)</f>
        <v>46294</v>
      </c>
      <c r="I23" s="203">
        <f>SUM(I25:I27)</f>
        <v>51789</v>
      </c>
      <c r="J23" s="173">
        <f>SUM(J25:J27)</f>
        <v>33969</v>
      </c>
      <c r="K23" s="159">
        <f>(C23-G23)/G23*100</f>
        <v>-7.6151818980401655</v>
      </c>
      <c r="L23" s="204">
        <f>(D23-H23)/H23*100</f>
        <v>-11.766103598738498</v>
      </c>
      <c r="M23" s="204">
        <f>(E23-I23)/I23*100</f>
        <v>2.1973778215451159</v>
      </c>
      <c r="N23" s="204">
        <f>(F23-J23)/J23*100</f>
        <v>-16.918366746150902</v>
      </c>
      <c r="O23" s="3"/>
    </row>
    <row r="24" spans="1:15" ht="6.95" customHeight="1" x14ac:dyDescent="0.25">
      <c r="B24" s="153"/>
      <c r="C24" s="185"/>
      <c r="D24" s="164"/>
      <c r="E24" s="164"/>
      <c r="F24" s="165"/>
      <c r="G24" s="185"/>
      <c r="H24" s="164"/>
      <c r="I24" s="164"/>
      <c r="J24" s="165"/>
      <c r="K24" s="354"/>
      <c r="L24" s="169"/>
      <c r="M24" s="169"/>
      <c r="N24" s="169"/>
    </row>
    <row r="25" spans="1:15" x14ac:dyDescent="0.25">
      <c r="B25" s="166" t="s">
        <v>86</v>
      </c>
      <c r="C25" s="185">
        <f>SUM(D25:F25)</f>
        <v>12296</v>
      </c>
      <c r="D25" s="164">
        <v>4170</v>
      </c>
      <c r="E25" s="164">
        <v>5173</v>
      </c>
      <c r="F25" s="165">
        <v>2953</v>
      </c>
      <c r="G25" s="185">
        <f>SUM(H25:J25)</f>
        <v>12682</v>
      </c>
      <c r="H25" s="164">
        <v>3813</v>
      </c>
      <c r="I25" s="164">
        <v>5406</v>
      </c>
      <c r="J25" s="165">
        <v>3463</v>
      </c>
      <c r="K25" s="354">
        <f>(C25-G25)/G25*100</f>
        <v>-3.0436839615202649</v>
      </c>
      <c r="L25" s="169">
        <f t="shared" ref="K25:N27" si="14">(D25-H25)/H25*100</f>
        <v>9.3627065302911099</v>
      </c>
      <c r="M25" s="169">
        <f t="shared" si="14"/>
        <v>-4.3100258971513137</v>
      </c>
      <c r="N25" s="169">
        <f t="shared" si="14"/>
        <v>-14.727115218019057</v>
      </c>
    </row>
    <row r="26" spans="1:15" x14ac:dyDescent="0.25">
      <c r="B26" s="166" t="s">
        <v>83</v>
      </c>
      <c r="C26" s="185">
        <f>SUM(D26:F26)</f>
        <v>8277</v>
      </c>
      <c r="D26" s="164">
        <v>3674</v>
      </c>
      <c r="E26" s="164">
        <v>2946</v>
      </c>
      <c r="F26" s="165">
        <v>1657</v>
      </c>
      <c r="G26" s="185">
        <f>SUM(H26:J26)</f>
        <v>6272</v>
      </c>
      <c r="H26" s="164">
        <v>2513</v>
      </c>
      <c r="I26" s="164">
        <v>1464</v>
      </c>
      <c r="J26" s="165">
        <v>2295</v>
      </c>
      <c r="K26" s="354">
        <f>(C26-G26)/G26*100</f>
        <v>31.967474489795915</v>
      </c>
      <c r="L26" s="169">
        <f t="shared" si="14"/>
        <v>46.199761241543975</v>
      </c>
      <c r="M26" s="169">
        <f t="shared" si="14"/>
        <v>101.22950819672131</v>
      </c>
      <c r="N26" s="169">
        <f t="shared" si="14"/>
        <v>-27.799564270152505</v>
      </c>
    </row>
    <row r="27" spans="1:15" x14ac:dyDescent="0.25">
      <c r="B27" s="166" t="s">
        <v>134</v>
      </c>
      <c r="C27" s="185">
        <f>SUM(D27:F27)</f>
        <v>101423</v>
      </c>
      <c r="D27" s="164">
        <v>33003</v>
      </c>
      <c r="E27" s="164">
        <v>44808</v>
      </c>
      <c r="F27" s="165">
        <v>23612</v>
      </c>
      <c r="G27" s="185">
        <f>SUM(H27:J27)</f>
        <v>113098</v>
      </c>
      <c r="H27" s="164">
        <v>39968</v>
      </c>
      <c r="I27" s="164">
        <v>44919</v>
      </c>
      <c r="J27" s="165">
        <v>28211</v>
      </c>
      <c r="K27" s="354">
        <f t="shared" si="14"/>
        <v>-10.322905798511025</v>
      </c>
      <c r="L27" s="169">
        <f t="shared" si="14"/>
        <v>-17.426441152922337</v>
      </c>
      <c r="M27" s="169">
        <f t="shared" si="14"/>
        <v>-0.24711146730782071</v>
      </c>
      <c r="N27" s="169">
        <f t="shared" si="14"/>
        <v>-16.302151642976145</v>
      </c>
    </row>
    <row r="28" spans="1:15" ht="6.95" customHeight="1" x14ac:dyDescent="0.25">
      <c r="B28" s="153"/>
      <c r="C28" s="185"/>
      <c r="D28" s="164"/>
      <c r="E28" s="164"/>
      <c r="F28" s="165"/>
      <c r="G28" s="185"/>
      <c r="H28" s="164"/>
      <c r="I28" s="164"/>
      <c r="J28" s="165"/>
      <c r="K28" s="354"/>
      <c r="L28" s="169"/>
      <c r="M28" s="169"/>
      <c r="N28" s="169"/>
    </row>
    <row r="29" spans="1:15" x14ac:dyDescent="0.25">
      <c r="A29" s="3"/>
      <c r="B29" s="163" t="s">
        <v>8</v>
      </c>
      <c r="C29" s="184">
        <f>SUM(C31:C32)</f>
        <v>452</v>
      </c>
      <c r="D29" s="203">
        <f>SUM(D31:D32)</f>
        <v>52</v>
      </c>
      <c r="E29" s="203">
        <f>SUM(E31:E32)</f>
        <v>264</v>
      </c>
      <c r="F29" s="173">
        <f>SUM(F31:F32)</f>
        <v>136</v>
      </c>
      <c r="G29" s="184">
        <f>SUM(H29:J29)</f>
        <v>741</v>
      </c>
      <c r="H29" s="203">
        <f>SUM(H31)+SUM(H32)</f>
        <v>188</v>
      </c>
      <c r="I29" s="203">
        <f>SUM(I31)+SUM(I32)</f>
        <v>374</v>
      </c>
      <c r="J29" s="173">
        <f>SUM(J31)+SUM(J32)</f>
        <v>179</v>
      </c>
      <c r="K29" s="358">
        <f>(C29-G29)/G29*100</f>
        <v>-39.001349527665319</v>
      </c>
      <c r="L29" s="359">
        <f t="shared" ref="L29:M29" si="15">(D29-H29)/H29*100</f>
        <v>-72.340425531914903</v>
      </c>
      <c r="M29" s="359">
        <f t="shared" si="15"/>
        <v>-29.411764705882355</v>
      </c>
      <c r="N29" s="359">
        <f>(F29-J29)/J29*100</f>
        <v>-24.022346368715084</v>
      </c>
      <c r="O29" s="3"/>
    </row>
    <row r="30" spans="1:15" ht="6.95" customHeight="1" x14ac:dyDescent="0.25">
      <c r="B30" s="153"/>
      <c r="C30" s="185"/>
      <c r="D30" s="164"/>
      <c r="E30" s="164"/>
      <c r="F30" s="165"/>
      <c r="G30" s="185"/>
      <c r="H30" s="164"/>
      <c r="I30" s="164"/>
      <c r="J30" s="165"/>
      <c r="K30" s="354"/>
      <c r="L30" s="169"/>
      <c r="M30" s="169"/>
      <c r="N30" s="169"/>
    </row>
    <row r="31" spans="1:15" x14ac:dyDescent="0.25">
      <c r="B31" s="166" t="s">
        <v>119</v>
      </c>
      <c r="C31" s="185">
        <f>SUM(D31:F31)</f>
        <v>0</v>
      </c>
      <c r="D31" s="347">
        <v>0</v>
      </c>
      <c r="E31" s="347">
        <v>0</v>
      </c>
      <c r="F31" s="187">
        <v>0</v>
      </c>
      <c r="G31" s="185">
        <f>SUM(H31:J31)</f>
        <v>0</v>
      </c>
      <c r="H31" s="347">
        <v>0</v>
      </c>
      <c r="I31" s="347">
        <v>0</v>
      </c>
      <c r="J31" s="187">
        <v>0</v>
      </c>
      <c r="K31" s="379">
        <v>0</v>
      </c>
      <c r="L31" s="378">
        <v>0</v>
      </c>
      <c r="M31" s="378">
        <v>0</v>
      </c>
      <c r="N31" s="378">
        <v>0</v>
      </c>
    </row>
    <row r="32" spans="1:15" x14ac:dyDescent="0.25">
      <c r="B32" s="166" t="s">
        <v>49</v>
      </c>
      <c r="C32" s="185">
        <f>SUM(D32:F32)</f>
        <v>452</v>
      </c>
      <c r="D32" s="347">
        <v>52</v>
      </c>
      <c r="E32" s="347">
        <v>264</v>
      </c>
      <c r="F32" s="187">
        <v>136</v>
      </c>
      <c r="G32" s="185">
        <f>SUM(H32:J32)</f>
        <v>741</v>
      </c>
      <c r="H32" s="347">
        <v>188</v>
      </c>
      <c r="I32" s="347">
        <v>374</v>
      </c>
      <c r="J32" s="187">
        <v>179</v>
      </c>
      <c r="K32" s="354">
        <f t="shared" ref="K32" si="16">(C32-G32)/G32*100</f>
        <v>-39.001349527665319</v>
      </c>
      <c r="L32" s="169">
        <f t="shared" ref="L32:M32" si="17">(D32-H32)/H32*100</f>
        <v>-72.340425531914903</v>
      </c>
      <c r="M32" s="169">
        <f t="shared" si="17"/>
        <v>-29.411764705882355</v>
      </c>
      <c r="N32" s="169">
        <f t="shared" ref="N32" si="18">(F32-J32)/J32*100</f>
        <v>-24.022346368715084</v>
      </c>
    </row>
    <row r="33" spans="1:15" ht="6.95" customHeight="1" x14ac:dyDescent="0.25">
      <c r="B33" s="188"/>
      <c r="C33" s="185"/>
      <c r="D33" s="164"/>
      <c r="E33" s="164"/>
      <c r="F33" s="165"/>
      <c r="G33" s="185"/>
      <c r="H33" s="164"/>
      <c r="I33" s="164"/>
      <c r="J33" s="165"/>
      <c r="K33" s="354"/>
      <c r="L33" s="169"/>
      <c r="M33" s="169"/>
      <c r="N33" s="169"/>
    </row>
    <row r="34" spans="1:15" ht="6.95" customHeight="1" x14ac:dyDescent="0.25">
      <c r="B34" s="188"/>
      <c r="C34" s="185"/>
      <c r="D34" s="164"/>
      <c r="E34" s="164"/>
      <c r="F34" s="165"/>
      <c r="G34" s="185"/>
      <c r="H34" s="164"/>
      <c r="I34" s="164"/>
      <c r="J34" s="165"/>
      <c r="K34" s="354"/>
      <c r="L34" s="169"/>
      <c r="M34" s="169"/>
      <c r="N34" s="169"/>
    </row>
    <row r="35" spans="1:15" x14ac:dyDescent="0.25">
      <c r="A35" s="3"/>
      <c r="B35" s="156" t="s">
        <v>85</v>
      </c>
      <c r="C35" s="184">
        <f t="shared" ref="C35:J35" si="19">C37+C43</f>
        <v>19345</v>
      </c>
      <c r="D35" s="203">
        <f t="shared" si="19"/>
        <v>6781</v>
      </c>
      <c r="E35" s="203">
        <f t="shared" si="19"/>
        <v>7020</v>
      </c>
      <c r="F35" s="173">
        <f t="shared" si="19"/>
        <v>5544</v>
      </c>
      <c r="G35" s="184">
        <f>G37+G43</f>
        <v>18795</v>
      </c>
      <c r="H35" s="203">
        <f t="shared" si="19"/>
        <v>6640</v>
      </c>
      <c r="I35" s="203">
        <f t="shared" si="19"/>
        <v>6345</v>
      </c>
      <c r="J35" s="173">
        <f t="shared" si="19"/>
        <v>5810</v>
      </c>
      <c r="K35" s="159">
        <f>(C35-G35)/G35*100</f>
        <v>2.9263101888800214</v>
      </c>
      <c r="L35" s="204">
        <f>(D35-H35)/H35*100</f>
        <v>2.1234939759036142</v>
      </c>
      <c r="M35" s="204">
        <f>(E35-I35)/I35*100</f>
        <v>10.638297872340425</v>
      </c>
      <c r="N35" s="204">
        <f>(F35-J35)/J35*100</f>
        <v>-4.5783132530120483</v>
      </c>
      <c r="O35" s="3"/>
    </row>
    <row r="36" spans="1:15" ht="6.95" customHeight="1" x14ac:dyDescent="0.25">
      <c r="B36" s="153"/>
      <c r="C36" s="185"/>
      <c r="D36" s="164"/>
      <c r="E36" s="164"/>
      <c r="F36" s="165"/>
      <c r="G36" s="185"/>
      <c r="H36" s="164"/>
      <c r="I36" s="164"/>
      <c r="J36" s="165"/>
      <c r="K36" s="354"/>
      <c r="L36" s="169"/>
      <c r="M36" s="169"/>
      <c r="N36" s="169"/>
    </row>
    <row r="37" spans="1:15" x14ac:dyDescent="0.25">
      <c r="A37" s="3"/>
      <c r="B37" s="163" t="s">
        <v>7</v>
      </c>
      <c r="C37" s="184">
        <f t="shared" ref="C37:J37" si="20">SUM(C39:C41)</f>
        <v>17958</v>
      </c>
      <c r="D37" s="203">
        <f t="shared" si="20"/>
        <v>6404</v>
      </c>
      <c r="E37" s="203">
        <f t="shared" si="20"/>
        <v>6532</v>
      </c>
      <c r="F37" s="173">
        <f t="shared" si="20"/>
        <v>5022</v>
      </c>
      <c r="G37" s="184">
        <f>SUM(H37:J37)</f>
        <v>17180</v>
      </c>
      <c r="H37" s="203">
        <f t="shared" si="20"/>
        <v>6212</v>
      </c>
      <c r="I37" s="203">
        <f t="shared" si="20"/>
        <v>5758</v>
      </c>
      <c r="J37" s="173">
        <f t="shared" si="20"/>
        <v>5210</v>
      </c>
      <c r="K37" s="159">
        <f>(C37-G37)/G37*100</f>
        <v>4.5285215366705467</v>
      </c>
      <c r="L37" s="204">
        <f>(D37-H37)/H37*100</f>
        <v>3.0907920154539603</v>
      </c>
      <c r="M37" s="204">
        <f>(E37-I37)/I37*100</f>
        <v>13.442167419242793</v>
      </c>
      <c r="N37" s="204">
        <f>(F37-J37)/J37*100</f>
        <v>-3.6084452975047983</v>
      </c>
      <c r="O37" s="3"/>
    </row>
    <row r="38" spans="1:15" ht="6.95" customHeight="1" x14ac:dyDescent="0.25">
      <c r="B38" s="153"/>
      <c r="C38" s="185"/>
      <c r="D38" s="164"/>
      <c r="E38" s="164"/>
      <c r="F38" s="165"/>
      <c r="G38" s="185"/>
      <c r="H38" s="164"/>
      <c r="I38" s="164"/>
      <c r="J38" s="165"/>
      <c r="K38" s="354"/>
      <c r="L38" s="169"/>
      <c r="M38" s="169"/>
      <c r="N38" s="169"/>
    </row>
    <row r="39" spans="1:15" x14ac:dyDescent="0.25">
      <c r="B39" s="166" t="s">
        <v>86</v>
      </c>
      <c r="C39" s="185">
        <f>SUM(D39:F39)</f>
        <v>1184</v>
      </c>
      <c r="D39" s="164">
        <v>367</v>
      </c>
      <c r="E39" s="164">
        <v>504</v>
      </c>
      <c r="F39" s="165">
        <v>313</v>
      </c>
      <c r="G39" s="185">
        <f>SUM(H39:J39)</f>
        <v>1081</v>
      </c>
      <c r="H39" s="164">
        <v>314</v>
      </c>
      <c r="I39" s="164">
        <v>464</v>
      </c>
      <c r="J39" s="186">
        <v>303</v>
      </c>
      <c r="K39" s="354">
        <f t="shared" ref="K39:N41" si="21">(C39-G39)/G39*100</f>
        <v>9.5282146160962071</v>
      </c>
      <c r="L39" s="169">
        <f t="shared" si="21"/>
        <v>16.878980891719745</v>
      </c>
      <c r="M39" s="169">
        <f t="shared" si="21"/>
        <v>8.6206896551724146</v>
      </c>
      <c r="N39" s="169">
        <f t="shared" si="21"/>
        <v>3.3003300330032999</v>
      </c>
    </row>
    <row r="40" spans="1:15" x14ac:dyDescent="0.25">
      <c r="B40" s="166" t="s">
        <v>83</v>
      </c>
      <c r="C40" s="185">
        <f>SUM(D40:F40)</f>
        <v>9582</v>
      </c>
      <c r="D40" s="167">
        <v>3813</v>
      </c>
      <c r="E40" s="167">
        <v>3328</v>
      </c>
      <c r="F40" s="168">
        <v>2441</v>
      </c>
      <c r="G40" s="185">
        <f t="shared" ref="G40:G41" si="22">SUM(H40:J40)</f>
        <v>8193</v>
      </c>
      <c r="H40" s="164">
        <v>3085</v>
      </c>
      <c r="I40" s="164">
        <v>2520</v>
      </c>
      <c r="J40" s="165">
        <v>2588</v>
      </c>
      <c r="K40" s="354">
        <f t="shared" si="21"/>
        <v>16.953496887586965</v>
      </c>
      <c r="L40" s="169">
        <f t="shared" si="21"/>
        <v>23.598055105348461</v>
      </c>
      <c r="M40" s="169">
        <f t="shared" si="21"/>
        <v>32.063492063492063</v>
      </c>
      <c r="N40" s="169">
        <f t="shared" si="21"/>
        <v>-5.6800618238021645</v>
      </c>
    </row>
    <row r="41" spans="1:15" x14ac:dyDescent="0.25">
      <c r="B41" s="166" t="s">
        <v>134</v>
      </c>
      <c r="C41" s="185">
        <f>SUM(D41:F41)</f>
        <v>7192</v>
      </c>
      <c r="D41" s="167">
        <v>2224</v>
      </c>
      <c r="E41" s="167">
        <v>2700</v>
      </c>
      <c r="F41" s="168">
        <v>2268</v>
      </c>
      <c r="G41" s="185">
        <f t="shared" si="22"/>
        <v>7906</v>
      </c>
      <c r="H41" s="164">
        <v>2813</v>
      </c>
      <c r="I41" s="164">
        <v>2774</v>
      </c>
      <c r="J41" s="165">
        <v>2319</v>
      </c>
      <c r="K41" s="354">
        <f t="shared" si="21"/>
        <v>-9.0311156083986841</v>
      </c>
      <c r="L41" s="169">
        <f t="shared" si="21"/>
        <v>-20.938499822253824</v>
      </c>
      <c r="M41" s="169">
        <f>(E41-I41)/I41*100</f>
        <v>-2.6676279740447004</v>
      </c>
      <c r="N41" s="169">
        <f t="shared" si="21"/>
        <v>-2.1992238033635187</v>
      </c>
    </row>
    <row r="42" spans="1:15" ht="6.95" customHeight="1" x14ac:dyDescent="0.25">
      <c r="B42" s="171"/>
      <c r="C42" s="185"/>
      <c r="D42" s="164"/>
      <c r="E42" s="164"/>
      <c r="F42" s="165"/>
      <c r="G42" s="185"/>
      <c r="H42" s="164"/>
      <c r="I42" s="164"/>
      <c r="J42" s="165"/>
      <c r="K42" s="354"/>
      <c r="L42" s="169"/>
      <c r="M42" s="169"/>
      <c r="N42" s="169"/>
    </row>
    <row r="43" spans="1:15" x14ac:dyDescent="0.25">
      <c r="A43" s="3"/>
      <c r="B43" s="163" t="s">
        <v>8</v>
      </c>
      <c r="C43" s="184">
        <f>SUM(C45:C46)</f>
        <v>1387</v>
      </c>
      <c r="D43" s="203">
        <f t="shared" ref="D43:J43" si="23">SUM(D45:D46)</f>
        <v>377</v>
      </c>
      <c r="E43" s="203">
        <f t="shared" si="23"/>
        <v>488</v>
      </c>
      <c r="F43" s="173">
        <f t="shared" si="23"/>
        <v>522</v>
      </c>
      <c r="G43" s="184">
        <f>SUM(H43:J43)</f>
        <v>1615</v>
      </c>
      <c r="H43" s="203">
        <f t="shared" si="23"/>
        <v>428</v>
      </c>
      <c r="I43" s="203">
        <f t="shared" si="23"/>
        <v>587</v>
      </c>
      <c r="J43" s="173">
        <f t="shared" si="23"/>
        <v>600</v>
      </c>
      <c r="K43" s="159">
        <f>(C43-G43)/G43*100</f>
        <v>-14.117647058823529</v>
      </c>
      <c r="L43" s="204">
        <f>(D43-H43)/H43*100</f>
        <v>-11.915887850467289</v>
      </c>
      <c r="M43" s="204">
        <f>(E43-I43)/I43*100</f>
        <v>-16.86541737649063</v>
      </c>
      <c r="N43" s="204">
        <f>(F43-J43)/J43*100</f>
        <v>-13</v>
      </c>
      <c r="O43" s="3"/>
    </row>
    <row r="44" spans="1:15" ht="6.95" customHeight="1" x14ac:dyDescent="0.25">
      <c r="B44" s="174"/>
      <c r="C44" s="185"/>
      <c r="D44" s="164"/>
      <c r="E44" s="164"/>
      <c r="F44" s="165"/>
      <c r="G44" s="185"/>
      <c r="H44" s="164"/>
      <c r="I44" s="164"/>
      <c r="J44" s="165"/>
      <c r="K44" s="354"/>
      <c r="L44" s="169"/>
      <c r="M44" s="169"/>
      <c r="N44" s="169"/>
    </row>
    <row r="45" spans="1:15" x14ac:dyDescent="0.25">
      <c r="B45" s="166" t="s">
        <v>119</v>
      </c>
      <c r="C45" s="185">
        <f>SUM(D45:F45)</f>
        <v>0</v>
      </c>
      <c r="D45" s="167">
        <v>0</v>
      </c>
      <c r="E45" s="167">
        <v>0</v>
      </c>
      <c r="F45" s="168">
        <v>0</v>
      </c>
      <c r="G45" s="185">
        <f>SUM(H45:J45)</f>
        <v>0</v>
      </c>
      <c r="H45" s="347">
        <v>0</v>
      </c>
      <c r="I45" s="347">
        <v>0</v>
      </c>
      <c r="J45" s="187">
        <v>0</v>
      </c>
      <c r="K45" s="379">
        <v>0</v>
      </c>
      <c r="L45" s="378">
        <v>0</v>
      </c>
      <c r="M45" s="378">
        <v>0</v>
      </c>
      <c r="N45" s="378">
        <v>0</v>
      </c>
    </row>
    <row r="46" spans="1:15" ht="15.75" thickBot="1" x14ac:dyDescent="0.3">
      <c r="B46" s="175" t="s">
        <v>49</v>
      </c>
      <c r="C46" s="189">
        <f>SUM(D46:F46)</f>
        <v>1387</v>
      </c>
      <c r="D46" s="190">
        <v>377</v>
      </c>
      <c r="E46" s="177">
        <v>488</v>
      </c>
      <c r="F46" s="191">
        <v>522</v>
      </c>
      <c r="G46" s="177">
        <f t="shared" ref="G45:G46" si="24">SUM(H46:J46)</f>
        <v>1615</v>
      </c>
      <c r="H46" s="177">
        <v>428</v>
      </c>
      <c r="I46" s="177">
        <v>587</v>
      </c>
      <c r="J46" s="178">
        <v>600</v>
      </c>
      <c r="K46" s="356">
        <f t="shared" ref="K46" si="25">(C46-G46)/G46*100</f>
        <v>-14.117647058823529</v>
      </c>
      <c r="L46" s="356">
        <f t="shared" ref="L46:N46" si="26">(D46-H46)/H46*100</f>
        <v>-11.915887850467289</v>
      </c>
      <c r="M46" s="356">
        <f t="shared" si="26"/>
        <v>-16.86541737649063</v>
      </c>
      <c r="N46" s="356">
        <f t="shared" si="26"/>
        <v>-13</v>
      </c>
    </row>
    <row r="47" spans="1:15" ht="15.75" thickTop="1" x14ac:dyDescent="0.25">
      <c r="B47" s="58" t="s">
        <v>183</v>
      </c>
      <c r="C47" s="161"/>
      <c r="D47" s="167"/>
      <c r="E47" s="167"/>
      <c r="F47" s="164"/>
      <c r="G47" s="167"/>
      <c r="H47" s="167"/>
      <c r="I47" s="167"/>
      <c r="J47" s="169"/>
      <c r="K47" s="169"/>
      <c r="L47" s="169"/>
      <c r="N47" s="349" t="s">
        <v>121</v>
      </c>
    </row>
    <row r="48" spans="1:15" x14ac:dyDescent="0.25">
      <c r="C48" s="28"/>
      <c r="D48" s="26"/>
      <c r="E48" s="26"/>
      <c r="F48" s="26"/>
      <c r="G48" s="4"/>
      <c r="H48" s="4"/>
      <c r="I48" s="4"/>
      <c r="J48" s="4"/>
      <c r="K48" s="4"/>
      <c r="L48" s="4"/>
      <c r="M48" s="4"/>
    </row>
    <row r="49" spans="1:15" x14ac:dyDescent="0.25">
      <c r="B49" s="33"/>
      <c r="C49" s="25"/>
      <c r="D49" s="26"/>
      <c r="E49" s="46"/>
      <c r="F49" s="23"/>
      <c r="G49" s="4"/>
      <c r="H49" s="4"/>
      <c r="I49" s="4"/>
      <c r="J49" s="4"/>
      <c r="K49" s="4"/>
      <c r="L49" s="4"/>
      <c r="M49" s="4"/>
      <c r="N49" s="4"/>
    </row>
    <row r="50" spans="1:15" x14ac:dyDescent="0.25"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</row>
    <row r="51" spans="1:15" x14ac:dyDescent="0.25"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</row>
    <row r="52" spans="1:15" x14ac:dyDescent="0.25"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</row>
    <row r="53" spans="1:15" x14ac:dyDescent="0.25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</row>
    <row r="54" spans="1:15" x14ac:dyDescent="0.25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</row>
    <row r="55" spans="1:15" x14ac:dyDescent="0.25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</row>
    <row r="56" spans="1:15" x14ac:dyDescent="0.25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</row>
    <row r="57" spans="1:15" x14ac:dyDescent="0.25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</row>
    <row r="58" spans="1:15" x14ac:dyDescent="0.25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</row>
    <row r="59" spans="1:15" x14ac:dyDescent="0.25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</row>
    <row r="60" spans="1:15" x14ac:dyDescent="0.25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</row>
    <row r="61" spans="1:15" x14ac:dyDescent="0.25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</row>
    <row r="62" spans="1:15" x14ac:dyDescent="0.25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</row>
    <row r="63" spans="1:15" x14ac:dyDescent="0.25">
      <c r="A63" s="34"/>
      <c r="B63" s="34"/>
      <c r="C63" s="34"/>
      <c r="D63" s="34"/>
      <c r="E63" s="34"/>
      <c r="F63" s="34"/>
      <c r="G63" s="34"/>
      <c r="H63" s="34"/>
      <c r="I63" s="34"/>
      <c r="J63" s="34"/>
    </row>
    <row r="64" spans="1:15" x14ac:dyDescent="0.25">
      <c r="A64" s="34"/>
      <c r="B64" s="34"/>
      <c r="C64" s="34"/>
      <c r="D64" s="34"/>
      <c r="E64" s="34"/>
      <c r="F64" s="34"/>
      <c r="G64" s="34"/>
      <c r="H64" s="34"/>
      <c r="I64" s="34"/>
      <c r="J64" s="34"/>
    </row>
    <row r="65" spans="1:10" x14ac:dyDescent="0.25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x14ac:dyDescent="0.25">
      <c r="A66" s="34"/>
      <c r="B66" s="34"/>
      <c r="C66" s="34"/>
      <c r="D66" s="34"/>
      <c r="E66" s="34"/>
      <c r="F66" s="34"/>
      <c r="G66" s="34"/>
      <c r="H66" s="34"/>
      <c r="I66" s="34"/>
      <c r="J66" s="34"/>
    </row>
    <row r="67" spans="1:10" x14ac:dyDescent="0.25">
      <c r="A67" s="2"/>
      <c r="B67" s="2"/>
    </row>
    <row r="68" spans="1:10" x14ac:dyDescent="0.25">
      <c r="A68" s="2"/>
      <c r="B68" s="2"/>
    </row>
    <row r="69" spans="1:10" x14ac:dyDescent="0.25">
      <c r="A69" s="2"/>
      <c r="B69" s="2"/>
    </row>
    <row r="70" spans="1:10" x14ac:dyDescent="0.25">
      <c r="A70" s="2"/>
      <c r="B70" s="2"/>
    </row>
    <row r="71" spans="1:10" x14ac:dyDescent="0.25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  <headerFooter>
    <oddFooter>&amp;L_x000D_&amp;1#&amp;"Calibri"&amp;10&amp;K008000 PUBLICA - PUBLIC</oddFooter>
  </headerFooter>
  <ignoredErrors>
    <ignoredError sqref="G8 G23 G37 G43" formula="1"/>
    <ignoredError sqref="G31 G45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zoomScaleNormal="100" workbookViewId="0">
      <selection activeCell="C8" sqref="C8"/>
    </sheetView>
  </sheetViews>
  <sheetFormatPr defaultColWidth="9.140625" defaultRowHeight="12" x14ac:dyDescent="0.25"/>
  <cols>
    <col min="1" max="1" width="2.5703125" style="80" customWidth="1"/>
    <col min="2" max="2" width="15.140625" style="80" customWidth="1"/>
    <col min="3" max="6" width="8.5703125" style="81" customWidth="1"/>
    <col min="7" max="10" width="8.140625" style="81" customWidth="1"/>
    <col min="11" max="14" width="8.5703125" style="80" customWidth="1"/>
    <col min="15" max="15" width="2" style="80" customWidth="1"/>
    <col min="16" max="27" width="6" style="82" customWidth="1"/>
    <col min="28" max="16384" width="9.140625" style="80"/>
  </cols>
  <sheetData>
    <row r="1" spans="2:27" ht="6.75" customHeight="1" x14ac:dyDescent="0.25"/>
    <row r="2" spans="2:27" ht="13.7" customHeight="1" x14ac:dyDescent="0.25">
      <c r="B2" s="86" t="s">
        <v>128</v>
      </c>
    </row>
    <row r="3" spans="2:27" ht="5.25" customHeight="1" x14ac:dyDescent="0.25"/>
    <row r="4" spans="2:27" ht="13.7" customHeight="1" x14ac:dyDescent="0.25">
      <c r="N4" s="87" t="s">
        <v>41</v>
      </c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</row>
    <row r="5" spans="2:27" ht="22.5" customHeight="1" thickBot="1" x14ac:dyDescent="0.3">
      <c r="B5" s="413" t="s">
        <v>165</v>
      </c>
      <c r="C5" s="410" t="s">
        <v>193</v>
      </c>
      <c r="D5" s="411"/>
      <c r="E5" s="411"/>
      <c r="F5" s="412"/>
      <c r="G5" s="410" t="s">
        <v>186</v>
      </c>
      <c r="H5" s="411"/>
      <c r="I5" s="411"/>
      <c r="J5" s="412"/>
      <c r="K5" s="410" t="s">
        <v>50</v>
      </c>
      <c r="L5" s="411"/>
      <c r="M5" s="411"/>
      <c r="N5" s="412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</row>
    <row r="6" spans="2:27" ht="22.5" customHeight="1" x14ac:dyDescent="0.25">
      <c r="B6" s="413"/>
      <c r="C6" s="78" t="s">
        <v>0</v>
      </c>
      <c r="D6" s="79" t="s">
        <v>187</v>
      </c>
      <c r="E6" s="78" t="s">
        <v>188</v>
      </c>
      <c r="F6" s="79" t="s">
        <v>189</v>
      </c>
      <c r="G6" s="78" t="s">
        <v>0</v>
      </c>
      <c r="H6" s="79" t="s">
        <v>190</v>
      </c>
      <c r="I6" s="78" t="s">
        <v>191</v>
      </c>
      <c r="J6" s="79" t="s">
        <v>192</v>
      </c>
      <c r="K6" s="78" t="s">
        <v>0</v>
      </c>
      <c r="L6" s="79" t="s">
        <v>187</v>
      </c>
      <c r="M6" s="78" t="s">
        <v>188</v>
      </c>
      <c r="N6" s="79" t="s">
        <v>189</v>
      </c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</row>
    <row r="7" spans="2:27" ht="6.95" customHeight="1" x14ac:dyDescent="0.25">
      <c r="B7" s="88"/>
      <c r="C7" s="97"/>
      <c r="D7" s="90"/>
      <c r="E7" s="90"/>
      <c r="F7" s="98"/>
      <c r="G7" s="97"/>
      <c r="H7" s="90"/>
      <c r="I7" s="90"/>
      <c r="J7" s="98"/>
      <c r="K7" s="53"/>
      <c r="L7" s="53"/>
      <c r="M7" s="53"/>
      <c r="N7" s="53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</row>
    <row r="8" spans="2:27" s="83" customFormat="1" ht="19.5" customHeight="1" x14ac:dyDescent="0.25">
      <c r="B8" s="86" t="s">
        <v>0</v>
      </c>
      <c r="C8" s="99">
        <v>73524</v>
      </c>
      <c r="D8" s="91">
        <v>24823</v>
      </c>
      <c r="E8" s="91">
        <v>25078</v>
      </c>
      <c r="F8" s="100">
        <v>23623</v>
      </c>
      <c r="G8" s="99">
        <v>67113</v>
      </c>
      <c r="H8" s="91">
        <v>22834</v>
      </c>
      <c r="I8" s="91">
        <v>22881</v>
      </c>
      <c r="J8" s="100">
        <v>21398</v>
      </c>
      <c r="K8" s="120">
        <v>9.6</v>
      </c>
      <c r="L8" s="120">
        <v>8.6999999999999993</v>
      </c>
      <c r="M8" s="120">
        <v>9.6</v>
      </c>
      <c r="N8" s="120">
        <v>10.4</v>
      </c>
      <c r="P8" s="84"/>
    </row>
    <row r="9" spans="2:27" ht="19.5" customHeight="1" x14ac:dyDescent="0.25">
      <c r="B9" s="92" t="s">
        <v>37</v>
      </c>
      <c r="C9" s="101">
        <v>59002</v>
      </c>
      <c r="D9" s="93">
        <v>19935</v>
      </c>
      <c r="E9" s="93">
        <v>20048</v>
      </c>
      <c r="F9" s="102">
        <v>19019</v>
      </c>
      <c r="G9" s="101">
        <v>53214</v>
      </c>
      <c r="H9" s="93">
        <v>18141</v>
      </c>
      <c r="I9" s="93">
        <v>18036</v>
      </c>
      <c r="J9" s="102">
        <v>17037</v>
      </c>
      <c r="K9" s="121">
        <v>10.9</v>
      </c>
      <c r="L9" s="121">
        <v>9.9</v>
      </c>
      <c r="M9" s="121">
        <v>11.2</v>
      </c>
      <c r="N9" s="121">
        <v>11.6</v>
      </c>
      <c r="P9" s="84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</row>
    <row r="10" spans="2:27" ht="19.5" customHeight="1" x14ac:dyDescent="0.25">
      <c r="B10" s="92" t="s">
        <v>71</v>
      </c>
      <c r="C10" s="101">
        <v>9779</v>
      </c>
      <c r="D10" s="93">
        <v>3289</v>
      </c>
      <c r="E10" s="93">
        <v>3418</v>
      </c>
      <c r="F10" s="102">
        <v>3072</v>
      </c>
      <c r="G10" s="101">
        <v>9379</v>
      </c>
      <c r="H10" s="93">
        <v>3184</v>
      </c>
      <c r="I10" s="93">
        <v>3287</v>
      </c>
      <c r="J10" s="102">
        <v>2908</v>
      </c>
      <c r="K10" s="121">
        <v>4.3</v>
      </c>
      <c r="L10" s="121">
        <v>3.3</v>
      </c>
      <c r="M10" s="121">
        <v>4</v>
      </c>
      <c r="N10" s="121">
        <v>5.6</v>
      </c>
      <c r="P10" s="84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</row>
    <row r="11" spans="2:27" ht="19.5" customHeight="1" thickBot="1" x14ac:dyDescent="0.3">
      <c r="B11" s="94" t="s">
        <v>36</v>
      </c>
      <c r="C11" s="103">
        <v>4743</v>
      </c>
      <c r="D11" s="330">
        <v>1599</v>
      </c>
      <c r="E11" s="330">
        <v>1612</v>
      </c>
      <c r="F11" s="331">
        <v>1532</v>
      </c>
      <c r="G11" s="103">
        <v>4520</v>
      </c>
      <c r="H11" s="330">
        <v>1509</v>
      </c>
      <c r="I11" s="330">
        <v>1558</v>
      </c>
      <c r="J11" s="331">
        <v>1453</v>
      </c>
      <c r="K11" s="95">
        <v>4.9000000000000004</v>
      </c>
      <c r="L11" s="95">
        <v>6</v>
      </c>
      <c r="M11" s="95">
        <v>3.5</v>
      </c>
      <c r="N11" s="95">
        <v>5.4</v>
      </c>
      <c r="P11" s="84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</row>
    <row r="12" spans="2:27" ht="13.7" customHeight="1" thickTop="1" x14ac:dyDescent="0.25">
      <c r="B12" s="82" t="s">
        <v>164</v>
      </c>
      <c r="N12" s="61" t="s">
        <v>121</v>
      </c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</row>
    <row r="13" spans="2:27" ht="13.7" customHeight="1" x14ac:dyDescent="0.25">
      <c r="N13" s="61"/>
    </row>
    <row r="14" spans="2:27" x14ac:dyDescent="0.25">
      <c r="G14" s="80"/>
      <c r="H14" s="80"/>
      <c r="I14" s="80"/>
      <c r="J14" s="80"/>
    </row>
    <row r="15" spans="2:27" x14ac:dyDescent="0.25">
      <c r="G15" s="80"/>
      <c r="H15" s="80"/>
      <c r="I15" s="80"/>
      <c r="J15" s="80"/>
    </row>
    <row r="18" spans="11:13" x14ac:dyDescent="0.25">
      <c r="K18" s="85"/>
      <c r="L18" s="85"/>
      <c r="M18" s="85"/>
    </row>
  </sheetData>
  <mergeCells count="4">
    <mergeCell ref="C5:F5"/>
    <mergeCell ref="G5:J5"/>
    <mergeCell ref="K5:N5"/>
    <mergeCell ref="B5:B6"/>
  </mergeCells>
  <conditionalFormatting sqref="P8:AA11">
    <cfRule type="cellIs" dxfId="7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  <headerFooter>
    <oddFooter>&amp;L_x000D_&amp;1#&amp;"Calibri"&amp;10&amp;K008000 PUBLICA - 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topLeftCell="A34" zoomScaleNormal="100" workbookViewId="0">
      <selection activeCell="P64" sqref="P64"/>
    </sheetView>
  </sheetViews>
  <sheetFormatPr defaultColWidth="9.140625" defaultRowHeight="12.75" x14ac:dyDescent="0.25"/>
  <cols>
    <col min="1" max="1" width="2.140625" style="53" customWidth="1"/>
    <col min="2" max="2" width="23.5703125" style="53" customWidth="1"/>
    <col min="3" max="3" width="10.85546875" style="89" customWidth="1"/>
    <col min="4" max="7" width="10.42578125" style="89" customWidth="1"/>
    <col min="8" max="8" width="10.85546875" style="89" bestFit="1" customWidth="1"/>
    <col min="9" max="10" width="10.42578125" style="89" customWidth="1"/>
    <col min="11" max="14" width="7.5703125" style="53" customWidth="1"/>
    <col min="15" max="15" width="1.5703125" style="53" customWidth="1"/>
    <col min="16" max="35" width="5.85546875" style="53" customWidth="1"/>
    <col min="36" max="50" width="5" style="53" customWidth="1"/>
    <col min="51" max="16384" width="9.140625" style="53"/>
  </cols>
  <sheetData>
    <row r="1" spans="2:30" ht="6.75" customHeight="1" x14ac:dyDescent="0.25">
      <c r="P1" s="104"/>
    </row>
    <row r="2" spans="2:30" ht="13.7" customHeight="1" x14ac:dyDescent="0.25">
      <c r="B2" s="86" t="s">
        <v>129</v>
      </c>
    </row>
    <row r="3" spans="2:30" ht="6" customHeight="1" x14ac:dyDescent="0.25"/>
    <row r="4" spans="2:30" ht="16.5" customHeight="1" x14ac:dyDescent="0.25">
      <c r="C4" s="105"/>
      <c r="D4" s="105"/>
      <c r="E4" s="105"/>
      <c r="F4" s="105"/>
      <c r="M4" s="414" t="s">
        <v>41</v>
      </c>
      <c r="N4" s="414"/>
    </row>
    <row r="5" spans="2:30" ht="20.100000000000001" customHeight="1" thickBot="1" x14ac:dyDescent="0.3">
      <c r="B5" s="415" t="s">
        <v>166</v>
      </c>
      <c r="C5" s="410" t="s">
        <v>193</v>
      </c>
      <c r="D5" s="411"/>
      <c r="E5" s="411"/>
      <c r="F5" s="412"/>
      <c r="G5" s="410" t="s">
        <v>186</v>
      </c>
      <c r="H5" s="411"/>
      <c r="I5" s="411"/>
      <c r="J5" s="412"/>
      <c r="K5" s="410" t="s">
        <v>50</v>
      </c>
      <c r="L5" s="411"/>
      <c r="M5" s="411"/>
      <c r="N5" s="412"/>
    </row>
    <row r="6" spans="2:30" ht="20.100000000000001" customHeight="1" x14ac:dyDescent="0.25">
      <c r="B6" s="415"/>
      <c r="C6" s="128" t="s">
        <v>0</v>
      </c>
      <c r="D6" s="129" t="s">
        <v>187</v>
      </c>
      <c r="E6" s="128" t="s">
        <v>188</v>
      </c>
      <c r="F6" s="129" t="s">
        <v>189</v>
      </c>
      <c r="G6" s="78" t="s">
        <v>0</v>
      </c>
      <c r="H6" s="79" t="s">
        <v>190</v>
      </c>
      <c r="I6" s="78" t="s">
        <v>191</v>
      </c>
      <c r="J6" s="79" t="s">
        <v>192</v>
      </c>
      <c r="K6" s="128" t="s">
        <v>0</v>
      </c>
      <c r="L6" s="79" t="s">
        <v>187</v>
      </c>
      <c r="M6" s="78" t="s">
        <v>188</v>
      </c>
      <c r="N6" s="79" t="s">
        <v>189</v>
      </c>
    </row>
    <row r="7" spans="2:30" ht="6.95" customHeight="1" x14ac:dyDescent="0.25">
      <c r="B7" s="88"/>
      <c r="C7" s="97"/>
      <c r="D7" s="90"/>
      <c r="E7" s="90"/>
      <c r="F7" s="98"/>
      <c r="H7" s="90"/>
      <c r="I7" s="90"/>
      <c r="J7" s="90"/>
      <c r="K7" s="123"/>
    </row>
    <row r="8" spans="2:30" s="86" customFormat="1" ht="15" customHeight="1" x14ac:dyDescent="0.25">
      <c r="B8" s="86" t="s">
        <v>117</v>
      </c>
      <c r="C8" s="99">
        <v>20906583</v>
      </c>
      <c r="D8" s="91">
        <v>7018169</v>
      </c>
      <c r="E8" s="91">
        <v>7184661</v>
      </c>
      <c r="F8" s="100">
        <v>6703753</v>
      </c>
      <c r="G8" s="91">
        <v>18492280</v>
      </c>
      <c r="H8" s="91">
        <v>6237905</v>
      </c>
      <c r="I8" s="91">
        <v>6345482</v>
      </c>
      <c r="J8" s="91">
        <v>5908893</v>
      </c>
      <c r="K8" s="111">
        <v>13.055734609253159</v>
      </c>
      <c r="L8" s="147">
        <v>12.508430314344318</v>
      </c>
      <c r="M8" s="147">
        <v>13.224826734990344</v>
      </c>
      <c r="N8" s="147">
        <v>13.45192745917044</v>
      </c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</row>
    <row r="9" spans="2:30" ht="6.95" customHeight="1" x14ac:dyDescent="0.25">
      <c r="B9" s="88"/>
      <c r="C9" s="101"/>
      <c r="D9" s="93"/>
      <c r="E9" s="93"/>
      <c r="F9" s="102"/>
      <c r="G9" s="93"/>
      <c r="H9" s="93"/>
      <c r="I9" s="93"/>
      <c r="J9" s="93"/>
      <c r="K9" s="112"/>
      <c r="L9" s="148"/>
      <c r="M9" s="148"/>
      <c r="N9" s="148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</row>
    <row r="10" spans="2:30" ht="15" customHeight="1" x14ac:dyDescent="0.25">
      <c r="B10" s="350" t="s">
        <v>39</v>
      </c>
      <c r="C10" s="101">
        <v>4616882</v>
      </c>
      <c r="D10" s="93">
        <v>1515509</v>
      </c>
      <c r="E10" s="93">
        <v>1609030</v>
      </c>
      <c r="F10" s="102">
        <v>1492343</v>
      </c>
      <c r="G10" s="93">
        <v>3979803</v>
      </c>
      <c r="H10" s="93">
        <v>1312140</v>
      </c>
      <c r="I10" s="93">
        <v>1367192</v>
      </c>
      <c r="J10" s="93">
        <v>1300471</v>
      </c>
      <c r="K10" s="112">
        <v>16.007802396249264</v>
      </c>
      <c r="L10" s="148">
        <v>15.499032115475483</v>
      </c>
      <c r="M10" s="148">
        <v>17.688664064739992</v>
      </c>
      <c r="N10" s="148">
        <v>14.754039113521177</v>
      </c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</row>
    <row r="11" spans="2:30" ht="15" customHeight="1" x14ac:dyDescent="0.25">
      <c r="B11" s="350" t="s">
        <v>6</v>
      </c>
      <c r="C11" s="101">
        <v>9709130</v>
      </c>
      <c r="D11" s="93">
        <v>3265672</v>
      </c>
      <c r="E11" s="93">
        <v>3299425</v>
      </c>
      <c r="F11" s="102">
        <v>3144033</v>
      </c>
      <c r="G11" s="93">
        <v>8709815</v>
      </c>
      <c r="H11" s="93">
        <v>2934973</v>
      </c>
      <c r="I11" s="93">
        <v>2949621</v>
      </c>
      <c r="J11" s="93">
        <v>2825221</v>
      </c>
      <c r="K11" s="112">
        <v>11.473435428881096</v>
      </c>
      <c r="L11" s="148">
        <v>11.267531251565176</v>
      </c>
      <c r="M11" s="148">
        <v>11.859286328650359</v>
      </c>
      <c r="N11" s="148">
        <v>11.284497743716331</v>
      </c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</row>
    <row r="12" spans="2:30" ht="15" customHeight="1" x14ac:dyDescent="0.25">
      <c r="B12" s="350" t="s">
        <v>58</v>
      </c>
      <c r="C12" s="101">
        <v>2496</v>
      </c>
      <c r="D12" s="93">
        <v>593</v>
      </c>
      <c r="E12" s="93">
        <v>486</v>
      </c>
      <c r="F12" s="102">
        <v>1417</v>
      </c>
      <c r="G12" s="93">
        <v>412</v>
      </c>
      <c r="H12" s="93">
        <v>319</v>
      </c>
      <c r="I12" s="93">
        <v>62</v>
      </c>
      <c r="J12" s="93">
        <v>31</v>
      </c>
      <c r="K12" s="112">
        <v>505.82524271844659</v>
      </c>
      <c r="L12" s="148">
        <v>85.893416927899693</v>
      </c>
      <c r="M12" s="148">
        <v>683.87096774193549</v>
      </c>
      <c r="N12" s="148">
        <v>4470.9677419354839</v>
      </c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</row>
    <row r="13" spans="2:30" ht="15" customHeight="1" x14ac:dyDescent="0.25">
      <c r="B13" s="350" t="s">
        <v>38</v>
      </c>
      <c r="C13" s="101">
        <v>3641764</v>
      </c>
      <c r="D13" s="93">
        <v>1242883</v>
      </c>
      <c r="E13" s="93">
        <v>1237149</v>
      </c>
      <c r="F13" s="102">
        <v>1161732</v>
      </c>
      <c r="G13" s="93">
        <v>3123737</v>
      </c>
      <c r="H13" s="93">
        <v>1084247</v>
      </c>
      <c r="I13" s="93">
        <v>1058311</v>
      </c>
      <c r="J13" s="93">
        <v>981179</v>
      </c>
      <c r="K13" s="112">
        <v>16.583566414201965</v>
      </c>
      <c r="L13" s="148">
        <v>14.630983530505503</v>
      </c>
      <c r="M13" s="148">
        <v>16.898435337060654</v>
      </c>
      <c r="N13" s="148">
        <v>18.401637214004786</v>
      </c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</row>
    <row r="14" spans="2:30" ht="15" customHeight="1" x14ac:dyDescent="0.25">
      <c r="B14" s="350" t="s">
        <v>14</v>
      </c>
      <c r="C14" s="101">
        <v>886834</v>
      </c>
      <c r="D14" s="93">
        <v>300269</v>
      </c>
      <c r="E14" s="93">
        <v>317935</v>
      </c>
      <c r="F14" s="102">
        <v>268630</v>
      </c>
      <c r="G14" s="93">
        <v>787927</v>
      </c>
      <c r="H14" s="93">
        <v>271278</v>
      </c>
      <c r="I14" s="93">
        <v>284549</v>
      </c>
      <c r="J14" s="93">
        <v>232100</v>
      </c>
      <c r="K14" s="112">
        <v>12.552812633657688</v>
      </c>
      <c r="L14" s="148">
        <v>10.686823111347032</v>
      </c>
      <c r="M14" s="148">
        <v>11.732952848191349</v>
      </c>
      <c r="N14" s="148">
        <v>15.738905644118914</v>
      </c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</row>
    <row r="15" spans="2:30" ht="15" customHeight="1" x14ac:dyDescent="0.25">
      <c r="B15" s="350" t="s">
        <v>57</v>
      </c>
      <c r="C15" s="101">
        <v>263662</v>
      </c>
      <c r="D15" s="93">
        <v>88305</v>
      </c>
      <c r="E15" s="93">
        <v>96221</v>
      </c>
      <c r="F15" s="102">
        <v>79136</v>
      </c>
      <c r="G15" s="93">
        <v>247596</v>
      </c>
      <c r="H15" s="93">
        <v>85493</v>
      </c>
      <c r="I15" s="93">
        <v>92941</v>
      </c>
      <c r="J15" s="93">
        <v>69162</v>
      </c>
      <c r="K15" s="112">
        <v>6.4887962648831161</v>
      </c>
      <c r="L15" s="148">
        <v>3.2891581766928288</v>
      </c>
      <c r="M15" s="148">
        <v>3.5291206249125788</v>
      </c>
      <c r="N15" s="148">
        <v>14.421213961423904</v>
      </c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</row>
    <row r="16" spans="2:30" ht="15" customHeight="1" x14ac:dyDescent="0.25">
      <c r="B16" s="350" t="s">
        <v>59</v>
      </c>
      <c r="C16" s="101">
        <v>113586</v>
      </c>
      <c r="D16" s="93">
        <v>39624</v>
      </c>
      <c r="E16" s="93">
        <v>41309</v>
      </c>
      <c r="F16" s="102">
        <v>32653</v>
      </c>
      <c r="G16" s="93">
        <v>107031</v>
      </c>
      <c r="H16" s="93">
        <v>36819</v>
      </c>
      <c r="I16" s="93">
        <v>39918</v>
      </c>
      <c r="J16" s="93">
        <v>30294</v>
      </c>
      <c r="K16" s="112">
        <v>6.1243938671973535</v>
      </c>
      <c r="L16" s="148">
        <v>7.6183492218691429</v>
      </c>
      <c r="M16" s="148">
        <v>3.4846435192143894</v>
      </c>
      <c r="N16" s="148">
        <v>7.7870205321185715</v>
      </c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</row>
    <row r="17" spans="2:30" ht="15" customHeight="1" x14ac:dyDescent="0.25">
      <c r="B17" s="350" t="s">
        <v>60</v>
      </c>
      <c r="C17" s="101">
        <v>48195</v>
      </c>
      <c r="D17" s="93">
        <v>16200</v>
      </c>
      <c r="E17" s="93">
        <v>17718</v>
      </c>
      <c r="F17" s="102">
        <v>14277</v>
      </c>
      <c r="G17" s="93">
        <v>44924</v>
      </c>
      <c r="H17" s="93">
        <v>15147</v>
      </c>
      <c r="I17" s="93">
        <v>16630</v>
      </c>
      <c r="J17" s="93">
        <v>13147</v>
      </c>
      <c r="K17" s="112">
        <v>7.2811860030273348</v>
      </c>
      <c r="L17" s="148">
        <v>6.9518716577540109</v>
      </c>
      <c r="M17" s="148">
        <v>6.5423932651834038</v>
      </c>
      <c r="N17" s="148">
        <v>8.5951167566745266</v>
      </c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</row>
    <row r="18" spans="2:30" ht="15" customHeight="1" x14ac:dyDescent="0.25">
      <c r="B18" s="350" t="s">
        <v>61</v>
      </c>
      <c r="C18" s="101">
        <v>92908</v>
      </c>
      <c r="D18" s="93">
        <v>31278</v>
      </c>
      <c r="E18" s="93">
        <v>34963</v>
      </c>
      <c r="F18" s="102">
        <v>26667</v>
      </c>
      <c r="G18" s="93">
        <v>81960</v>
      </c>
      <c r="H18" s="93">
        <v>27477</v>
      </c>
      <c r="I18" s="93">
        <v>32271</v>
      </c>
      <c r="J18" s="93">
        <v>22212</v>
      </c>
      <c r="K18" s="112">
        <v>13.357735480722305</v>
      </c>
      <c r="L18" s="148">
        <v>13.833387924445899</v>
      </c>
      <c r="M18" s="148">
        <v>8.3418549161786117</v>
      </c>
      <c r="N18" s="148">
        <v>20.056726094003242</v>
      </c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</row>
    <row r="19" spans="2:30" ht="15" customHeight="1" x14ac:dyDescent="0.25">
      <c r="B19" s="350" t="s">
        <v>62</v>
      </c>
      <c r="C19" s="101">
        <v>42555</v>
      </c>
      <c r="D19" s="93">
        <v>14818</v>
      </c>
      <c r="E19" s="93">
        <v>16102</v>
      </c>
      <c r="F19" s="102">
        <v>11635</v>
      </c>
      <c r="G19" s="93">
        <v>36845</v>
      </c>
      <c r="H19" s="93">
        <v>12557</v>
      </c>
      <c r="I19" s="93">
        <v>14242</v>
      </c>
      <c r="J19" s="93">
        <v>10046</v>
      </c>
      <c r="K19" s="112">
        <v>15.497353779345909</v>
      </c>
      <c r="L19" s="148">
        <v>18.005893127339331</v>
      </c>
      <c r="M19" s="148">
        <v>13.059963488274118</v>
      </c>
      <c r="N19" s="148">
        <v>15.817240692813058</v>
      </c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</row>
    <row r="20" spans="2:30" ht="15" customHeight="1" x14ac:dyDescent="0.25">
      <c r="B20" s="350" t="s">
        <v>63</v>
      </c>
      <c r="C20" s="101">
        <v>25142</v>
      </c>
      <c r="D20" s="93">
        <v>8057</v>
      </c>
      <c r="E20" s="93">
        <v>9515</v>
      </c>
      <c r="F20" s="102">
        <v>7570</v>
      </c>
      <c r="G20" s="93">
        <v>24663</v>
      </c>
      <c r="H20" s="93">
        <v>7932</v>
      </c>
      <c r="I20" s="93">
        <v>9938</v>
      </c>
      <c r="J20" s="93">
        <v>6793</v>
      </c>
      <c r="K20" s="112">
        <v>1.9421805944126829</v>
      </c>
      <c r="L20" s="148">
        <v>1.5758951084215835</v>
      </c>
      <c r="M20" s="148">
        <v>-4.2563896156168246</v>
      </c>
      <c r="N20" s="148">
        <v>11.438245252465773</v>
      </c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</row>
    <row r="21" spans="2:30" ht="15" customHeight="1" x14ac:dyDescent="0.25">
      <c r="B21" s="350" t="s">
        <v>64</v>
      </c>
      <c r="C21" s="101">
        <v>45548</v>
      </c>
      <c r="D21" s="93">
        <v>15336</v>
      </c>
      <c r="E21" s="93">
        <v>16854</v>
      </c>
      <c r="F21" s="102">
        <v>13358</v>
      </c>
      <c r="G21" s="93">
        <v>41750</v>
      </c>
      <c r="H21" s="93">
        <v>14573</v>
      </c>
      <c r="I21" s="93">
        <v>15464</v>
      </c>
      <c r="J21" s="93">
        <v>11713</v>
      </c>
      <c r="K21" s="112">
        <v>9.0970059880239518</v>
      </c>
      <c r="L21" s="148">
        <v>5.2357098744253072</v>
      </c>
      <c r="M21" s="148">
        <v>8.9886187273667879</v>
      </c>
      <c r="N21" s="148">
        <v>14.044224366088962</v>
      </c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</row>
    <row r="22" spans="2:30" ht="15" customHeight="1" x14ac:dyDescent="0.25">
      <c r="B22" s="350" t="s">
        <v>65</v>
      </c>
      <c r="C22" s="101">
        <v>4591</v>
      </c>
      <c r="D22" s="93">
        <v>1519</v>
      </c>
      <c r="E22" s="93">
        <v>1644</v>
      </c>
      <c r="F22" s="102">
        <v>1428</v>
      </c>
      <c r="G22" s="93">
        <v>4130</v>
      </c>
      <c r="H22" s="93">
        <v>1410</v>
      </c>
      <c r="I22" s="93">
        <v>1552</v>
      </c>
      <c r="J22" s="93">
        <v>1168</v>
      </c>
      <c r="K22" s="112">
        <v>11.162227602905569</v>
      </c>
      <c r="L22" s="148">
        <v>7.7304964539007095</v>
      </c>
      <c r="M22" s="148">
        <v>5.9278350515463911</v>
      </c>
      <c r="N22" s="148">
        <v>22.260273972602739</v>
      </c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</row>
    <row r="23" spans="2:30" ht="15" customHeight="1" x14ac:dyDescent="0.25">
      <c r="B23" s="350" t="s">
        <v>40</v>
      </c>
      <c r="C23" s="101">
        <v>1295405</v>
      </c>
      <c r="D23" s="93">
        <v>435641</v>
      </c>
      <c r="E23" s="93">
        <v>446146</v>
      </c>
      <c r="F23" s="102">
        <v>413618</v>
      </c>
      <c r="G23" s="93">
        <v>1186402</v>
      </c>
      <c r="H23" s="93">
        <v>392103</v>
      </c>
      <c r="I23" s="93">
        <v>421016</v>
      </c>
      <c r="J23" s="93">
        <v>373283</v>
      </c>
      <c r="K23" s="112">
        <v>9.1876952331503148</v>
      </c>
      <c r="L23" s="148">
        <v>11.103715095268335</v>
      </c>
      <c r="M23" s="148">
        <v>5.9688942938035607</v>
      </c>
      <c r="N23" s="148">
        <v>10.80547466667381</v>
      </c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</row>
    <row r="24" spans="2:30" ht="15" customHeight="1" x14ac:dyDescent="0.25">
      <c r="B24" s="350" t="s">
        <v>56</v>
      </c>
      <c r="C24" s="101">
        <v>101086</v>
      </c>
      <c r="D24" s="93">
        <v>36385</v>
      </c>
      <c r="E24" s="93">
        <v>34058</v>
      </c>
      <c r="F24" s="102">
        <v>30643</v>
      </c>
      <c r="G24" s="93">
        <v>101819</v>
      </c>
      <c r="H24" s="93">
        <v>36592</v>
      </c>
      <c r="I24" s="93">
        <v>36683</v>
      </c>
      <c r="J24" s="93">
        <v>28544</v>
      </c>
      <c r="K24" s="112">
        <v>-0.71990492933538919</v>
      </c>
      <c r="L24" s="148">
        <v>-0.56569742020113689</v>
      </c>
      <c r="M24" s="148">
        <v>-7.1559032794482462</v>
      </c>
      <c r="N24" s="148">
        <v>7.3535594170403593</v>
      </c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</row>
    <row r="25" spans="2:30" ht="15" customHeight="1" x14ac:dyDescent="0.25">
      <c r="B25" s="350" t="s">
        <v>15</v>
      </c>
      <c r="C25" s="101">
        <v>16799</v>
      </c>
      <c r="D25" s="93">
        <v>6080</v>
      </c>
      <c r="E25" s="93">
        <v>6106</v>
      </c>
      <c r="F25" s="102">
        <v>4613</v>
      </c>
      <c r="G25" s="93">
        <v>13466</v>
      </c>
      <c r="H25" s="93">
        <v>4845</v>
      </c>
      <c r="I25" s="93">
        <v>5092</v>
      </c>
      <c r="J25" s="93">
        <v>3529</v>
      </c>
      <c r="K25" s="112">
        <v>24.751225308183574</v>
      </c>
      <c r="L25" s="148">
        <v>25.490196078431371</v>
      </c>
      <c r="M25" s="148">
        <v>19.913589945011783</v>
      </c>
      <c r="N25" s="148">
        <v>30.716916973646924</v>
      </c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</row>
    <row r="26" spans="2:30" ht="15" customHeight="1" x14ac:dyDescent="0.25">
      <c r="B26" s="350"/>
      <c r="C26" s="109"/>
      <c r="D26" s="332"/>
      <c r="E26" s="332"/>
      <c r="F26" s="110"/>
      <c r="G26" s="332"/>
      <c r="H26" s="332"/>
      <c r="I26" s="332"/>
      <c r="J26" s="332"/>
      <c r="K26" s="113"/>
      <c r="L26" s="107"/>
      <c r="M26" s="107"/>
      <c r="N26" s="107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</row>
    <row r="27" spans="2:30" s="86" customFormat="1" ht="15" customHeight="1" x14ac:dyDescent="0.25">
      <c r="B27" s="351" t="s">
        <v>118</v>
      </c>
      <c r="C27" s="99">
        <v>3929621</v>
      </c>
      <c r="D27" s="91">
        <v>1332107</v>
      </c>
      <c r="E27" s="91">
        <v>1372592</v>
      </c>
      <c r="F27" s="100">
        <v>1224922</v>
      </c>
      <c r="G27" s="91">
        <v>3660091</v>
      </c>
      <c r="H27" s="91">
        <v>1229071</v>
      </c>
      <c r="I27" s="91">
        <v>1302396</v>
      </c>
      <c r="J27" s="91">
        <v>1128624</v>
      </c>
      <c r="K27" s="111">
        <v>7.3640245556736161</v>
      </c>
      <c r="L27" s="147">
        <v>8.3832423025195446</v>
      </c>
      <c r="M27" s="147">
        <v>5.3897585680545701</v>
      </c>
      <c r="N27" s="147">
        <v>8.5323367215299335</v>
      </c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</row>
    <row r="28" spans="2:30" ht="6.95" customHeight="1" x14ac:dyDescent="0.25">
      <c r="B28" s="350"/>
      <c r="C28" s="101"/>
      <c r="D28" s="93"/>
      <c r="E28" s="93"/>
      <c r="F28" s="102"/>
      <c r="G28" s="93"/>
      <c r="H28" s="93"/>
      <c r="I28" s="93"/>
      <c r="J28" s="93"/>
      <c r="K28" s="112"/>
      <c r="L28" s="148"/>
      <c r="M28" s="148"/>
      <c r="N28" s="148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</row>
    <row r="29" spans="2:30" ht="15" customHeight="1" x14ac:dyDescent="0.25">
      <c r="B29" s="350" t="s">
        <v>39</v>
      </c>
      <c r="C29" s="101">
        <v>625563</v>
      </c>
      <c r="D29" s="93">
        <v>210590</v>
      </c>
      <c r="E29" s="93">
        <v>214445</v>
      </c>
      <c r="F29" s="102">
        <v>200528</v>
      </c>
      <c r="G29" s="93">
        <v>564410</v>
      </c>
      <c r="H29" s="93">
        <v>184885</v>
      </c>
      <c r="I29" s="93">
        <v>196103</v>
      </c>
      <c r="J29" s="93">
        <v>183422</v>
      </c>
      <c r="K29" s="112">
        <v>10.834854095427083</v>
      </c>
      <c r="L29" s="148">
        <v>13.903237147415961</v>
      </c>
      <c r="M29" s="148">
        <v>9.3532480380208369</v>
      </c>
      <c r="N29" s="148">
        <v>9.3260350448692098</v>
      </c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</row>
    <row r="30" spans="2:30" ht="15" customHeight="1" x14ac:dyDescent="0.25">
      <c r="B30" s="350" t="s">
        <v>6</v>
      </c>
      <c r="C30" s="101">
        <v>1156730</v>
      </c>
      <c r="D30" s="93">
        <v>393394</v>
      </c>
      <c r="E30" s="93">
        <v>396438</v>
      </c>
      <c r="F30" s="102">
        <v>366898</v>
      </c>
      <c r="G30" s="93">
        <v>1110683</v>
      </c>
      <c r="H30" s="93">
        <v>369826</v>
      </c>
      <c r="I30" s="93">
        <v>390109</v>
      </c>
      <c r="J30" s="93">
        <v>350748</v>
      </c>
      <c r="K30" s="112">
        <v>4.1458273872923241</v>
      </c>
      <c r="L30" s="148">
        <v>6.3727266336060744</v>
      </c>
      <c r="M30" s="148">
        <v>1.6223670820206659</v>
      </c>
      <c r="N30" s="148">
        <v>4.6044453567803663</v>
      </c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</row>
    <row r="31" spans="2:30" ht="15" customHeight="1" x14ac:dyDescent="0.25">
      <c r="B31" s="350" t="s">
        <v>58</v>
      </c>
      <c r="C31" s="101">
        <v>2</v>
      </c>
      <c r="D31" s="93">
        <v>0</v>
      </c>
      <c r="E31" s="93">
        <v>2</v>
      </c>
      <c r="F31" s="102">
        <v>0</v>
      </c>
      <c r="G31" s="93">
        <v>21</v>
      </c>
      <c r="H31" s="93">
        <v>0</v>
      </c>
      <c r="I31" s="93">
        <v>4</v>
      </c>
      <c r="J31" s="93">
        <v>17</v>
      </c>
      <c r="K31" s="333">
        <v>-90.476190476190482</v>
      </c>
      <c r="L31" s="148" t="s">
        <v>137</v>
      </c>
      <c r="M31" s="148">
        <v>-50</v>
      </c>
      <c r="N31" s="148">
        <v>-100</v>
      </c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</row>
    <row r="32" spans="2:30" ht="15" customHeight="1" x14ac:dyDescent="0.25">
      <c r="B32" s="350" t="s">
        <v>38</v>
      </c>
      <c r="C32" s="101">
        <v>182022</v>
      </c>
      <c r="D32" s="93">
        <v>64311</v>
      </c>
      <c r="E32" s="93">
        <v>61043</v>
      </c>
      <c r="F32" s="102">
        <v>56668</v>
      </c>
      <c r="G32" s="93">
        <v>144834</v>
      </c>
      <c r="H32" s="93">
        <v>49302</v>
      </c>
      <c r="I32" s="93">
        <v>49406</v>
      </c>
      <c r="J32" s="93">
        <v>46126</v>
      </c>
      <c r="K32" s="112">
        <v>25.676291478520234</v>
      </c>
      <c r="L32" s="148">
        <v>30.44298405744189</v>
      </c>
      <c r="M32" s="148">
        <v>23.55381937416508</v>
      </c>
      <c r="N32" s="148">
        <v>22.854789056063826</v>
      </c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</row>
    <row r="33" spans="2:30" ht="15" customHeight="1" x14ac:dyDescent="0.25">
      <c r="B33" s="350" t="s">
        <v>14</v>
      </c>
      <c r="C33" s="101">
        <v>662099</v>
      </c>
      <c r="D33" s="93">
        <v>221452</v>
      </c>
      <c r="E33" s="93">
        <v>236680</v>
      </c>
      <c r="F33" s="102">
        <v>203967</v>
      </c>
      <c r="G33" s="93">
        <v>601966</v>
      </c>
      <c r="H33" s="93">
        <v>203270</v>
      </c>
      <c r="I33" s="93">
        <v>216536</v>
      </c>
      <c r="J33" s="93">
        <v>182160</v>
      </c>
      <c r="K33" s="112">
        <v>9.9894346192309875</v>
      </c>
      <c r="L33" s="148">
        <v>8.9447532838097121</v>
      </c>
      <c r="M33" s="148">
        <v>9.3028410980160352</v>
      </c>
      <c r="N33" s="148">
        <v>11.971343873517787</v>
      </c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</row>
    <row r="34" spans="2:30" ht="15" customHeight="1" x14ac:dyDescent="0.25">
      <c r="B34" s="350" t="s">
        <v>57</v>
      </c>
      <c r="C34" s="101">
        <v>239105</v>
      </c>
      <c r="D34" s="93">
        <v>80451</v>
      </c>
      <c r="E34" s="93">
        <v>87550</v>
      </c>
      <c r="F34" s="102">
        <v>71104</v>
      </c>
      <c r="G34" s="93">
        <v>227654</v>
      </c>
      <c r="H34" s="93">
        <v>78328</v>
      </c>
      <c r="I34" s="93">
        <v>84610</v>
      </c>
      <c r="J34" s="93">
        <v>64716</v>
      </c>
      <c r="K34" s="112">
        <v>5.0300016691997502</v>
      </c>
      <c r="L34" s="148">
        <v>2.7103973036462055</v>
      </c>
      <c r="M34" s="148">
        <v>3.4747665760548401</v>
      </c>
      <c r="N34" s="148">
        <v>9.8708201990234254</v>
      </c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</row>
    <row r="35" spans="2:30" ht="15" customHeight="1" x14ac:dyDescent="0.25">
      <c r="B35" s="350" t="s">
        <v>59</v>
      </c>
      <c r="C35" s="101">
        <v>113567</v>
      </c>
      <c r="D35" s="93">
        <v>39624</v>
      </c>
      <c r="E35" s="93">
        <v>41304</v>
      </c>
      <c r="F35" s="102">
        <v>32639</v>
      </c>
      <c r="G35" s="93">
        <v>106987</v>
      </c>
      <c r="H35" s="93">
        <v>36818</v>
      </c>
      <c r="I35" s="93">
        <v>39908</v>
      </c>
      <c r="J35" s="93">
        <v>30261</v>
      </c>
      <c r="K35" s="112">
        <v>6.1502799405535251</v>
      </c>
      <c r="L35" s="148">
        <v>7.6212722038133522</v>
      </c>
      <c r="M35" s="148">
        <v>3.4980455046607197</v>
      </c>
      <c r="N35" s="148">
        <v>7.8582994613528969</v>
      </c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</row>
    <row r="36" spans="2:30" ht="15" customHeight="1" x14ac:dyDescent="0.25">
      <c r="B36" s="350" t="s">
        <v>60</v>
      </c>
      <c r="C36" s="101">
        <v>47922</v>
      </c>
      <c r="D36" s="93">
        <v>16088</v>
      </c>
      <c r="E36" s="93">
        <v>17606</v>
      </c>
      <c r="F36" s="102">
        <v>14228</v>
      </c>
      <c r="G36" s="93">
        <v>44532</v>
      </c>
      <c r="H36" s="93">
        <v>15028</v>
      </c>
      <c r="I36" s="93">
        <v>16487</v>
      </c>
      <c r="J36" s="93">
        <v>13017</v>
      </c>
      <c r="K36" s="112">
        <v>7.6125033683643224</v>
      </c>
      <c r="L36" s="148">
        <v>7.0535001330849081</v>
      </c>
      <c r="M36" s="148">
        <v>6.7871656456602176</v>
      </c>
      <c r="N36" s="148">
        <v>9.3032188676346319</v>
      </c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</row>
    <row r="37" spans="2:30" ht="15" customHeight="1" x14ac:dyDescent="0.25">
      <c r="B37" s="350" t="s">
        <v>61</v>
      </c>
      <c r="C37" s="101">
        <v>92906</v>
      </c>
      <c r="D37" s="93">
        <v>31276</v>
      </c>
      <c r="E37" s="93">
        <v>34963</v>
      </c>
      <c r="F37" s="102">
        <v>26667</v>
      </c>
      <c r="G37" s="93">
        <v>81960</v>
      </c>
      <c r="H37" s="93">
        <v>27477</v>
      </c>
      <c r="I37" s="93">
        <v>32271</v>
      </c>
      <c r="J37" s="93">
        <v>22212</v>
      </c>
      <c r="K37" s="112">
        <v>13.355295265983408</v>
      </c>
      <c r="L37" s="148">
        <v>13.826109109436985</v>
      </c>
      <c r="M37" s="148">
        <v>8.3418549161786117</v>
      </c>
      <c r="N37" s="148">
        <v>20.056726094003242</v>
      </c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</row>
    <row r="38" spans="2:30" ht="15" customHeight="1" x14ac:dyDescent="0.25">
      <c r="B38" s="350" t="s">
        <v>62</v>
      </c>
      <c r="C38" s="101">
        <v>42555</v>
      </c>
      <c r="D38" s="93">
        <v>14818</v>
      </c>
      <c r="E38" s="93">
        <v>16102</v>
      </c>
      <c r="F38" s="102">
        <v>11635</v>
      </c>
      <c r="G38" s="93">
        <v>36845</v>
      </c>
      <c r="H38" s="93">
        <v>12557</v>
      </c>
      <c r="I38" s="93">
        <v>14242</v>
      </c>
      <c r="J38" s="93">
        <v>10046</v>
      </c>
      <c r="K38" s="112">
        <v>15.497353779345909</v>
      </c>
      <c r="L38" s="148">
        <v>18.005893127339331</v>
      </c>
      <c r="M38" s="148">
        <v>13.059963488274118</v>
      </c>
      <c r="N38" s="148">
        <v>15.817240692813058</v>
      </c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</row>
    <row r="39" spans="2:30" ht="15" customHeight="1" x14ac:dyDescent="0.25">
      <c r="B39" s="350" t="s">
        <v>63</v>
      </c>
      <c r="C39" s="101">
        <v>25142</v>
      </c>
      <c r="D39" s="93">
        <v>8057</v>
      </c>
      <c r="E39" s="93">
        <v>9515</v>
      </c>
      <c r="F39" s="102">
        <v>7570</v>
      </c>
      <c r="G39" s="93">
        <v>24663</v>
      </c>
      <c r="H39" s="93">
        <v>7932</v>
      </c>
      <c r="I39" s="93">
        <v>9938</v>
      </c>
      <c r="J39" s="93">
        <v>6793</v>
      </c>
      <c r="K39" s="112">
        <v>1.9421805944126829</v>
      </c>
      <c r="L39" s="148">
        <v>1.5758951084215835</v>
      </c>
      <c r="M39" s="148">
        <v>-4.2563896156168246</v>
      </c>
      <c r="N39" s="148">
        <v>11.438245252465773</v>
      </c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</row>
    <row r="40" spans="2:30" ht="15" customHeight="1" x14ac:dyDescent="0.25">
      <c r="B40" s="350" t="s">
        <v>64</v>
      </c>
      <c r="C40" s="101">
        <v>45548</v>
      </c>
      <c r="D40" s="93">
        <v>15336</v>
      </c>
      <c r="E40" s="93">
        <v>16854</v>
      </c>
      <c r="F40" s="102">
        <v>13358</v>
      </c>
      <c r="G40" s="93">
        <v>41750</v>
      </c>
      <c r="H40" s="93">
        <v>14573</v>
      </c>
      <c r="I40" s="93">
        <v>15464</v>
      </c>
      <c r="J40" s="93">
        <v>11713</v>
      </c>
      <c r="K40" s="112">
        <v>9.0970059880239518</v>
      </c>
      <c r="L40" s="148">
        <v>5.2357098744253072</v>
      </c>
      <c r="M40" s="148">
        <v>8.9886187273667879</v>
      </c>
      <c r="N40" s="148">
        <v>14.044224366088962</v>
      </c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</row>
    <row r="41" spans="2:30" ht="15" customHeight="1" x14ac:dyDescent="0.25">
      <c r="B41" s="350" t="s">
        <v>65</v>
      </c>
      <c r="C41" s="101">
        <v>4591</v>
      </c>
      <c r="D41" s="93">
        <v>1519</v>
      </c>
      <c r="E41" s="93">
        <v>1644</v>
      </c>
      <c r="F41" s="102">
        <v>1428</v>
      </c>
      <c r="G41" s="93">
        <v>4130</v>
      </c>
      <c r="H41" s="93">
        <v>1410</v>
      </c>
      <c r="I41" s="93">
        <v>1552</v>
      </c>
      <c r="J41" s="93">
        <v>1168</v>
      </c>
      <c r="K41" s="112">
        <v>11.162227602905569</v>
      </c>
      <c r="L41" s="148">
        <v>7.7304964539007095</v>
      </c>
      <c r="M41" s="148">
        <v>5.9278350515463911</v>
      </c>
      <c r="N41" s="148">
        <v>22.260273972602739</v>
      </c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</row>
    <row r="42" spans="2:30" ht="15" customHeight="1" x14ac:dyDescent="0.25">
      <c r="B42" s="350" t="s">
        <v>40</v>
      </c>
      <c r="C42" s="101">
        <v>595424</v>
      </c>
      <c r="D42" s="93">
        <v>201073</v>
      </c>
      <c r="E42" s="93">
        <v>205078</v>
      </c>
      <c r="F42" s="102">
        <v>189273</v>
      </c>
      <c r="G42" s="93">
        <v>574481</v>
      </c>
      <c r="H42" s="93">
        <v>193932</v>
      </c>
      <c r="I42" s="93">
        <v>200786</v>
      </c>
      <c r="J42" s="93">
        <v>179763</v>
      </c>
      <c r="K42" s="112">
        <v>3.6455513759375857</v>
      </c>
      <c r="L42" s="148">
        <v>3.6822185095806779</v>
      </c>
      <c r="M42" s="148">
        <v>2.1375992350064248</v>
      </c>
      <c r="N42" s="148">
        <v>5.2902988935431656</v>
      </c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</row>
    <row r="43" spans="2:30" ht="15" customHeight="1" x14ac:dyDescent="0.25">
      <c r="B43" s="350" t="s">
        <v>56</v>
      </c>
      <c r="C43" s="101">
        <v>82405</v>
      </c>
      <c r="D43" s="93">
        <v>29170</v>
      </c>
      <c r="E43" s="93">
        <v>28170</v>
      </c>
      <c r="F43" s="102">
        <v>25065</v>
      </c>
      <c r="G43" s="93">
        <v>83533</v>
      </c>
      <c r="H43" s="93">
        <v>29593</v>
      </c>
      <c r="I43" s="93">
        <v>30476</v>
      </c>
      <c r="J43" s="93">
        <v>23464</v>
      </c>
      <c r="K43" s="112">
        <v>-1.3503645265942801</v>
      </c>
      <c r="L43" s="148">
        <v>-1.4293920859662756</v>
      </c>
      <c r="M43" s="148">
        <v>-7.5666097913111958</v>
      </c>
      <c r="N43" s="148">
        <v>6.823218547562222</v>
      </c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</row>
    <row r="44" spans="2:30" ht="15" customHeight="1" x14ac:dyDescent="0.25">
      <c r="B44" s="350" t="s">
        <v>15</v>
      </c>
      <c r="C44" s="101">
        <v>14040</v>
      </c>
      <c r="D44" s="93">
        <v>4948</v>
      </c>
      <c r="E44" s="93">
        <v>5198</v>
      </c>
      <c r="F44" s="102">
        <v>3894</v>
      </c>
      <c r="G44" s="93">
        <v>11642</v>
      </c>
      <c r="H44" s="93">
        <v>4140</v>
      </c>
      <c r="I44" s="93">
        <v>4504</v>
      </c>
      <c r="J44" s="93">
        <v>2998</v>
      </c>
      <c r="K44" s="112">
        <v>20.597835423466758</v>
      </c>
      <c r="L44" s="148">
        <v>19.516908212560384</v>
      </c>
      <c r="M44" s="148">
        <v>15.408525754884547</v>
      </c>
      <c r="N44" s="148">
        <v>29.88659106070714</v>
      </c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</row>
    <row r="45" spans="2:30" ht="15" customHeight="1" x14ac:dyDescent="0.25">
      <c r="B45" s="350"/>
      <c r="C45" s="109"/>
      <c r="D45" s="332"/>
      <c r="E45" s="332"/>
      <c r="F45" s="110"/>
      <c r="G45" s="332"/>
      <c r="H45" s="332"/>
      <c r="I45" s="332"/>
      <c r="J45" s="332"/>
      <c r="K45" s="114"/>
      <c r="L45" s="334"/>
      <c r="M45" s="334"/>
      <c r="N45" s="334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</row>
    <row r="46" spans="2:30" s="86" customFormat="1" ht="15" customHeight="1" x14ac:dyDescent="0.25">
      <c r="B46" s="351" t="s">
        <v>18</v>
      </c>
      <c r="C46" s="99">
        <v>16976962</v>
      </c>
      <c r="D46" s="91">
        <v>5686062</v>
      </c>
      <c r="E46" s="91">
        <v>5812069</v>
      </c>
      <c r="F46" s="100">
        <v>5478831</v>
      </c>
      <c r="G46" s="91">
        <v>14832189</v>
      </c>
      <c r="H46" s="91">
        <v>5008834</v>
      </c>
      <c r="I46" s="91">
        <v>5043086</v>
      </c>
      <c r="J46" s="91">
        <v>4780269</v>
      </c>
      <c r="K46" s="111">
        <v>14.460259372369109</v>
      </c>
      <c r="L46" s="147">
        <v>13.52067167728058</v>
      </c>
      <c r="M46" s="147">
        <v>15.248262670912215</v>
      </c>
      <c r="N46" s="147">
        <v>14.613445393972599</v>
      </c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</row>
    <row r="47" spans="2:30" ht="6.95" customHeight="1" x14ac:dyDescent="0.25">
      <c r="B47" s="350"/>
      <c r="C47" s="101"/>
      <c r="D47" s="93"/>
      <c r="E47" s="93"/>
      <c r="F47" s="102"/>
      <c r="G47" s="93"/>
      <c r="H47" s="93"/>
      <c r="I47" s="93"/>
      <c r="J47" s="93"/>
      <c r="K47" s="112"/>
      <c r="L47" s="148"/>
      <c r="M47" s="148"/>
      <c r="N47" s="148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</row>
    <row r="48" spans="2:30" ht="15" customHeight="1" x14ac:dyDescent="0.25">
      <c r="B48" s="350" t="s">
        <v>39</v>
      </c>
      <c r="C48" s="101">
        <v>3991319</v>
      </c>
      <c r="D48" s="93">
        <v>1304919</v>
      </c>
      <c r="E48" s="93">
        <v>1394585</v>
      </c>
      <c r="F48" s="102">
        <v>1291815</v>
      </c>
      <c r="G48" s="93">
        <v>3415393</v>
      </c>
      <c r="H48" s="93">
        <v>1127255</v>
      </c>
      <c r="I48" s="93">
        <v>1171089</v>
      </c>
      <c r="J48" s="93">
        <v>1117049</v>
      </c>
      <c r="K48" s="335">
        <v>16.86265680113533</v>
      </c>
      <c r="L48" s="336">
        <v>15.760763979756135</v>
      </c>
      <c r="M48" s="336">
        <v>19.084458995003793</v>
      </c>
      <c r="N48" s="336">
        <v>15.645329793052944</v>
      </c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</row>
    <row r="49" spans="2:27" ht="15" customHeight="1" x14ac:dyDescent="0.25">
      <c r="B49" s="350" t="s">
        <v>6</v>
      </c>
      <c r="C49" s="101">
        <v>8552400</v>
      </c>
      <c r="D49" s="93">
        <v>2872278</v>
      </c>
      <c r="E49" s="93">
        <v>2902987</v>
      </c>
      <c r="F49" s="102">
        <v>2777135</v>
      </c>
      <c r="G49" s="93">
        <v>7599132</v>
      </c>
      <c r="H49" s="93">
        <v>2565147</v>
      </c>
      <c r="I49" s="93">
        <v>2559512</v>
      </c>
      <c r="J49" s="93">
        <v>2474473</v>
      </c>
      <c r="K49" s="335">
        <v>12.544432706261716</v>
      </c>
      <c r="L49" s="336">
        <v>11.973231943432481</v>
      </c>
      <c r="M49" s="336">
        <v>13.419550289273893</v>
      </c>
      <c r="N49" s="336">
        <v>12.231372094179244</v>
      </c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</row>
    <row r="50" spans="2:27" ht="15" customHeight="1" x14ac:dyDescent="0.25">
      <c r="B50" s="350" t="s">
        <v>58</v>
      </c>
      <c r="C50" s="101">
        <v>2494</v>
      </c>
      <c r="D50" s="93">
        <v>593</v>
      </c>
      <c r="E50" s="93">
        <v>484</v>
      </c>
      <c r="F50" s="102">
        <v>1417</v>
      </c>
      <c r="G50" s="93">
        <v>391</v>
      </c>
      <c r="H50" s="93">
        <v>319</v>
      </c>
      <c r="I50" s="93">
        <v>58</v>
      </c>
      <c r="J50" s="93">
        <v>14</v>
      </c>
      <c r="K50" s="337">
        <v>537.85166240409205</v>
      </c>
      <c r="L50" s="336">
        <v>85.893416927899693</v>
      </c>
      <c r="M50" s="336">
        <v>734.48275862068965</v>
      </c>
      <c r="N50" s="336">
        <v>10021.428571428571</v>
      </c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</row>
    <row r="51" spans="2:27" ht="15" customHeight="1" x14ac:dyDescent="0.25">
      <c r="B51" s="350" t="s">
        <v>38</v>
      </c>
      <c r="C51" s="101">
        <v>3459742</v>
      </c>
      <c r="D51" s="93">
        <v>1178572</v>
      </c>
      <c r="E51" s="93">
        <v>1176106</v>
      </c>
      <c r="F51" s="102">
        <v>1105064</v>
      </c>
      <c r="G51" s="93">
        <v>2978903</v>
      </c>
      <c r="H51" s="93">
        <v>1034945</v>
      </c>
      <c r="I51" s="93">
        <v>1008905</v>
      </c>
      <c r="J51" s="93">
        <v>935053</v>
      </c>
      <c r="K51" s="335">
        <v>16.141478926974123</v>
      </c>
      <c r="L51" s="336">
        <v>13.877742295484301</v>
      </c>
      <c r="M51" s="336">
        <v>16.572521694312151</v>
      </c>
      <c r="N51" s="336">
        <v>18.181964017012938</v>
      </c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</row>
    <row r="52" spans="2:27" ht="15" customHeight="1" x14ac:dyDescent="0.25">
      <c r="B52" s="350" t="s">
        <v>14</v>
      </c>
      <c r="C52" s="101">
        <v>224735</v>
      </c>
      <c r="D52" s="93">
        <v>78817</v>
      </c>
      <c r="E52" s="93">
        <v>81255</v>
      </c>
      <c r="F52" s="102">
        <v>64663</v>
      </c>
      <c r="G52" s="93">
        <v>185961</v>
      </c>
      <c r="H52" s="93">
        <v>68008</v>
      </c>
      <c r="I52" s="93">
        <v>68013</v>
      </c>
      <c r="J52" s="93">
        <v>49940</v>
      </c>
      <c r="K52" s="335">
        <v>20.850608460913847</v>
      </c>
      <c r="L52" s="336">
        <v>15.893718386072228</v>
      </c>
      <c r="M52" s="336">
        <v>19.469807242733005</v>
      </c>
      <c r="N52" s="336">
        <v>29.48137765318382</v>
      </c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</row>
    <row r="53" spans="2:27" ht="15" customHeight="1" x14ac:dyDescent="0.25">
      <c r="B53" s="350" t="s">
        <v>57</v>
      </c>
      <c r="C53" s="101">
        <v>24557</v>
      </c>
      <c r="D53" s="93">
        <v>7854</v>
      </c>
      <c r="E53" s="93">
        <v>8671</v>
      </c>
      <c r="F53" s="102">
        <v>8032</v>
      </c>
      <c r="G53" s="93">
        <v>19942</v>
      </c>
      <c r="H53" s="93">
        <v>7165</v>
      </c>
      <c r="I53" s="93">
        <v>8331</v>
      </c>
      <c r="J53" s="93">
        <v>4446</v>
      </c>
      <c r="K53" s="335">
        <v>23.142112125162974</v>
      </c>
      <c r="L53" s="336">
        <v>9.6161898115840891</v>
      </c>
      <c r="M53" s="336">
        <v>4.0811427199615888</v>
      </c>
      <c r="N53" s="336">
        <v>80.656770130454333</v>
      </c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</row>
    <row r="54" spans="2:27" ht="15" customHeight="1" x14ac:dyDescent="0.25">
      <c r="B54" s="350" t="s">
        <v>59</v>
      </c>
      <c r="C54" s="101">
        <v>19</v>
      </c>
      <c r="D54" s="93">
        <v>0</v>
      </c>
      <c r="E54" s="93">
        <v>5</v>
      </c>
      <c r="F54" s="102">
        <v>14</v>
      </c>
      <c r="G54" s="93">
        <v>44</v>
      </c>
      <c r="H54" s="93">
        <v>1</v>
      </c>
      <c r="I54" s="93">
        <v>10</v>
      </c>
      <c r="J54" s="93">
        <v>33</v>
      </c>
      <c r="K54" s="335">
        <v>-56.81818181818182</v>
      </c>
      <c r="L54" s="336">
        <v>-100</v>
      </c>
      <c r="M54" s="336">
        <v>-50</v>
      </c>
      <c r="N54" s="336">
        <v>-57.575757575757578</v>
      </c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</row>
    <row r="55" spans="2:27" ht="15" customHeight="1" x14ac:dyDescent="0.25">
      <c r="B55" s="350" t="s">
        <v>60</v>
      </c>
      <c r="C55" s="101">
        <v>273</v>
      </c>
      <c r="D55" s="93">
        <v>112</v>
      </c>
      <c r="E55" s="93">
        <v>112</v>
      </c>
      <c r="F55" s="102">
        <v>49</v>
      </c>
      <c r="G55" s="93">
        <v>392</v>
      </c>
      <c r="H55" s="93">
        <v>119</v>
      </c>
      <c r="I55" s="93">
        <v>143</v>
      </c>
      <c r="J55" s="93">
        <v>130</v>
      </c>
      <c r="K55" s="335">
        <v>-30.357142857142854</v>
      </c>
      <c r="L55" s="336">
        <v>-5.8823529411764701</v>
      </c>
      <c r="M55" s="336">
        <v>-21.678321678321677</v>
      </c>
      <c r="N55" s="336">
        <v>-62.307692307692307</v>
      </c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</row>
    <row r="56" spans="2:27" ht="15" customHeight="1" x14ac:dyDescent="0.25">
      <c r="B56" s="350" t="s">
        <v>61</v>
      </c>
      <c r="C56" s="101">
        <v>2</v>
      </c>
      <c r="D56" s="93">
        <v>2</v>
      </c>
      <c r="E56" s="93">
        <v>0</v>
      </c>
      <c r="F56" s="102">
        <v>0</v>
      </c>
      <c r="G56" s="93">
        <v>0</v>
      </c>
      <c r="H56" s="93">
        <v>0</v>
      </c>
      <c r="I56" s="93">
        <v>0</v>
      </c>
      <c r="J56" s="93">
        <v>0</v>
      </c>
      <c r="K56" s="335" t="s">
        <v>137</v>
      </c>
      <c r="L56" s="336" t="s">
        <v>137</v>
      </c>
      <c r="M56" s="336" t="s">
        <v>137</v>
      </c>
      <c r="N56" s="336" t="s">
        <v>137</v>
      </c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</row>
    <row r="57" spans="2:27" ht="15" customHeight="1" x14ac:dyDescent="0.25">
      <c r="B57" s="350" t="s">
        <v>62</v>
      </c>
      <c r="C57" s="101">
        <v>0</v>
      </c>
      <c r="D57" s="93">
        <v>0</v>
      </c>
      <c r="E57" s="93">
        <v>0</v>
      </c>
      <c r="F57" s="102">
        <v>0</v>
      </c>
      <c r="G57" s="93">
        <v>0</v>
      </c>
      <c r="H57" s="93">
        <v>0</v>
      </c>
      <c r="I57" s="93">
        <v>0</v>
      </c>
      <c r="J57" s="93">
        <v>0</v>
      </c>
      <c r="K57" s="335" t="s">
        <v>137</v>
      </c>
      <c r="L57" s="336" t="s">
        <v>137</v>
      </c>
      <c r="M57" s="336" t="s">
        <v>137</v>
      </c>
      <c r="N57" s="336" t="s">
        <v>137</v>
      </c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</row>
    <row r="58" spans="2:27" ht="15" customHeight="1" x14ac:dyDescent="0.25">
      <c r="B58" s="350" t="s">
        <v>63</v>
      </c>
      <c r="C58" s="101">
        <v>0</v>
      </c>
      <c r="D58" s="93">
        <v>0</v>
      </c>
      <c r="E58" s="93">
        <v>0</v>
      </c>
      <c r="F58" s="102">
        <v>0</v>
      </c>
      <c r="G58" s="93">
        <v>0</v>
      </c>
      <c r="H58" s="93">
        <v>0</v>
      </c>
      <c r="I58" s="93">
        <v>0</v>
      </c>
      <c r="J58" s="93">
        <v>0</v>
      </c>
      <c r="K58" s="335" t="s">
        <v>137</v>
      </c>
      <c r="L58" s="336" t="s">
        <v>137</v>
      </c>
      <c r="M58" s="336" t="s">
        <v>137</v>
      </c>
      <c r="N58" s="336" t="s">
        <v>137</v>
      </c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</row>
    <row r="59" spans="2:27" ht="15" customHeight="1" x14ac:dyDescent="0.25">
      <c r="B59" s="350" t="s">
        <v>64</v>
      </c>
      <c r="C59" s="101">
        <v>0</v>
      </c>
      <c r="D59" s="93">
        <v>0</v>
      </c>
      <c r="E59" s="93">
        <v>0</v>
      </c>
      <c r="F59" s="102">
        <v>0</v>
      </c>
      <c r="G59" s="93">
        <v>0</v>
      </c>
      <c r="H59" s="93">
        <v>0</v>
      </c>
      <c r="I59" s="93">
        <v>0</v>
      </c>
      <c r="J59" s="93">
        <v>0</v>
      </c>
      <c r="K59" s="335" t="s">
        <v>137</v>
      </c>
      <c r="L59" s="336" t="s">
        <v>137</v>
      </c>
      <c r="M59" s="336" t="s">
        <v>137</v>
      </c>
      <c r="N59" s="336" t="s">
        <v>137</v>
      </c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</row>
    <row r="60" spans="2:27" ht="15" customHeight="1" x14ac:dyDescent="0.25">
      <c r="B60" s="350" t="s">
        <v>65</v>
      </c>
      <c r="C60" s="101">
        <v>0</v>
      </c>
      <c r="D60" s="93">
        <v>0</v>
      </c>
      <c r="E60" s="93">
        <v>0</v>
      </c>
      <c r="F60" s="102">
        <v>0</v>
      </c>
      <c r="G60" s="93">
        <v>0</v>
      </c>
      <c r="H60" s="93">
        <v>0</v>
      </c>
      <c r="I60" s="93">
        <v>0</v>
      </c>
      <c r="J60" s="93">
        <v>0</v>
      </c>
      <c r="K60" s="335" t="s">
        <v>137</v>
      </c>
      <c r="L60" s="336" t="s">
        <v>137</v>
      </c>
      <c r="M60" s="336" t="s">
        <v>137</v>
      </c>
      <c r="N60" s="336" t="s">
        <v>137</v>
      </c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</row>
    <row r="61" spans="2:27" ht="15" customHeight="1" x14ac:dyDescent="0.25">
      <c r="B61" s="350" t="s">
        <v>40</v>
      </c>
      <c r="C61" s="101">
        <v>699981</v>
      </c>
      <c r="D61" s="93">
        <v>234568</v>
      </c>
      <c r="E61" s="93">
        <v>241068</v>
      </c>
      <c r="F61" s="102">
        <v>224345</v>
      </c>
      <c r="G61" s="93">
        <v>611921</v>
      </c>
      <c r="H61" s="93">
        <v>198171</v>
      </c>
      <c r="I61" s="93">
        <v>220230</v>
      </c>
      <c r="J61" s="93">
        <v>193520</v>
      </c>
      <c r="K61" s="335">
        <v>14.39074651793287</v>
      </c>
      <c r="L61" s="336">
        <v>18.36646128848318</v>
      </c>
      <c r="M61" s="336">
        <v>9.4619261680969906</v>
      </c>
      <c r="N61" s="336">
        <v>15.928586192641585</v>
      </c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</row>
    <row r="62" spans="2:27" ht="15" customHeight="1" x14ac:dyDescent="0.25">
      <c r="B62" s="350" t="s">
        <v>56</v>
      </c>
      <c r="C62" s="101">
        <v>18681</v>
      </c>
      <c r="D62" s="93">
        <v>7215</v>
      </c>
      <c r="E62" s="93">
        <v>5888</v>
      </c>
      <c r="F62" s="102">
        <v>5578</v>
      </c>
      <c r="G62" s="93">
        <v>18286</v>
      </c>
      <c r="H62" s="93">
        <v>6999</v>
      </c>
      <c r="I62" s="93">
        <v>6207</v>
      </c>
      <c r="J62" s="93">
        <v>5080</v>
      </c>
      <c r="K62" s="335">
        <v>2.1601224980859675</v>
      </c>
      <c r="L62" s="336">
        <v>3.086155165023575</v>
      </c>
      <c r="M62" s="336">
        <v>-5.1393587884646363</v>
      </c>
      <c r="N62" s="336">
        <v>9.8031496062992129</v>
      </c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</row>
    <row r="63" spans="2:27" ht="15" customHeight="1" thickBot="1" x14ac:dyDescent="0.3">
      <c r="B63" s="491" t="s">
        <v>15</v>
      </c>
      <c r="C63" s="103">
        <v>2759</v>
      </c>
      <c r="D63" s="330">
        <v>1132</v>
      </c>
      <c r="E63" s="330">
        <v>908</v>
      </c>
      <c r="F63" s="331">
        <v>719</v>
      </c>
      <c r="G63" s="330">
        <v>1824</v>
      </c>
      <c r="H63" s="330">
        <v>705</v>
      </c>
      <c r="I63" s="330">
        <v>588</v>
      </c>
      <c r="J63" s="330">
        <v>531</v>
      </c>
      <c r="K63" s="338">
        <v>51.260964912280706</v>
      </c>
      <c r="L63" s="339">
        <v>60.567375886524822</v>
      </c>
      <c r="M63" s="339">
        <v>54.421768707482997</v>
      </c>
      <c r="N63" s="339">
        <v>35.404896421845571</v>
      </c>
      <c r="P63" s="106"/>
      <c r="Q63" s="106"/>
      <c r="R63" s="106"/>
      <c r="S63" s="106"/>
      <c r="T63" s="106"/>
      <c r="U63" s="106"/>
      <c r="V63" s="106"/>
      <c r="W63" s="106"/>
      <c r="X63" s="106"/>
      <c r="Y63" s="106"/>
      <c r="Z63" s="106"/>
      <c r="AA63" s="106"/>
    </row>
    <row r="64" spans="2:27" ht="13.7" customHeight="1" thickTop="1" x14ac:dyDescent="0.25">
      <c r="B64" s="82" t="s">
        <v>164</v>
      </c>
      <c r="N64" s="61" t="s">
        <v>121</v>
      </c>
    </row>
    <row r="65" spans="7:14" ht="13.7" customHeight="1" x14ac:dyDescent="0.25">
      <c r="N65" s="61"/>
    </row>
    <row r="67" spans="7:14" x14ac:dyDescent="0.25">
      <c r="G67" s="53"/>
      <c r="H67" s="53"/>
      <c r="I67" s="53"/>
      <c r="J67" s="53"/>
    </row>
    <row r="68" spans="7:14" x14ac:dyDescent="0.25">
      <c r="G68" s="53"/>
      <c r="H68" s="53"/>
      <c r="I68" s="53"/>
      <c r="J68" s="53"/>
    </row>
    <row r="69" spans="7:14" x14ac:dyDescent="0.25">
      <c r="G69" s="53"/>
      <c r="H69" s="53"/>
      <c r="I69" s="53"/>
      <c r="J69" s="53"/>
    </row>
    <row r="70" spans="7:14" x14ac:dyDescent="0.25">
      <c r="G70" s="53"/>
      <c r="H70" s="53"/>
      <c r="I70" s="53"/>
      <c r="J70" s="53"/>
    </row>
    <row r="71" spans="7:14" x14ac:dyDescent="0.25">
      <c r="G71" s="53"/>
      <c r="H71" s="53"/>
      <c r="I71" s="53"/>
      <c r="J71" s="108"/>
    </row>
    <row r="72" spans="7:14" x14ac:dyDescent="0.25">
      <c r="G72" s="53"/>
      <c r="H72" s="53"/>
      <c r="I72" s="53"/>
      <c r="J72" s="108"/>
    </row>
    <row r="73" spans="7:14" x14ac:dyDescent="0.25">
      <c r="G73" s="53"/>
      <c r="H73" s="53"/>
      <c r="I73" s="53"/>
      <c r="J73" s="108"/>
    </row>
    <row r="74" spans="7:14" x14ac:dyDescent="0.25">
      <c r="G74" s="53"/>
      <c r="H74" s="53"/>
      <c r="I74" s="53"/>
      <c r="J74" s="53"/>
    </row>
    <row r="76" spans="7:14" ht="6.75" customHeight="1" x14ac:dyDescent="0.25"/>
  </sheetData>
  <mergeCells count="5">
    <mergeCell ref="M4:N4"/>
    <mergeCell ref="C5:F5"/>
    <mergeCell ref="G5:J5"/>
    <mergeCell ref="K5:N5"/>
    <mergeCell ref="B5:B6"/>
  </mergeCells>
  <conditionalFormatting sqref="Q8:AD8 P8:P27 Q9:AA26 P9:AA63 Q27:AD27 P46:AD46">
    <cfRule type="cellIs" dxfId="6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João Barão</cp:lastModifiedBy>
  <cp:lastPrinted>2020-03-12T13:00:34Z</cp:lastPrinted>
  <dcterms:created xsi:type="dcterms:W3CDTF">2012-11-13T14:40:27Z</dcterms:created>
  <dcterms:modified xsi:type="dcterms:W3CDTF">2023-12-04T15:22:42Z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2023-08-28T16:00:56Z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0ebc6338-4caa-4e48-95ba-6977f340847b</vt:lpwstr>
  </property>
  <property fmtid="{D5CDD505-2E9C-101B-9397-08002B2CF9AE}" pid="8" name="MSIP_Label_86a09a6a-1f85-432a-b7c9-4dc86b5a8210_ContentBits">
    <vt:lpwstr>2</vt:lpwstr>
  </property>
</Properties>
</file>