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3\Destaque Transportes 1T 2023\"/>
    </mc:Choice>
  </mc:AlternateContent>
  <xr:revisionPtr revIDLastSave="0" documentId="13_ncr:1_{02DF609D-037B-4597-9DDA-7FBD3DA8B504}" xr6:coauthVersionLast="47" xr6:coauthVersionMax="47" xr10:uidLastSave="{00000000-0000-0000-0000-000000000000}"/>
  <bookViews>
    <workbookView xWindow="-108" yWindow="-108" windowWidth="23256" windowHeight="13176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3" i="33" l="1"/>
  <c r="M53" i="33"/>
  <c r="N53" i="33"/>
  <c r="L54" i="33"/>
  <c r="M54" i="33"/>
  <c r="N54" i="33"/>
  <c r="L55" i="33"/>
  <c r="M55" i="33"/>
  <c r="N55" i="33"/>
  <c r="L56" i="33"/>
  <c r="M56" i="33"/>
  <c r="N56" i="33"/>
  <c r="L57" i="33"/>
  <c r="M57" i="33"/>
  <c r="N57" i="33"/>
  <c r="L58" i="33"/>
  <c r="M58" i="33"/>
  <c r="N58" i="33"/>
  <c r="L59" i="33"/>
  <c r="M59" i="33"/>
  <c r="N59" i="33"/>
  <c r="L60" i="33"/>
  <c r="M60" i="33"/>
  <c r="N60" i="33"/>
  <c r="L61" i="33"/>
  <c r="M61" i="33"/>
  <c r="N61" i="33"/>
  <c r="L76" i="33"/>
  <c r="M76" i="33"/>
  <c r="N76" i="33"/>
  <c r="L67" i="33"/>
  <c r="M67" i="33"/>
  <c r="N67" i="33"/>
  <c r="L68" i="33"/>
  <c r="M68" i="33"/>
  <c r="N68" i="33"/>
  <c r="L69" i="33"/>
  <c r="M69" i="33"/>
  <c r="N69" i="33"/>
  <c r="L70" i="33"/>
  <c r="M70" i="33"/>
  <c r="N70" i="33"/>
  <c r="L71" i="33"/>
  <c r="M71" i="33"/>
  <c r="N71" i="33"/>
  <c r="L72" i="33"/>
  <c r="M72" i="33"/>
  <c r="N72" i="33"/>
  <c r="L73" i="33"/>
  <c r="M73" i="33"/>
  <c r="N73" i="33"/>
  <c r="L74" i="33"/>
  <c r="M74" i="33"/>
  <c r="N74" i="33"/>
  <c r="L75" i="33"/>
  <c r="M75" i="33"/>
  <c r="N75" i="33"/>
  <c r="D12" i="39"/>
  <c r="E12" i="39"/>
  <c r="F12" i="39"/>
  <c r="D13" i="39"/>
  <c r="E13" i="39"/>
  <c r="F13" i="39"/>
  <c r="D14" i="39"/>
  <c r="E14" i="39"/>
  <c r="F14" i="39"/>
  <c r="D19" i="39"/>
  <c r="E19" i="39"/>
  <c r="F19" i="39"/>
  <c r="L32" i="39"/>
  <c r="G32" i="39" l="1"/>
  <c r="G20" i="38"/>
  <c r="G12" i="38" l="1"/>
  <c r="G13" i="38"/>
  <c r="G14" i="38"/>
  <c r="G15" i="38"/>
  <c r="G16" i="38"/>
  <c r="N28" i="37"/>
  <c r="M28" i="37"/>
  <c r="L28" i="37"/>
  <c r="G28" i="37"/>
  <c r="C28" i="37"/>
  <c r="N27" i="37"/>
  <c r="M27" i="37"/>
  <c r="L27" i="37"/>
  <c r="G27" i="37"/>
  <c r="C27" i="37"/>
  <c r="N26" i="37"/>
  <c r="M26" i="37"/>
  <c r="G26" i="37"/>
  <c r="C26" i="37"/>
  <c r="N25" i="37"/>
  <c r="M25" i="37"/>
  <c r="L25" i="37"/>
  <c r="G25" i="37"/>
  <c r="C25" i="37"/>
  <c r="K25" i="37" s="1"/>
  <c r="J24" i="37"/>
  <c r="I24" i="37"/>
  <c r="H24" i="37"/>
  <c r="F24" i="37"/>
  <c r="N24" i="37" s="1"/>
  <c r="E24" i="37"/>
  <c r="D24" i="37"/>
  <c r="C24" i="37" s="1"/>
  <c r="N22" i="37"/>
  <c r="M22" i="37"/>
  <c r="L22" i="37"/>
  <c r="G22" i="37"/>
  <c r="C22" i="37"/>
  <c r="N21" i="37"/>
  <c r="M21" i="37"/>
  <c r="L21" i="37"/>
  <c r="G21" i="37"/>
  <c r="C21" i="37"/>
  <c r="N20" i="37"/>
  <c r="M20" i="37"/>
  <c r="L20" i="37"/>
  <c r="G20" i="37"/>
  <c r="C20" i="37"/>
  <c r="N19" i="37"/>
  <c r="M19" i="37"/>
  <c r="L19" i="37"/>
  <c r="G19" i="37"/>
  <c r="C19" i="37"/>
  <c r="K19" i="37" s="1"/>
  <c r="J18" i="37"/>
  <c r="I18" i="37"/>
  <c r="H18" i="37"/>
  <c r="F18" i="37"/>
  <c r="N18" i="37" s="1"/>
  <c r="E18" i="37"/>
  <c r="M18" i="37" s="1"/>
  <c r="D18" i="37"/>
  <c r="N16" i="37"/>
  <c r="M16" i="37"/>
  <c r="L16" i="37"/>
  <c r="G16" i="37"/>
  <c r="C16" i="37"/>
  <c r="N15" i="37"/>
  <c r="M15" i="37"/>
  <c r="L15" i="37"/>
  <c r="G15" i="37"/>
  <c r="C15" i="37"/>
  <c r="K15" i="37" s="1"/>
  <c r="N14" i="37"/>
  <c r="M14" i="37"/>
  <c r="L14" i="37"/>
  <c r="G14" i="37"/>
  <c r="C14" i="37"/>
  <c r="N13" i="37"/>
  <c r="M13" i="37"/>
  <c r="L13" i="37"/>
  <c r="G13" i="37"/>
  <c r="C13" i="37"/>
  <c r="J12" i="37"/>
  <c r="I12" i="37"/>
  <c r="H12" i="37"/>
  <c r="F12" i="37"/>
  <c r="E12" i="37"/>
  <c r="D12" i="37"/>
  <c r="K6" i="37"/>
  <c r="L6" i="37"/>
  <c r="M6" i="37"/>
  <c r="N6" i="37"/>
  <c r="N48" i="36"/>
  <c r="M48" i="36"/>
  <c r="L48" i="36"/>
  <c r="G48" i="36"/>
  <c r="C48" i="36"/>
  <c r="N47" i="36"/>
  <c r="M47" i="36"/>
  <c r="L47" i="36"/>
  <c r="G47" i="36"/>
  <c r="C47" i="36"/>
  <c r="K47" i="36" s="1"/>
  <c r="N46" i="36"/>
  <c r="M46" i="36"/>
  <c r="L46" i="36"/>
  <c r="G46" i="36"/>
  <c r="C46" i="36"/>
  <c r="N45" i="36"/>
  <c r="M45" i="36"/>
  <c r="L45" i="36"/>
  <c r="G45" i="36"/>
  <c r="C45" i="36"/>
  <c r="K45" i="36" s="1"/>
  <c r="N44" i="36"/>
  <c r="M44" i="36"/>
  <c r="L44" i="36"/>
  <c r="G44" i="36"/>
  <c r="C44" i="36"/>
  <c r="N43" i="36"/>
  <c r="M43" i="36"/>
  <c r="L43" i="36"/>
  <c r="G43" i="36"/>
  <c r="C43" i="36"/>
  <c r="K43" i="36" s="1"/>
  <c r="N42" i="36"/>
  <c r="M42" i="36"/>
  <c r="L42" i="36"/>
  <c r="G42" i="36"/>
  <c r="C42" i="36"/>
  <c r="N41" i="36"/>
  <c r="M41" i="36"/>
  <c r="L41" i="36"/>
  <c r="G41" i="36"/>
  <c r="C41" i="36"/>
  <c r="K41" i="36" s="1"/>
  <c r="N40" i="36"/>
  <c r="M40" i="36"/>
  <c r="L40" i="36"/>
  <c r="G40" i="36"/>
  <c r="C40" i="36"/>
  <c r="N39" i="36"/>
  <c r="M39" i="36"/>
  <c r="L39" i="36"/>
  <c r="G39" i="36"/>
  <c r="C39" i="36"/>
  <c r="K39" i="36" s="1"/>
  <c r="N38" i="36"/>
  <c r="M38" i="36"/>
  <c r="L38" i="36"/>
  <c r="G38" i="36"/>
  <c r="C38" i="36"/>
  <c r="J36" i="36"/>
  <c r="I36" i="36"/>
  <c r="H36" i="36"/>
  <c r="F36" i="36"/>
  <c r="E36" i="36"/>
  <c r="D36" i="36"/>
  <c r="N34" i="36"/>
  <c r="M34" i="36"/>
  <c r="L34" i="36"/>
  <c r="G34" i="36"/>
  <c r="C34" i="36"/>
  <c r="N33" i="36"/>
  <c r="M33" i="36"/>
  <c r="L33" i="36"/>
  <c r="G33" i="36"/>
  <c r="C33" i="36"/>
  <c r="N32" i="36"/>
  <c r="M32" i="36"/>
  <c r="L32" i="36"/>
  <c r="G32" i="36"/>
  <c r="C32" i="36"/>
  <c r="N31" i="36"/>
  <c r="M31" i="36"/>
  <c r="L31" i="36"/>
  <c r="G31" i="36"/>
  <c r="C31" i="36"/>
  <c r="N30" i="36"/>
  <c r="M30" i="36"/>
  <c r="L30" i="36"/>
  <c r="G30" i="36"/>
  <c r="C30" i="36"/>
  <c r="N29" i="36"/>
  <c r="M29" i="36"/>
  <c r="L29" i="36"/>
  <c r="G29" i="36"/>
  <c r="C29" i="36"/>
  <c r="N28" i="36"/>
  <c r="M28" i="36"/>
  <c r="L28" i="36"/>
  <c r="G28" i="36"/>
  <c r="C28" i="36"/>
  <c r="N27" i="36"/>
  <c r="M27" i="36"/>
  <c r="L27" i="36"/>
  <c r="G27" i="36"/>
  <c r="C27" i="36"/>
  <c r="N26" i="36"/>
  <c r="M26" i="36"/>
  <c r="L26" i="36"/>
  <c r="G26" i="36"/>
  <c r="C26" i="36"/>
  <c r="N25" i="36"/>
  <c r="M25" i="36"/>
  <c r="L25" i="36"/>
  <c r="G25" i="36"/>
  <c r="C25" i="36"/>
  <c r="N24" i="36"/>
  <c r="M24" i="36"/>
  <c r="L24" i="36"/>
  <c r="G24" i="36"/>
  <c r="C24" i="36"/>
  <c r="C22" i="36" s="1"/>
  <c r="J22" i="36"/>
  <c r="I22" i="36"/>
  <c r="H22" i="36"/>
  <c r="F22" i="36"/>
  <c r="E22" i="36"/>
  <c r="D22" i="36"/>
  <c r="J20" i="36"/>
  <c r="I20" i="36"/>
  <c r="H20" i="36"/>
  <c r="F20" i="36"/>
  <c r="E20" i="36"/>
  <c r="D20" i="36"/>
  <c r="J19" i="36"/>
  <c r="I19" i="36"/>
  <c r="H19" i="36"/>
  <c r="F19" i="36"/>
  <c r="E19" i="36"/>
  <c r="D19" i="36"/>
  <c r="J18" i="36"/>
  <c r="I18" i="36"/>
  <c r="H18" i="36"/>
  <c r="F18" i="36"/>
  <c r="E18" i="36"/>
  <c r="D18" i="36"/>
  <c r="J17" i="36"/>
  <c r="I17" i="36"/>
  <c r="H17" i="36"/>
  <c r="F17" i="36"/>
  <c r="E17" i="36"/>
  <c r="D17" i="36"/>
  <c r="J16" i="36"/>
  <c r="I16" i="36"/>
  <c r="H16" i="36"/>
  <c r="F16" i="36"/>
  <c r="E16" i="36"/>
  <c r="D16" i="36"/>
  <c r="J15" i="36"/>
  <c r="I15" i="36"/>
  <c r="H15" i="36"/>
  <c r="F15" i="36"/>
  <c r="E15" i="36"/>
  <c r="D15" i="36"/>
  <c r="J14" i="36"/>
  <c r="I14" i="36"/>
  <c r="H14" i="36"/>
  <c r="F14" i="36"/>
  <c r="E14" i="36"/>
  <c r="D14" i="36"/>
  <c r="J13" i="36"/>
  <c r="I13" i="36"/>
  <c r="H13" i="36"/>
  <c r="F13" i="36"/>
  <c r="E13" i="36"/>
  <c r="D13" i="36"/>
  <c r="J12" i="36"/>
  <c r="I12" i="36"/>
  <c r="H12" i="36"/>
  <c r="F12" i="36"/>
  <c r="E12" i="36"/>
  <c r="D12" i="36"/>
  <c r="J11" i="36"/>
  <c r="I11" i="36"/>
  <c r="H11" i="36"/>
  <c r="F11" i="36"/>
  <c r="E11" i="36"/>
  <c r="D11" i="36"/>
  <c r="J10" i="36"/>
  <c r="I10" i="36"/>
  <c r="H10" i="36"/>
  <c r="F10" i="36"/>
  <c r="E10" i="36"/>
  <c r="D10" i="36"/>
  <c r="J8" i="36"/>
  <c r="J8" i="37" s="1"/>
  <c r="I8" i="36"/>
  <c r="I8" i="37" s="1"/>
  <c r="H8" i="36"/>
  <c r="H8" i="37" s="1"/>
  <c r="F8" i="36"/>
  <c r="E8" i="36"/>
  <c r="N6" i="36"/>
  <c r="M6" i="36"/>
  <c r="L6" i="36"/>
  <c r="K6" i="36"/>
  <c r="G76" i="33"/>
  <c r="C76" i="33"/>
  <c r="K76" i="33" s="1"/>
  <c r="G75" i="33"/>
  <c r="C75" i="33"/>
  <c r="K75" i="33" s="1"/>
  <c r="G74" i="33"/>
  <c r="C74" i="33"/>
  <c r="G73" i="33"/>
  <c r="C73" i="33"/>
  <c r="K73" i="33" s="1"/>
  <c r="G72" i="33"/>
  <c r="C72" i="33"/>
  <c r="K72" i="33" s="1"/>
  <c r="G71" i="33"/>
  <c r="C71" i="33"/>
  <c r="G70" i="33"/>
  <c r="C70" i="33"/>
  <c r="K70" i="33" s="1"/>
  <c r="G69" i="33"/>
  <c r="C69" i="33"/>
  <c r="K69" i="33" s="1"/>
  <c r="G68" i="33"/>
  <c r="C68" i="33"/>
  <c r="G67" i="33"/>
  <c r="C67" i="33"/>
  <c r="K67" i="33" s="1"/>
  <c r="N66" i="33"/>
  <c r="M66" i="33"/>
  <c r="L66" i="33"/>
  <c r="G66" i="33"/>
  <c r="C66" i="33"/>
  <c r="J64" i="33"/>
  <c r="I64" i="33"/>
  <c r="H64" i="33"/>
  <c r="F64" i="33"/>
  <c r="E64" i="33"/>
  <c r="D64" i="33"/>
  <c r="N62" i="33"/>
  <c r="M62" i="33"/>
  <c r="L62" i="33"/>
  <c r="G62" i="33"/>
  <c r="C62" i="33"/>
  <c r="G61" i="33"/>
  <c r="C61" i="33"/>
  <c r="K61" i="33" s="1"/>
  <c r="G60" i="33"/>
  <c r="C60" i="33"/>
  <c r="K60" i="33" s="1"/>
  <c r="G59" i="33"/>
  <c r="C59" i="33"/>
  <c r="G58" i="33"/>
  <c r="C58" i="33"/>
  <c r="K58" i="33" s="1"/>
  <c r="G57" i="33"/>
  <c r="C57" i="33"/>
  <c r="K57" i="33" s="1"/>
  <c r="G56" i="33"/>
  <c r="C56" i="33"/>
  <c r="G55" i="33"/>
  <c r="C55" i="33"/>
  <c r="K55" i="33" s="1"/>
  <c r="G54" i="33"/>
  <c r="C54" i="33"/>
  <c r="K54" i="33" s="1"/>
  <c r="G53" i="33"/>
  <c r="C53" i="33"/>
  <c r="N52" i="33"/>
  <c r="M52" i="33"/>
  <c r="L52" i="33"/>
  <c r="G52" i="33"/>
  <c r="C52" i="33"/>
  <c r="J50" i="33"/>
  <c r="I50" i="33"/>
  <c r="H50" i="33"/>
  <c r="F50" i="33"/>
  <c r="E50" i="33"/>
  <c r="D50" i="33"/>
  <c r="J48" i="33"/>
  <c r="I48" i="33"/>
  <c r="I20" i="33" s="1"/>
  <c r="H48" i="33"/>
  <c r="F48" i="33"/>
  <c r="E48" i="33"/>
  <c r="M48" i="33" s="1"/>
  <c r="D48" i="33"/>
  <c r="L48" i="33" s="1"/>
  <c r="J47" i="33"/>
  <c r="J19" i="33" s="1"/>
  <c r="I47" i="33"/>
  <c r="I19" i="33" s="1"/>
  <c r="H47" i="33"/>
  <c r="H19" i="33" s="1"/>
  <c r="F47" i="33"/>
  <c r="E47" i="33"/>
  <c r="M47" i="33" s="1"/>
  <c r="D47" i="33"/>
  <c r="L47" i="33" s="1"/>
  <c r="J46" i="33"/>
  <c r="I46" i="33"/>
  <c r="I18" i="33" s="1"/>
  <c r="H46" i="33"/>
  <c r="F46" i="33"/>
  <c r="E46" i="33"/>
  <c r="M46" i="33" s="1"/>
  <c r="D46" i="33"/>
  <c r="L46" i="33" s="1"/>
  <c r="J45" i="33"/>
  <c r="I45" i="33"/>
  <c r="I17" i="33" s="1"/>
  <c r="H45" i="33"/>
  <c r="F45" i="33"/>
  <c r="E45" i="33"/>
  <c r="M45" i="33" s="1"/>
  <c r="D45" i="33"/>
  <c r="L45" i="33" s="1"/>
  <c r="J44" i="33"/>
  <c r="J16" i="33" s="1"/>
  <c r="I44" i="33"/>
  <c r="I16" i="33" s="1"/>
  <c r="H44" i="33"/>
  <c r="H16" i="33" s="1"/>
  <c r="F44" i="33"/>
  <c r="E44" i="33"/>
  <c r="M44" i="33" s="1"/>
  <c r="D44" i="33"/>
  <c r="L44" i="33" s="1"/>
  <c r="J43" i="33"/>
  <c r="I43" i="33"/>
  <c r="I15" i="33" s="1"/>
  <c r="H43" i="33"/>
  <c r="F43" i="33"/>
  <c r="F15" i="33" s="1"/>
  <c r="E43" i="33"/>
  <c r="E15" i="33" s="1"/>
  <c r="D43" i="33"/>
  <c r="D15" i="33" s="1"/>
  <c r="J42" i="33"/>
  <c r="I42" i="33"/>
  <c r="I14" i="33" s="1"/>
  <c r="H42" i="33"/>
  <c r="F42" i="33"/>
  <c r="F14" i="33" s="1"/>
  <c r="E42" i="33"/>
  <c r="D42" i="33"/>
  <c r="D14" i="33" s="1"/>
  <c r="J41" i="33"/>
  <c r="J13" i="33" s="1"/>
  <c r="I41" i="33"/>
  <c r="I13" i="33" s="1"/>
  <c r="H41" i="33"/>
  <c r="H13" i="33" s="1"/>
  <c r="F41" i="33"/>
  <c r="F13" i="33" s="1"/>
  <c r="E41" i="33"/>
  <c r="D41" i="33"/>
  <c r="J40" i="33"/>
  <c r="I40" i="33"/>
  <c r="I12" i="33" s="1"/>
  <c r="H40" i="33"/>
  <c r="F40" i="33"/>
  <c r="F12" i="33" s="1"/>
  <c r="E40" i="33"/>
  <c r="E12" i="33" s="1"/>
  <c r="D40" i="33"/>
  <c r="D12" i="33" s="1"/>
  <c r="J39" i="33"/>
  <c r="I39" i="33"/>
  <c r="I11" i="33" s="1"/>
  <c r="H39" i="33"/>
  <c r="F39" i="33"/>
  <c r="F11" i="33" s="1"/>
  <c r="E39" i="33"/>
  <c r="D39" i="33"/>
  <c r="D11" i="33" s="1"/>
  <c r="J38" i="33"/>
  <c r="J10" i="33" s="1"/>
  <c r="J8" i="33" s="1"/>
  <c r="I38" i="33"/>
  <c r="I10" i="33" s="1"/>
  <c r="I8" i="33" s="1"/>
  <c r="H38" i="33"/>
  <c r="H36" i="33" s="1"/>
  <c r="F38" i="33"/>
  <c r="F10" i="33" s="1"/>
  <c r="E38" i="33"/>
  <c r="E36" i="33" s="1"/>
  <c r="D38" i="33"/>
  <c r="D36" i="33" s="1"/>
  <c r="J36" i="33"/>
  <c r="N34" i="33"/>
  <c r="M34" i="33"/>
  <c r="L34" i="33"/>
  <c r="G34" i="33"/>
  <c r="C34" i="33"/>
  <c r="N33" i="33"/>
  <c r="M33" i="33"/>
  <c r="L33" i="33"/>
  <c r="G33" i="33"/>
  <c r="C33" i="33"/>
  <c r="N32" i="33"/>
  <c r="M32" i="33"/>
  <c r="L32" i="33"/>
  <c r="G32" i="33"/>
  <c r="C32" i="33"/>
  <c r="N31" i="33"/>
  <c r="M31" i="33"/>
  <c r="L31" i="33"/>
  <c r="G31" i="33"/>
  <c r="C31" i="33"/>
  <c r="N30" i="33"/>
  <c r="M30" i="33"/>
  <c r="L30" i="33"/>
  <c r="G30" i="33"/>
  <c r="C30" i="33"/>
  <c r="N29" i="33"/>
  <c r="M29" i="33"/>
  <c r="L29" i="33"/>
  <c r="G29" i="33"/>
  <c r="C29" i="33"/>
  <c r="N28" i="33"/>
  <c r="M28" i="33"/>
  <c r="L28" i="33"/>
  <c r="G28" i="33"/>
  <c r="C28" i="33"/>
  <c r="N27" i="33"/>
  <c r="M27" i="33"/>
  <c r="L27" i="33"/>
  <c r="G27" i="33"/>
  <c r="C27" i="33"/>
  <c r="N26" i="33"/>
  <c r="M26" i="33"/>
  <c r="L26" i="33"/>
  <c r="G26" i="33"/>
  <c r="C26" i="33"/>
  <c r="N25" i="33"/>
  <c r="M25" i="33"/>
  <c r="L25" i="33"/>
  <c r="G25" i="33"/>
  <c r="C25" i="33"/>
  <c r="N24" i="33"/>
  <c r="M24" i="33"/>
  <c r="L24" i="33"/>
  <c r="G24" i="33"/>
  <c r="C24" i="33"/>
  <c r="J22" i="33"/>
  <c r="I22" i="33"/>
  <c r="H22" i="33"/>
  <c r="F22" i="33"/>
  <c r="E22" i="33"/>
  <c r="D22" i="33"/>
  <c r="J20" i="33"/>
  <c r="H20" i="33"/>
  <c r="E19" i="33"/>
  <c r="D19" i="33"/>
  <c r="J18" i="33"/>
  <c r="H18" i="33"/>
  <c r="J17" i="33"/>
  <c r="H17" i="33"/>
  <c r="E17" i="33"/>
  <c r="E16" i="33"/>
  <c r="D16" i="33"/>
  <c r="J15" i="33"/>
  <c r="H15" i="33"/>
  <c r="J14" i="33"/>
  <c r="H14" i="33"/>
  <c r="E14" i="33"/>
  <c r="E13" i="33"/>
  <c r="D13" i="33"/>
  <c r="J12" i="33"/>
  <c r="H12" i="33"/>
  <c r="J11" i="33"/>
  <c r="H11" i="33"/>
  <c r="E11" i="33"/>
  <c r="E10" i="33"/>
  <c r="D10" i="33"/>
  <c r="N6" i="33"/>
  <c r="M6" i="33"/>
  <c r="L6" i="33"/>
  <c r="K6" i="33"/>
  <c r="O34" i="35"/>
  <c r="N34" i="35"/>
  <c r="M34" i="35"/>
  <c r="H34" i="35"/>
  <c r="D34" i="35"/>
  <c r="O33" i="35"/>
  <c r="N33" i="35"/>
  <c r="M33" i="35"/>
  <c r="H33" i="35"/>
  <c r="D33" i="35"/>
  <c r="O32" i="35"/>
  <c r="N32" i="35"/>
  <c r="M32" i="35"/>
  <c r="H32" i="35"/>
  <c r="D32" i="35"/>
  <c r="O31" i="35"/>
  <c r="N31" i="35"/>
  <c r="M31" i="35"/>
  <c r="H31" i="35"/>
  <c r="D31" i="35"/>
  <c r="O30" i="35"/>
  <c r="N30" i="35"/>
  <c r="M30" i="35"/>
  <c r="H30" i="35"/>
  <c r="D30" i="35"/>
  <c r="O29" i="35"/>
  <c r="N29" i="35"/>
  <c r="M29" i="35"/>
  <c r="H29" i="35"/>
  <c r="D29" i="35"/>
  <c r="O28" i="35"/>
  <c r="N28" i="35"/>
  <c r="M28" i="35"/>
  <c r="H28" i="35"/>
  <c r="D28" i="35"/>
  <c r="O27" i="35"/>
  <c r="N27" i="35"/>
  <c r="M27" i="35"/>
  <c r="H27" i="35"/>
  <c r="D27" i="35"/>
  <c r="O26" i="35"/>
  <c r="N26" i="35"/>
  <c r="M26" i="35"/>
  <c r="H26" i="35"/>
  <c r="D26" i="35"/>
  <c r="O25" i="35"/>
  <c r="N25" i="35"/>
  <c r="M25" i="35"/>
  <c r="H25" i="35"/>
  <c r="D25" i="35"/>
  <c r="O24" i="35"/>
  <c r="N24" i="35"/>
  <c r="M24" i="35"/>
  <c r="H24" i="35"/>
  <c r="D24" i="35"/>
  <c r="L24" i="35" s="1"/>
  <c r="K22" i="35"/>
  <c r="J22" i="35"/>
  <c r="I22" i="35"/>
  <c r="G22" i="35"/>
  <c r="F22" i="35"/>
  <c r="E22" i="35"/>
  <c r="M22" i="35" s="1"/>
  <c r="O20" i="35"/>
  <c r="N20" i="35"/>
  <c r="M20" i="35"/>
  <c r="H20" i="35"/>
  <c r="D20" i="35"/>
  <c r="O19" i="35"/>
  <c r="N19" i="35"/>
  <c r="M19" i="35"/>
  <c r="H19" i="35"/>
  <c r="D19" i="35"/>
  <c r="O18" i="35"/>
  <c r="N18" i="35"/>
  <c r="M18" i="35"/>
  <c r="H18" i="35"/>
  <c r="D18" i="35"/>
  <c r="O17" i="35"/>
  <c r="N17" i="35"/>
  <c r="M17" i="35"/>
  <c r="H17" i="35"/>
  <c r="D17" i="35"/>
  <c r="O16" i="35"/>
  <c r="N16" i="35"/>
  <c r="M16" i="35"/>
  <c r="H16" i="35"/>
  <c r="D16" i="35"/>
  <c r="O15" i="35"/>
  <c r="N15" i="35"/>
  <c r="M15" i="35"/>
  <c r="H15" i="35"/>
  <c r="D15" i="35"/>
  <c r="L15" i="35" s="1"/>
  <c r="O14" i="35"/>
  <c r="N14" i="35"/>
  <c r="M14" i="35"/>
  <c r="H14" i="35"/>
  <c r="D14" i="35"/>
  <c r="O13" i="35"/>
  <c r="N13" i="35"/>
  <c r="M13" i="35"/>
  <c r="H13" i="35"/>
  <c r="D13" i="35"/>
  <c r="O12" i="35"/>
  <c r="N12" i="35"/>
  <c r="M12" i="35"/>
  <c r="H12" i="35"/>
  <c r="D12" i="35"/>
  <c r="O11" i="35"/>
  <c r="N11" i="35"/>
  <c r="M11" i="35"/>
  <c r="H11" i="35"/>
  <c r="D11" i="35"/>
  <c r="O10" i="35"/>
  <c r="N10" i="35"/>
  <c r="M10" i="35"/>
  <c r="H10" i="35"/>
  <c r="H8" i="35" s="1"/>
  <c r="D10" i="35"/>
  <c r="K8" i="35"/>
  <c r="J8" i="35"/>
  <c r="I8" i="35"/>
  <c r="G8" i="35"/>
  <c r="F8" i="35"/>
  <c r="N8" i="35" s="1"/>
  <c r="E8" i="35"/>
  <c r="O6" i="35"/>
  <c r="N6" i="35"/>
  <c r="M6" i="35"/>
  <c r="L6" i="35"/>
  <c r="L13" i="35" l="1"/>
  <c r="H10" i="33"/>
  <c r="H8" i="33" s="1"/>
  <c r="D18" i="33"/>
  <c r="C18" i="33" s="1"/>
  <c r="K24" i="33"/>
  <c r="K30" i="33"/>
  <c r="F16" i="33"/>
  <c r="C16" i="33" s="1"/>
  <c r="N44" i="33"/>
  <c r="F17" i="33"/>
  <c r="N17" i="33" s="1"/>
  <c r="N45" i="33"/>
  <c r="F18" i="33"/>
  <c r="N46" i="33"/>
  <c r="F19" i="33"/>
  <c r="N47" i="33"/>
  <c r="F20" i="33"/>
  <c r="N20" i="33" s="1"/>
  <c r="N48" i="33"/>
  <c r="C10" i="36"/>
  <c r="C11" i="36"/>
  <c r="K11" i="36" s="1"/>
  <c r="C12" i="36"/>
  <c r="C13" i="36"/>
  <c r="C14" i="36"/>
  <c r="C15" i="36"/>
  <c r="C16" i="36"/>
  <c r="C17" i="36"/>
  <c r="C18" i="36"/>
  <c r="C19" i="36"/>
  <c r="C20" i="36"/>
  <c r="K25" i="36"/>
  <c r="K31" i="36"/>
  <c r="E18" i="33"/>
  <c r="E8" i="33" s="1"/>
  <c r="M8" i="33" s="1"/>
  <c r="M8" i="36"/>
  <c r="M10" i="36"/>
  <c r="M11" i="36"/>
  <c r="M12" i="36"/>
  <c r="M13" i="36"/>
  <c r="M14" i="36"/>
  <c r="L26" i="35"/>
  <c r="D17" i="33"/>
  <c r="D8" i="33" s="1"/>
  <c r="D20" i="33"/>
  <c r="C20" i="33" s="1"/>
  <c r="M22" i="36"/>
  <c r="K29" i="36"/>
  <c r="D8" i="35"/>
  <c r="E20" i="33"/>
  <c r="K53" i="33"/>
  <c r="K56" i="33"/>
  <c r="K59" i="33"/>
  <c r="K68" i="33"/>
  <c r="K71" i="33"/>
  <c r="K74" i="33"/>
  <c r="K27" i="36"/>
  <c r="K33" i="36"/>
  <c r="G18" i="37"/>
  <c r="M15" i="36"/>
  <c r="L32" i="35"/>
  <c r="M24" i="37"/>
  <c r="K22" i="37"/>
  <c r="K14" i="37"/>
  <c r="N8" i="36"/>
  <c r="N12" i="36"/>
  <c r="N14" i="36"/>
  <c r="N15" i="36"/>
  <c r="N16" i="36"/>
  <c r="N17" i="36"/>
  <c r="N18" i="36"/>
  <c r="N19" i="36"/>
  <c r="N20" i="36"/>
  <c r="N36" i="36"/>
  <c r="K40" i="36"/>
  <c r="K46" i="36"/>
  <c r="N10" i="36"/>
  <c r="N11" i="36"/>
  <c r="N13" i="36"/>
  <c r="M16" i="36"/>
  <c r="M17" i="36"/>
  <c r="M18" i="36"/>
  <c r="M19" i="36"/>
  <c r="M20" i="36"/>
  <c r="L22" i="36"/>
  <c r="K24" i="36"/>
  <c r="K30" i="36"/>
  <c r="F8" i="37"/>
  <c r="N8" i="37" s="1"/>
  <c r="N64" i="33"/>
  <c r="N50" i="33"/>
  <c r="F36" i="33"/>
  <c r="C36" i="33" s="1"/>
  <c r="N11" i="33"/>
  <c r="N12" i="33"/>
  <c r="N13" i="33"/>
  <c r="N14" i="33"/>
  <c r="N15" i="33"/>
  <c r="N16" i="33"/>
  <c r="N18" i="33"/>
  <c r="N19" i="33"/>
  <c r="K25" i="33"/>
  <c r="K29" i="33"/>
  <c r="K31" i="33"/>
  <c r="C22" i="33"/>
  <c r="K22" i="33" s="1"/>
  <c r="L19" i="35"/>
  <c r="M8" i="35"/>
  <c r="O8" i="35"/>
  <c r="L8" i="35"/>
  <c r="L14" i="35"/>
  <c r="L20" i="35"/>
  <c r="L30" i="35"/>
  <c r="L25" i="35"/>
  <c r="H22" i="35"/>
  <c r="L31" i="35"/>
  <c r="D22" i="35"/>
  <c r="N10" i="33"/>
  <c r="F8" i="33"/>
  <c r="N8" i="33" s="1"/>
  <c r="C12" i="33"/>
  <c r="C15" i="33"/>
  <c r="N22" i="35"/>
  <c r="M10" i="33"/>
  <c r="M11" i="33"/>
  <c r="M12" i="33"/>
  <c r="M13" i="33"/>
  <c r="M14" i="33"/>
  <c r="M15" i="33"/>
  <c r="M16" i="33"/>
  <c r="M17" i="33"/>
  <c r="M18" i="33"/>
  <c r="M19" i="33"/>
  <c r="M20" i="33"/>
  <c r="M22" i="33"/>
  <c r="G22" i="33"/>
  <c r="C38" i="33"/>
  <c r="C39" i="33"/>
  <c r="C40" i="33"/>
  <c r="C41" i="33"/>
  <c r="C42" i="33"/>
  <c r="C43" i="33"/>
  <c r="C44" i="33"/>
  <c r="K44" i="33" s="1"/>
  <c r="C45" i="33"/>
  <c r="C46" i="33"/>
  <c r="C47" i="33"/>
  <c r="K47" i="33" s="1"/>
  <c r="C48" i="33"/>
  <c r="K48" i="33" s="1"/>
  <c r="C50" i="33"/>
  <c r="C64" i="33"/>
  <c r="G22" i="36"/>
  <c r="C36" i="36"/>
  <c r="C12" i="37"/>
  <c r="K13" i="37"/>
  <c r="K21" i="37"/>
  <c r="K28" i="37"/>
  <c r="D8" i="36"/>
  <c r="C13" i="33"/>
  <c r="C17" i="33"/>
  <c r="K17" i="33" s="1"/>
  <c r="E8" i="37"/>
  <c r="M8" i="37" s="1"/>
  <c r="L12" i="35"/>
  <c r="L18" i="35"/>
  <c r="O22" i="35"/>
  <c r="L29" i="35"/>
  <c r="N22" i="33"/>
  <c r="K28" i="33"/>
  <c r="K34" i="33"/>
  <c r="M38" i="33"/>
  <c r="M39" i="33"/>
  <c r="M40" i="33"/>
  <c r="M41" i="33"/>
  <c r="M42" i="33"/>
  <c r="M43" i="33"/>
  <c r="L50" i="33"/>
  <c r="K52" i="33"/>
  <c r="K62" i="33"/>
  <c r="L64" i="33"/>
  <c r="K66" i="33"/>
  <c r="G10" i="36"/>
  <c r="G11" i="36"/>
  <c r="G12" i="36"/>
  <c r="K12" i="36" s="1"/>
  <c r="G13" i="36"/>
  <c r="K13" i="36" s="1"/>
  <c r="G14" i="36"/>
  <c r="K14" i="36" s="1"/>
  <c r="G15" i="36"/>
  <c r="G16" i="36"/>
  <c r="K16" i="36" s="1"/>
  <c r="G17" i="36"/>
  <c r="G18" i="36"/>
  <c r="K18" i="36" s="1"/>
  <c r="G19" i="36"/>
  <c r="G20" i="36"/>
  <c r="K20" i="36" s="1"/>
  <c r="N22" i="36"/>
  <c r="K28" i="36"/>
  <c r="K34" i="36"/>
  <c r="L36" i="36"/>
  <c r="K38" i="36"/>
  <c r="K44" i="36"/>
  <c r="M12" i="37"/>
  <c r="K20" i="37"/>
  <c r="G24" i="37"/>
  <c r="K27" i="37"/>
  <c r="K19" i="36"/>
  <c r="C11" i="33"/>
  <c r="K11" i="33" s="1"/>
  <c r="L11" i="35"/>
  <c r="L17" i="35"/>
  <c r="L28" i="35"/>
  <c r="L34" i="35"/>
  <c r="G11" i="33"/>
  <c r="G12" i="33"/>
  <c r="G13" i="33"/>
  <c r="G14" i="33"/>
  <c r="G15" i="33"/>
  <c r="G16" i="33"/>
  <c r="G17" i="33"/>
  <c r="G18" i="33"/>
  <c r="G19" i="33"/>
  <c r="G20" i="33"/>
  <c r="K27" i="33"/>
  <c r="K33" i="33"/>
  <c r="N36" i="33"/>
  <c r="N38" i="33"/>
  <c r="N39" i="33"/>
  <c r="N40" i="33"/>
  <c r="N41" i="33"/>
  <c r="N42" i="33"/>
  <c r="N43" i="33"/>
  <c r="M50" i="33"/>
  <c r="G50" i="33"/>
  <c r="M64" i="33"/>
  <c r="G64" i="33"/>
  <c r="M36" i="36"/>
  <c r="G36" i="36"/>
  <c r="N12" i="37"/>
  <c r="C18" i="37"/>
  <c r="K18" i="37" s="1"/>
  <c r="L22" i="35"/>
  <c r="I36" i="33"/>
  <c r="M36" i="33" s="1"/>
  <c r="K17" i="36"/>
  <c r="K22" i="36"/>
  <c r="C10" i="33"/>
  <c r="C14" i="33"/>
  <c r="C19" i="33"/>
  <c r="L10" i="35"/>
  <c r="L16" i="35"/>
  <c r="L27" i="35"/>
  <c r="L33" i="35"/>
  <c r="K26" i="33"/>
  <c r="K32" i="33"/>
  <c r="G38" i="33"/>
  <c r="G39" i="33"/>
  <c r="G40" i="33"/>
  <c r="G41" i="33"/>
  <c r="G42" i="33"/>
  <c r="G43" i="33"/>
  <c r="G44" i="33"/>
  <c r="G45" i="33"/>
  <c r="G46" i="33"/>
  <c r="G47" i="33"/>
  <c r="G48" i="33"/>
  <c r="K26" i="36"/>
  <c r="K32" i="36"/>
  <c r="K42" i="36"/>
  <c r="K48" i="36"/>
  <c r="G12" i="37"/>
  <c r="K16" i="37"/>
  <c r="K26" i="37"/>
  <c r="K24" i="37"/>
  <c r="L12" i="37"/>
  <c r="L18" i="37"/>
  <c r="L24" i="37"/>
  <c r="C8" i="36"/>
  <c r="L10" i="36"/>
  <c r="L11" i="36"/>
  <c r="L12" i="36"/>
  <c r="L13" i="36"/>
  <c r="L14" i="36"/>
  <c r="L15" i="36"/>
  <c r="L16" i="36"/>
  <c r="L17" i="36"/>
  <c r="L18" i="36"/>
  <c r="L19" i="36"/>
  <c r="L20" i="36"/>
  <c r="L11" i="33"/>
  <c r="L12" i="33"/>
  <c r="L13" i="33"/>
  <c r="L14" i="33"/>
  <c r="L15" i="33"/>
  <c r="L16" i="33"/>
  <c r="L19" i="33"/>
  <c r="L20" i="33"/>
  <c r="L22" i="33"/>
  <c r="L36" i="33"/>
  <c r="L38" i="33"/>
  <c r="L39" i="33"/>
  <c r="L40" i="33"/>
  <c r="L41" i="33"/>
  <c r="L42" i="33"/>
  <c r="L43" i="33"/>
  <c r="L8" i="33" l="1"/>
  <c r="C8" i="33"/>
  <c r="K12" i="37"/>
  <c r="K16" i="33"/>
  <c r="G10" i="33"/>
  <c r="K10" i="33" s="1"/>
  <c r="K15" i="36"/>
  <c r="K46" i="33"/>
  <c r="L10" i="33"/>
  <c r="L18" i="33"/>
  <c r="L17" i="33"/>
  <c r="K18" i="33"/>
  <c r="K45" i="33"/>
  <c r="K19" i="33"/>
  <c r="G8" i="36"/>
  <c r="G8" i="37" s="1"/>
  <c r="K64" i="33"/>
  <c r="G36" i="33"/>
  <c r="K36" i="33" s="1"/>
  <c r="K13" i="33"/>
  <c r="K50" i="33"/>
  <c r="K12" i="33"/>
  <c r="K14" i="33"/>
  <c r="K15" i="33"/>
  <c r="K20" i="33"/>
  <c r="K38" i="33"/>
  <c r="K42" i="33"/>
  <c r="C8" i="37"/>
  <c r="K10" i="36"/>
  <c r="K41" i="33"/>
  <c r="K43" i="33"/>
  <c r="K36" i="36"/>
  <c r="K40" i="33"/>
  <c r="G8" i="33"/>
  <c r="K8" i="33" s="1"/>
  <c r="L8" i="36"/>
  <c r="D8" i="37"/>
  <c r="L8" i="37" s="1"/>
  <c r="K39" i="33"/>
  <c r="L46" i="39"/>
  <c r="M46" i="39"/>
  <c r="N46" i="39"/>
  <c r="M32" i="39"/>
  <c r="N32" i="39"/>
  <c r="K8" i="36" l="1"/>
  <c r="K8" i="37"/>
  <c r="L21" i="38"/>
  <c r="G46" i="39" l="1"/>
  <c r="G45" i="39"/>
  <c r="M21" i="38"/>
  <c r="N21" i="38"/>
  <c r="G25" i="39"/>
  <c r="G26" i="39"/>
  <c r="G27" i="39"/>
  <c r="H12" i="39"/>
  <c r="H13" i="39"/>
  <c r="H14" i="39"/>
  <c r="N15" i="30"/>
  <c r="O15" i="30"/>
  <c r="N11" i="30"/>
  <c r="O11" i="30"/>
  <c r="C46" i="39" l="1"/>
  <c r="G43" i="39"/>
  <c r="C45" i="39"/>
  <c r="J43" i="39"/>
  <c r="I43" i="39"/>
  <c r="H43" i="39"/>
  <c r="F43" i="39"/>
  <c r="E43" i="39"/>
  <c r="D43" i="39"/>
  <c r="N41" i="39"/>
  <c r="M41" i="39"/>
  <c r="L41" i="39"/>
  <c r="G41" i="39"/>
  <c r="C41" i="39"/>
  <c r="N40" i="39"/>
  <c r="M40" i="39"/>
  <c r="L40" i="39"/>
  <c r="G40" i="39"/>
  <c r="C40" i="39"/>
  <c r="N39" i="39"/>
  <c r="M39" i="39"/>
  <c r="L39" i="39"/>
  <c r="G39" i="39"/>
  <c r="C39" i="39"/>
  <c r="J37" i="39"/>
  <c r="I37" i="39"/>
  <c r="H37" i="39"/>
  <c r="F37" i="39"/>
  <c r="E37" i="39"/>
  <c r="D37" i="39"/>
  <c r="C32" i="39"/>
  <c r="G31" i="39"/>
  <c r="C31" i="39"/>
  <c r="J29" i="39"/>
  <c r="I29" i="39"/>
  <c r="H29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J23" i="39"/>
  <c r="I23" i="39"/>
  <c r="H23" i="39"/>
  <c r="F23" i="39"/>
  <c r="F21" i="39" s="1"/>
  <c r="E23" i="39"/>
  <c r="D23" i="39"/>
  <c r="J19" i="39"/>
  <c r="I19" i="39"/>
  <c r="H19" i="39"/>
  <c r="J18" i="39"/>
  <c r="I18" i="39"/>
  <c r="H18" i="39"/>
  <c r="F18" i="39"/>
  <c r="E18" i="39"/>
  <c r="D18" i="39"/>
  <c r="J14" i="39"/>
  <c r="I14" i="39"/>
  <c r="J13" i="39"/>
  <c r="I13" i="39"/>
  <c r="J12" i="39"/>
  <c r="I12" i="39"/>
  <c r="N6" i="39"/>
  <c r="M6" i="39"/>
  <c r="L6" i="39"/>
  <c r="K6" i="39"/>
  <c r="G21" i="38"/>
  <c r="C21" i="38"/>
  <c r="C20" i="38"/>
  <c r="J18" i="38"/>
  <c r="I18" i="38"/>
  <c r="H18" i="38"/>
  <c r="F18" i="38"/>
  <c r="E18" i="38"/>
  <c r="D18" i="38"/>
  <c r="N16" i="38"/>
  <c r="M16" i="38"/>
  <c r="L16" i="38"/>
  <c r="C16" i="38"/>
  <c r="N15" i="38"/>
  <c r="M15" i="38"/>
  <c r="L15" i="38"/>
  <c r="C15" i="38"/>
  <c r="N14" i="38"/>
  <c r="M14" i="38"/>
  <c r="L14" i="38"/>
  <c r="C14" i="38"/>
  <c r="N13" i="38"/>
  <c r="M13" i="38"/>
  <c r="L13" i="38"/>
  <c r="C13" i="38"/>
  <c r="N12" i="38"/>
  <c r="M12" i="38"/>
  <c r="L12" i="38"/>
  <c r="C12" i="38"/>
  <c r="J10" i="38"/>
  <c r="I10" i="38"/>
  <c r="H10" i="38"/>
  <c r="F10" i="38"/>
  <c r="E10" i="38"/>
  <c r="D10" i="38"/>
  <c r="N6" i="38"/>
  <c r="M6" i="38"/>
  <c r="L6" i="38"/>
  <c r="K6" i="38"/>
  <c r="M43" i="39" l="1"/>
  <c r="H35" i="39"/>
  <c r="L43" i="39"/>
  <c r="N19" i="39"/>
  <c r="N29" i="39"/>
  <c r="L19" i="39"/>
  <c r="M19" i="39"/>
  <c r="M29" i="39"/>
  <c r="L18" i="38"/>
  <c r="M18" i="38"/>
  <c r="L29" i="39"/>
  <c r="K32" i="39"/>
  <c r="K15" i="38"/>
  <c r="N18" i="38"/>
  <c r="N12" i="39"/>
  <c r="C18" i="39"/>
  <c r="C18" i="38"/>
  <c r="K21" i="38"/>
  <c r="F16" i="39"/>
  <c r="N43" i="39"/>
  <c r="C43" i="39"/>
  <c r="K43" i="39" s="1"/>
  <c r="K46" i="39"/>
  <c r="K39" i="39"/>
  <c r="H16" i="39"/>
  <c r="H21" i="39"/>
  <c r="M23" i="39"/>
  <c r="K26" i="39"/>
  <c r="G23" i="39"/>
  <c r="J16" i="39"/>
  <c r="J35" i="39"/>
  <c r="I35" i="39"/>
  <c r="J10" i="39"/>
  <c r="M13" i="39"/>
  <c r="G12" i="39"/>
  <c r="I10" i="39"/>
  <c r="G13" i="39"/>
  <c r="K41" i="39"/>
  <c r="H10" i="39"/>
  <c r="C19" i="39"/>
  <c r="E16" i="39"/>
  <c r="E35" i="39"/>
  <c r="D35" i="39"/>
  <c r="F35" i="39"/>
  <c r="F8" i="39" s="1"/>
  <c r="C14" i="39"/>
  <c r="H8" i="38"/>
  <c r="N10" i="38"/>
  <c r="J8" i="38"/>
  <c r="K13" i="38"/>
  <c r="K14" i="38"/>
  <c r="E8" i="38"/>
  <c r="G18" i="39"/>
  <c r="I8" i="38"/>
  <c r="G18" i="38"/>
  <c r="K18" i="38" s="1"/>
  <c r="I21" i="39"/>
  <c r="G29" i="39"/>
  <c r="I16" i="39"/>
  <c r="G10" i="38"/>
  <c r="K16" i="38"/>
  <c r="M12" i="39"/>
  <c r="L13" i="39"/>
  <c r="G14" i="39"/>
  <c r="L23" i="39"/>
  <c r="K25" i="39"/>
  <c r="C37" i="39"/>
  <c r="K40" i="39"/>
  <c r="G37" i="39"/>
  <c r="G35" i="39" s="1"/>
  <c r="G19" i="39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D21" i="39"/>
  <c r="J21" i="39"/>
  <c r="C29" i="39"/>
  <c r="N37" i="39"/>
  <c r="L37" i="39"/>
  <c r="M10" i="38"/>
  <c r="K12" i="38"/>
  <c r="C13" i="39"/>
  <c r="E21" i="39"/>
  <c r="C23" i="39"/>
  <c r="K27" i="39"/>
  <c r="H8" i="39" l="1"/>
  <c r="L35" i="39"/>
  <c r="L16" i="39"/>
  <c r="M8" i="38"/>
  <c r="M16" i="39"/>
  <c r="N16" i="39"/>
  <c r="L10" i="39"/>
  <c r="K19" i="39"/>
  <c r="I8" i="39"/>
  <c r="J8" i="39"/>
  <c r="N8" i="39" s="1"/>
  <c r="K29" i="39"/>
  <c r="G21" i="39"/>
  <c r="G16" i="39"/>
  <c r="G10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23" i="39"/>
  <c r="C21" i="39"/>
  <c r="M21" i="39"/>
  <c r="E8" i="39"/>
  <c r="N21" i="39"/>
  <c r="K10" i="38"/>
  <c r="C8" i="38"/>
  <c r="C16" i="39"/>
  <c r="L21" i="39"/>
  <c r="D8" i="39"/>
  <c r="N10" i="39"/>
  <c r="C10" i="39"/>
  <c r="M15" i="30"/>
  <c r="M11" i="30"/>
  <c r="L8" i="39" l="1"/>
  <c r="K16" i="39"/>
  <c r="K21" i="39"/>
  <c r="G8" i="39"/>
  <c r="K10" i="39"/>
  <c r="K8" i="38"/>
  <c r="M8" i="39"/>
  <c r="C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F19" i="30"/>
  <c r="E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O6" i="30"/>
  <c r="N6" i="30"/>
  <c r="M6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O6" i="31"/>
  <c r="N6" i="31"/>
  <c r="M6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P15" i="30" s="1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D25" i="30" s="1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23" i="31" s="1"/>
  <c r="N8" i="31"/>
  <c r="D8" i="31"/>
  <c r="D28" i="31" s="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L16" i="30" l="1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<sst xmlns="http://schemas.openxmlformats.org/spreadsheetml/2006/main" count="673" uniqueCount="205">
  <si>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</si>
  <si>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</si>
  <si>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</si>
  <si>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</si>
  <si>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</si>
  <si>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</si>
  <si>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</si>
  <si>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</si>
  <si>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</si>
  <si>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</si>
  <si>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</si>
  <si>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</si>
  <si>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</si>
  <si>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</si>
  <si>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</si>
  <si>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</si>
  <si>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</si>
  <si>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</si>
  <si>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</si>
  <si>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</si>
  <si>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</si>
  <si>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</si>
  <si>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</si>
  <si>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</si>
  <si>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</si>
  <si>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</si>
  <si>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</si>
  <si>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</si>
  <si>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</si>
  <si>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</si>
  <si>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</si>
  <si>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</si>
  <si>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</si>
  <si>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</si>
  <si>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Ton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</si>
  <si>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</si>
  <si>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</si>
  <si>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</si>
  <si>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</si>
  <si>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</si>
  <si>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</si>
  <si>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</si>
  <si>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</si>
  <si>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</si>
  <si>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</si>
  <si>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</si>
  <si>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</si>
  <si>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</si>
  <si>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</si>
  <si>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</si>
  <si>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</si>
  <si>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</si>
  <si>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</si>
  <si>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</si>
  <si>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</si>
  <si>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</si>
  <si>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</si>
  <si>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</si>
  <si>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</si>
  <si>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</si>
  <si>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</si>
  <si>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</si>
  <si>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</si>
  <si>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</si>
  <si>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</si>
  <si>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</si>
  <si>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</si>
  <si>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</si>
  <si>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</si>
  <si>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</si>
  <si>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</si>
  <si>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</si>
  <si>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</si>
  <si>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</si>
  <si>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</si>
  <si>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Taxa de variação homóloga (%)  
ou dif. p.p.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</si>
  <si>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</si>
  <si>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</si>
  <si>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</si>
  <si>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</si>
  <si>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</si>
  <si>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</si>
  <si>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</si>
  <si>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</si>
  <si>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</si>
  <si>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</si>
  <si>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</si>
  <si>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</si>
  <si>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</si>
  <si>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</si>
  <si>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</si>
  <si>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</si>
  <si>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</si>
  <si>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</si>
  <si>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</si>
  <si>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</si>
  <si>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</si>
  <si>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</si>
  <si>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15 - Transporte rodoviário - Transporte internacional (a) de mercadorias por Origem/Destino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</si>
  <si>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</si>
  <si>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</si>
  <si>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</si>
  <si>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</si>
  <si>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</si>
  <si>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</si>
  <si>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</si>
  <si>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</si>
  <si>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</si>
  <si>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</si>
  <si>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</si>
  <si>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</si>
  <si>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</si>
  <si>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</si>
  <si>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</si>
  <si>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</si>
  <si>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</si>
  <si>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</si>
  <si>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</si>
  <si>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</si>
  <si>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</si>
  <si>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</si>
  <si>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</si>
  <si>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</si>
  <si>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</si>
  <si>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</si>
  <si>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</si>
  <si>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</si>
  <si>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</si>
  <si>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</si>
  <si>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</si>
  <si>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</si>
  <si>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</si>
  <si>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</si>
  <si>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</si>
  <si>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</si>
  <si>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</si>
  <si>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</si>
  <si>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</si>
  <si>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</si>
  <si>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</si>
  <si>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</si>
  <si>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</si>
  <si>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</si>
  <si>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</si>
  <si>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</si>
  <si>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</si>
  <si>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</si>
  <si>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</si>
  <si>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</si>
  <si>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</si>
  <si>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</si>
  <si>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</si>
  <si>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</si>
  <si>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</si>
  <si>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</si>
  <si>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</si>
  <si>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</si>
  <si>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</si>
  <si>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</si>
  <si>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</si>
  <si>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</si>
  <si>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</si>
  <si>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</si>
  <si>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</si>
  <si>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</si>
  <si>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</si>
  <si>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</si>
  <si>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t>,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</si>
  <si>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</si>
  <si>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</si>
  <si>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</si>
  <si>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</si>
  <si>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</si>
  <si>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</si>
  <si>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</si>
  <si>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</si>
  <si>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</si>
  <si>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</si>
  <si>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</si>
  <si>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</si>
  <si>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</si>
  <si>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6</t>
    </r>
    <r>
      <rPr>
        <sz val="8"/>
        <color theme="0"/>
        <rFont val="Calibri"/>
        <family val="2"/>
        <scheme val="minor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</si>
  <si>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</si>
  <si>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</si>
  <si>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</si>
  <si>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t>4º T 2022</t>
  </si>
  <si>
    <t>ATIVIDADE DOS TRANSPORTES, 1ºT 2023</t>
  </si>
  <si>
    <t>1ºT 2022</t>
  </si>
  <si>
    <r>
      <t xml:space="preserve">1ºT 2023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</si>
  <si>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Jan.23</t>
  </si>
  <si>
    <t>Fev.23</t>
  </si>
  <si>
    <t>Mar.23</t>
  </si>
  <si>
    <t>Jan.22</t>
  </si>
  <si>
    <t>Fev.22</t>
  </si>
  <si>
    <t>Mar.22</t>
  </si>
  <si>
    <r>
      <t>1ºT 2023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</si>
  <si>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1ºT 2023  (Pe)</t>
  </si>
  <si>
    <r>
      <t xml:space="preserve">1ºT 2023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</si>
  <si>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1º T 2023 </t>
    </r>
    <r>
      <rPr>
        <vertAlign val="subscript"/>
        <sz val="9"/>
        <color theme="0"/>
        <rFont val="Calibri"/>
        <family val="2"/>
        <scheme val="minor"/>
      </rPr>
      <t>(Pe)</t>
    </r>
  </si>
  <si>
    <t>1º T 2022</t>
  </si>
  <si>
    <r>
      <t xml:space="preserve">1º T 2023 </t>
    </r>
    <r>
      <rPr>
        <vertAlign val="subscript"/>
        <sz val="10"/>
        <color theme="0"/>
        <rFont val="Arial"/>
        <family val="2"/>
      </rPr>
      <t>(Pe)</t>
    </r>
  </si>
  <si>
    <r>
      <t>1º T 2023</t>
    </r>
    <r>
      <rPr>
        <vertAlign val="subscript"/>
        <sz val="10"/>
        <color theme="0"/>
        <rFont val="Arial"/>
        <family val="2"/>
      </rPr>
      <t xml:space="preserve"> (Pe)</t>
    </r>
  </si>
  <si>
    <r>
      <t xml:space="preserve">4º T 2022 </t>
    </r>
    <r>
      <rPr>
        <vertAlign val="subscript"/>
        <sz val="9"/>
        <color theme="0"/>
        <rFont val="Arial"/>
        <family val="2"/>
      </rPr>
      <t>(Po)</t>
    </r>
  </si>
  <si>
    <r>
      <t xml:space="preserve">1º T 2023 </t>
    </r>
    <r>
      <rPr>
        <vertAlign val="subscript"/>
        <sz val="9"/>
        <color theme="0"/>
        <rFont val="Arial"/>
        <family val="2"/>
      </rPr>
      <t>(Pe)</t>
    </r>
  </si>
  <si>
    <t>1º 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</si>
</sst>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</numFmts>
  <fonts count="7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vertAlign val="superscript"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51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theme="7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theme="7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theme="0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0"/>
      </left>
      <right/>
      <top/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84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left" indent="2"/>
    </xf>
    <xf numFmtId="166" fontId="28" fillId="0" borderId="12" xfId="0" applyNumberFormat="1" applyFont="1" applyBorder="1" applyAlignment="1">
      <alignment horizontal="right"/>
    </xf>
    <xf numFmtId="165" fontId="28" fillId="0" borderId="11" xfId="0" applyNumberFormat="1" applyFont="1" applyBorder="1" applyAlignment="1">
      <alignment horizontal="right"/>
    </xf>
    <xf numFmtId="0" fontId="26" fillId="2" borderId="6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9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11" xfId="0" applyFont="1" applyBorder="1" applyAlignment="1">
      <alignment horizontal="left" vertical="center" indent="1"/>
    </xf>
    <xf numFmtId="165" fontId="37" fillId="0" borderId="11" xfId="0" applyNumberFormat="1" applyFont="1" applyBorder="1" applyAlignment="1">
      <alignment vertical="center"/>
    </xf>
    <xf numFmtId="0" fontId="22" fillId="0" borderId="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17" fontId="22" fillId="0" borderId="4" xfId="0" applyNumberFormat="1" applyFont="1" applyBorder="1" applyAlignment="1">
      <alignment horizontal="center" vertical="center"/>
    </xf>
    <xf numFmtId="166" fontId="35" fillId="0" borderId="15" xfId="0" applyNumberFormat="1" applyFont="1" applyBorder="1" applyAlignment="1">
      <alignment horizontal="right" vertical="center"/>
    </xf>
    <xf numFmtId="166" fontId="35" fillId="0" borderId="4" xfId="0" applyNumberFormat="1" applyFont="1" applyBorder="1" applyAlignment="1">
      <alignment horizontal="right" vertical="center"/>
    </xf>
    <xf numFmtId="166" fontId="37" fillId="0" borderId="15" xfId="0" applyNumberFormat="1" applyFont="1" applyBorder="1" applyAlignment="1">
      <alignment horizontal="right" vertical="center"/>
    </xf>
    <xf numFmtId="166" fontId="37" fillId="0" borderId="4" xfId="0" applyNumberFormat="1" applyFont="1" applyBorder="1" applyAlignment="1">
      <alignment horizontal="right" vertical="center"/>
    </xf>
    <xf numFmtId="166" fontId="37" fillId="0" borderId="16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0" fontId="22" fillId="0" borderId="18" xfId="0" applyFont="1" applyBorder="1" applyAlignment="1">
      <alignment horizontal="center" vertical="center"/>
    </xf>
    <xf numFmtId="17" fontId="22" fillId="0" borderId="19" xfId="0" applyNumberFormat="1" applyFont="1" applyBorder="1" applyAlignment="1">
      <alignment horizontal="center" vertical="center"/>
    </xf>
    <xf numFmtId="17" fontId="22" fillId="0" borderId="20" xfId="0" applyNumberFormat="1" applyFont="1" applyBorder="1" applyAlignment="1">
      <alignment horizontal="center" vertical="center"/>
    </xf>
    <xf numFmtId="166" fontId="38" fillId="0" borderId="15" xfId="0" applyNumberFormat="1" applyFont="1" applyBorder="1" applyAlignment="1">
      <alignment horizontal="right" vertical="center"/>
    </xf>
    <xf numFmtId="166" fontId="38" fillId="0" borderId="4" xfId="0" applyNumberFormat="1" applyFont="1" applyBorder="1" applyAlignment="1">
      <alignment horizontal="right" vertical="center"/>
    </xf>
    <xf numFmtId="0" fontId="22" fillId="0" borderId="18" xfId="0" applyFont="1" applyBorder="1" applyAlignment="1">
      <alignment vertical="center"/>
    </xf>
    <xf numFmtId="165" fontId="35" fillId="0" borderId="15" xfId="0" applyNumberFormat="1" applyFont="1" applyBorder="1" applyAlignment="1">
      <alignment horizontal="right" vertical="center"/>
    </xf>
    <xf numFmtId="165" fontId="37" fillId="0" borderId="15" xfId="0" applyNumberFormat="1" applyFont="1" applyBorder="1" applyAlignment="1">
      <alignment horizontal="right" vertical="center"/>
    </xf>
    <xf numFmtId="165" fontId="42" fillId="0" borderId="15" xfId="0" applyNumberFormat="1" applyFont="1" applyBorder="1" applyAlignment="1">
      <alignment horizontal="right" vertical="center"/>
    </xf>
    <xf numFmtId="165" fontId="38" fillId="0" borderId="15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36" fillId="0" borderId="5" xfId="0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165" fontId="35" fillId="0" borderId="15" xfId="0" applyNumberFormat="1" applyFont="1" applyBorder="1" applyAlignment="1">
      <alignment vertical="center"/>
    </xf>
    <xf numFmtId="165" fontId="37" fillId="0" borderId="15" xfId="0" applyNumberFormat="1" applyFont="1" applyBorder="1" applyAlignment="1">
      <alignment vertical="center"/>
    </xf>
    <xf numFmtId="0" fontId="22" fillId="0" borderId="11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5" xfId="0" applyFont="1" applyBorder="1" applyAlignment="1">
      <alignment horizontal="center" vertical="center"/>
    </xf>
    <xf numFmtId="0" fontId="50" fillId="0" borderId="5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21" xfId="0" applyNumberFormat="1" applyFont="1" applyFill="1" applyBorder="1" applyAlignment="1">
      <alignment horizontal="center" vertical="center"/>
    </xf>
    <xf numFmtId="0" fontId="36" fillId="0" borderId="4" xfId="0" applyFont="1" applyBorder="1"/>
    <xf numFmtId="0" fontId="22" fillId="0" borderId="15" xfId="0" applyFont="1" applyBorder="1" applyAlignment="1">
      <alignment horizontal="center"/>
    </xf>
    <xf numFmtId="17" fontId="22" fillId="0" borderId="4" xfId="0" applyNumberFormat="1" applyFont="1" applyBorder="1" applyAlignment="1">
      <alignment horizontal="center"/>
    </xf>
    <xf numFmtId="0" fontId="31" fillId="0" borderId="4" xfId="0" applyFont="1" applyBorder="1"/>
    <xf numFmtId="166" fontId="31" fillId="0" borderId="15" xfId="0" applyNumberFormat="1" applyFont="1" applyBorder="1" applyAlignment="1">
      <alignment horizontal="right"/>
    </xf>
    <xf numFmtId="166" fontId="31" fillId="0" borderId="4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6" fontId="22" fillId="0" borderId="15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4" xfId="0" applyNumberFormat="1" applyFont="1" applyBorder="1" applyAlignment="1">
      <alignment horizontal="right"/>
    </xf>
    <xf numFmtId="0" fontId="31" fillId="0" borderId="4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4" xfId="0" applyNumberFormat="1" applyFont="1" applyBorder="1" applyAlignment="1">
      <alignment horizontal="right"/>
    </xf>
    <xf numFmtId="0" fontId="22" fillId="0" borderId="4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4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4" xfId="0" applyNumberFormat="1" applyFont="1" applyBorder="1" applyAlignment="1">
      <alignment horizontal="right"/>
    </xf>
    <xf numFmtId="0" fontId="22" fillId="0" borderId="4" xfId="0" applyFont="1" applyBorder="1" applyAlignment="1">
      <alignment horizontal="left"/>
    </xf>
    <xf numFmtId="0" fontId="22" fillId="0" borderId="4" xfId="0" applyFont="1" applyBorder="1" applyAlignment="1">
      <alignment horizontal="center"/>
    </xf>
    <xf numFmtId="169" fontId="31" fillId="0" borderId="4" xfId="0" applyNumberFormat="1" applyFont="1" applyBorder="1" applyAlignment="1">
      <alignment horizontal="right"/>
    </xf>
    <xf numFmtId="0" fontId="36" fillId="0" borderId="4" xfId="0" applyFont="1" applyBorder="1" applyAlignment="1">
      <alignment horizontal="left"/>
    </xf>
    <xf numFmtId="0" fontId="22" fillId="0" borderId="17" xfId="0" applyFont="1" applyBorder="1" applyAlignment="1">
      <alignment horizontal="left" indent="2"/>
    </xf>
    <xf numFmtId="166" fontId="22" fillId="0" borderId="16" xfId="0" applyNumberFormat="1" applyFont="1" applyBorder="1" applyAlignment="1">
      <alignment horizontal="right"/>
    </xf>
    <xf numFmtId="169" fontId="37" fillId="0" borderId="11" xfId="0" applyNumberFormat="1" applyFont="1" applyBorder="1" applyAlignment="1">
      <alignment horizontal="right"/>
    </xf>
    <xf numFmtId="169" fontId="37" fillId="0" borderId="17" xfId="0" applyNumberFormat="1" applyFont="1" applyBorder="1" applyAlignment="1">
      <alignment horizontal="right"/>
    </xf>
    <xf numFmtId="0" fontId="36" fillId="0" borderId="2" xfId="0" applyFont="1" applyBorder="1"/>
    <xf numFmtId="0" fontId="22" fillId="0" borderId="26" xfId="0" applyFont="1" applyBorder="1" applyAlignment="1">
      <alignment horizontal="center"/>
    </xf>
    <xf numFmtId="17" fontId="22" fillId="0" borderId="3" xfId="0" applyNumberFormat="1" applyFont="1" applyBorder="1" applyAlignment="1">
      <alignment horizontal="center"/>
    </xf>
    <xf numFmtId="17" fontId="22" fillId="0" borderId="2" xfId="0" applyNumberFormat="1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169" fontId="31" fillId="0" borderId="15" xfId="0" applyNumberFormat="1" applyFont="1" applyBorder="1" applyAlignment="1">
      <alignment horizontal="right"/>
    </xf>
    <xf numFmtId="169" fontId="22" fillId="0" borderId="15" xfId="0" applyNumberFormat="1" applyFont="1" applyBorder="1" applyAlignment="1">
      <alignment horizontal="right"/>
    </xf>
    <xf numFmtId="169" fontId="22" fillId="0" borderId="4" xfId="0" quotePrefix="1" applyNumberFormat="1" applyFont="1" applyBorder="1" applyAlignment="1">
      <alignment horizontal="right"/>
    </xf>
    <xf numFmtId="169" fontId="37" fillId="0" borderId="4" xfId="0" quotePrefix="1" applyNumberFormat="1" applyFont="1" applyBorder="1" applyAlignment="1">
      <alignment horizontal="right"/>
    </xf>
    <xf numFmtId="0" fontId="22" fillId="0" borderId="4" xfId="0" applyFont="1" applyBorder="1" applyAlignment="1">
      <alignment horizontal="left" indent="1"/>
    </xf>
    <xf numFmtId="169" fontId="22" fillId="0" borderId="16" xfId="0" applyNumberFormat="1" applyFont="1" applyBorder="1" applyAlignment="1">
      <alignment horizontal="right"/>
    </xf>
    <xf numFmtId="169" fontId="37" fillId="0" borderId="11" xfId="0" quotePrefix="1" applyNumberFormat="1" applyFont="1" applyBorder="1" applyAlignment="1">
      <alignment horizontal="right"/>
    </xf>
    <xf numFmtId="169" fontId="37" fillId="0" borderId="17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0" fontId="36" fillId="0" borderId="20" xfId="0" applyFont="1" applyBorder="1"/>
    <xf numFmtId="0" fontId="36" fillId="0" borderId="10" xfId="41" applyFont="1" applyBorder="1"/>
    <xf numFmtId="0" fontId="22" fillId="0" borderId="18" xfId="0" applyFont="1" applyBorder="1" applyAlignment="1">
      <alignment horizontal="center"/>
    </xf>
    <xf numFmtId="17" fontId="22" fillId="0" borderId="19" xfId="0" applyNumberFormat="1" applyFont="1" applyBorder="1" applyAlignment="1">
      <alignment horizontal="center"/>
    </xf>
    <xf numFmtId="17" fontId="22" fillId="0" borderId="20" xfId="0" applyNumberFormat="1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4" xfId="41" applyFont="1" applyBorder="1"/>
    <xf numFmtId="0" fontId="22" fillId="0" borderId="15" xfId="42" applyFont="1" applyBorder="1" applyAlignment="1">
      <alignment horizontal="center"/>
    </xf>
    <xf numFmtId="0" fontId="22" fillId="0" borderId="4" xfId="41" applyFont="1" applyBorder="1" applyAlignment="1">
      <alignment horizontal="left" indent="1"/>
    </xf>
    <xf numFmtId="165" fontId="22" fillId="0" borderId="15" xfId="42" applyNumberFormat="1" applyFont="1" applyBorder="1" applyAlignment="1">
      <alignment horizontal="right"/>
    </xf>
    <xf numFmtId="0" fontId="22" fillId="0" borderId="4" xfId="41" applyFont="1" applyBorder="1" applyAlignment="1">
      <alignment horizontal="left"/>
    </xf>
    <xf numFmtId="0" fontId="31" fillId="0" borderId="4" xfId="41" applyFont="1" applyBorder="1" applyAlignment="1">
      <alignment horizontal="left"/>
    </xf>
    <xf numFmtId="165" fontId="31" fillId="0" borderId="15" xfId="42" applyNumberFormat="1" applyFont="1" applyBorder="1" applyAlignment="1">
      <alignment horizontal="right"/>
    </xf>
    <xf numFmtId="165" fontId="31" fillId="0" borderId="0" xfId="42" applyNumberFormat="1" applyFont="1" applyAlignment="1">
      <alignment horizontal="right"/>
    </xf>
    <xf numFmtId="0" fontId="22" fillId="0" borderId="5" xfId="41" applyFont="1" applyBorder="1" applyAlignment="1">
      <alignment horizontal="center"/>
    </xf>
    <xf numFmtId="0" fontId="22" fillId="0" borderId="17" xfId="41" applyFont="1" applyBorder="1" applyAlignment="1">
      <alignment horizontal="left"/>
    </xf>
    <xf numFmtId="0" fontId="22" fillId="0" borderId="16" xfId="41" applyFont="1" applyBorder="1" applyAlignment="1">
      <alignment horizontal="center"/>
    </xf>
    <xf numFmtId="0" fontId="22" fillId="0" borderId="11" xfId="41" applyFont="1" applyBorder="1" applyAlignment="1">
      <alignment horizontal="center"/>
    </xf>
    <xf numFmtId="0" fontId="22" fillId="0" borderId="17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6" fillId="0" borderId="20" xfId="41" applyFont="1" applyBorder="1"/>
    <xf numFmtId="0" fontId="22" fillId="0" borderId="18" xfId="42" applyFont="1" applyBorder="1" applyAlignment="1">
      <alignment horizontal="center"/>
    </xf>
    <xf numFmtId="17" fontId="22" fillId="0" borderId="19" xfId="42" applyNumberFormat="1" applyFont="1" applyBorder="1" applyAlignment="1">
      <alignment horizontal="center"/>
    </xf>
    <xf numFmtId="17" fontId="22" fillId="0" borderId="20" xfId="42" applyNumberFormat="1" applyFont="1" applyBorder="1" applyAlignment="1">
      <alignment horizontal="center"/>
    </xf>
    <xf numFmtId="0" fontId="22" fillId="0" borderId="19" xfId="42" applyFont="1" applyBorder="1" applyAlignment="1">
      <alignment horizontal="center"/>
    </xf>
    <xf numFmtId="0" fontId="31" fillId="0" borderId="4" xfId="41" applyFont="1" applyBorder="1"/>
    <xf numFmtId="0" fontId="22" fillId="0" borderId="4" xfId="41" applyFont="1" applyBorder="1" applyAlignment="1">
      <alignment horizontal="left" indent="2"/>
    </xf>
    <xf numFmtId="170" fontId="22" fillId="0" borderId="15" xfId="42" applyNumberFormat="1" applyFont="1" applyBorder="1" applyAlignment="1">
      <alignment horizontal="right"/>
    </xf>
    <xf numFmtId="170" fontId="22" fillId="0" borderId="0" xfId="42" applyNumberFormat="1" applyFont="1" applyAlignment="1">
      <alignment horizontal="right"/>
    </xf>
    <xf numFmtId="0" fontId="31" fillId="0" borderId="4" xfId="41" applyFont="1" applyBorder="1" applyAlignment="1">
      <alignment horizontal="left" indent="2"/>
    </xf>
    <xf numFmtId="0" fontId="22" fillId="0" borderId="4" xfId="41" applyFont="1" applyBorder="1" applyAlignment="1">
      <alignment horizontal="left" indent="3"/>
    </xf>
    <xf numFmtId="0" fontId="22" fillId="0" borderId="4" xfId="41" applyFont="1" applyBorder="1" applyAlignment="1">
      <alignment horizontal="left" indent="6"/>
    </xf>
    <xf numFmtId="0" fontId="22" fillId="0" borderId="4" xfId="41" applyFont="1" applyBorder="1" applyAlignment="1">
      <alignment horizontal="left" indent="4"/>
    </xf>
    <xf numFmtId="0" fontId="22" fillId="0" borderId="16" xfId="41" applyFont="1" applyBorder="1" applyAlignment="1">
      <alignment horizontal="left"/>
    </xf>
    <xf numFmtId="174" fontId="22" fillId="0" borderId="0" xfId="41" applyNumberFormat="1" applyFont="1" applyAlignment="1">
      <alignment horizontal="center"/>
    </xf>
    <xf numFmtId="166" fontId="35" fillId="0" borderId="15" xfId="42" applyNumberFormat="1" applyFont="1" applyBorder="1" applyAlignment="1">
      <alignment horizontal="right"/>
    </xf>
    <xf numFmtId="1" fontId="22" fillId="0" borderId="0" xfId="42" applyNumberFormat="1" applyFont="1" applyAlignment="1">
      <alignment horizontal="center"/>
    </xf>
    <xf numFmtId="1" fontId="22" fillId="0" borderId="4" xfId="42" applyNumberFormat="1" applyFont="1" applyBorder="1" applyAlignment="1">
      <alignment horizontal="center"/>
    </xf>
    <xf numFmtId="1" fontId="22" fillId="0" borderId="15" xfId="42" applyNumberFormat="1" applyFont="1" applyBorder="1" applyAlignment="1">
      <alignment horizontal="center"/>
    </xf>
    <xf numFmtId="1" fontId="22" fillId="0" borderId="15" xfId="42" applyNumberFormat="1" applyFont="1" applyBorder="1" applyAlignment="1">
      <alignment horizontal="right"/>
    </xf>
    <xf numFmtId="1" fontId="22" fillId="0" borderId="0" xfId="42" applyNumberFormat="1" applyFont="1" applyAlignment="1">
      <alignment horizontal="right"/>
    </xf>
    <xf numFmtId="1" fontId="22" fillId="0" borderId="4" xfId="42" applyNumberFormat="1" applyFont="1" applyBorder="1" applyAlignment="1">
      <alignment horizontal="right"/>
    </xf>
    <xf numFmtId="0" fontId="31" fillId="0" borderId="4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166" fontId="35" fillId="0" borderId="0" xfId="42" applyNumberFormat="1" applyFont="1" applyAlignment="1">
      <alignment horizontal="right"/>
    </xf>
    <xf numFmtId="166" fontId="35" fillId="0" borderId="4" xfId="42" applyNumberFormat="1" applyFont="1" applyBorder="1" applyAlignment="1">
      <alignment horizontal="right"/>
    </xf>
    <xf numFmtId="0" fontId="36" fillId="0" borderId="4" xfId="41" applyFont="1" applyBorder="1" applyAlignment="1">
      <alignment horizontal="left" indent="1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31" xfId="6" applyFont="1" applyBorder="1" applyAlignment="1">
      <alignment vertical="center"/>
    </xf>
    <xf numFmtId="165" fontId="3" fillId="0" borderId="31" xfId="7" applyNumberFormat="1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40" fillId="0" borderId="34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1" fontId="4" fillId="0" borderId="36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66" fontId="4" fillId="0" borderId="35" xfId="6" applyNumberFormat="1" applyFont="1" applyBorder="1" applyAlignment="1">
      <alignment vertical="center"/>
    </xf>
    <xf numFmtId="165" fontId="35" fillId="0" borderId="0" xfId="8" applyNumberFormat="1" applyFont="1" applyAlignment="1">
      <alignment vertical="center"/>
    </xf>
    <xf numFmtId="165" fontId="37" fillId="0" borderId="0" xfId="8" applyNumberFormat="1" applyFont="1" applyAlignment="1">
      <alignment vertical="center"/>
    </xf>
    <xf numFmtId="1" fontId="4" fillId="0" borderId="37" xfId="7" applyNumberFormat="1" applyFont="1" applyBorder="1" applyAlignment="1">
      <alignment horizontal="center" vertical="center"/>
    </xf>
    <xf numFmtId="1" fontId="4" fillId="0" borderId="36" xfId="8" applyNumberFormat="1" applyFont="1" applyBorder="1" applyAlignment="1">
      <alignment horizontal="center" vertical="center"/>
    </xf>
    <xf numFmtId="166" fontId="35" fillId="0" borderId="37" xfId="0" applyNumberFormat="1" applyFont="1" applyBorder="1" applyAlignment="1">
      <alignment vertical="center"/>
    </xf>
    <xf numFmtId="166" fontId="37" fillId="0" borderId="37" xfId="8" applyNumberFormat="1" applyFont="1" applyBorder="1" applyAlignment="1">
      <alignment vertical="center"/>
    </xf>
    <xf numFmtId="0" fontId="37" fillId="0" borderId="37" xfId="0" applyFont="1" applyBorder="1" applyAlignment="1">
      <alignment horizontal="center" vertical="center"/>
    </xf>
    <xf numFmtId="166" fontId="37" fillId="0" borderId="37" xfId="6" applyNumberFormat="1" applyFont="1" applyBorder="1" applyAlignment="1">
      <alignment vertical="center"/>
    </xf>
    <xf numFmtId="166" fontId="4" fillId="0" borderId="38" xfId="6" applyNumberFormat="1" applyFont="1" applyBorder="1" applyAlignment="1">
      <alignment vertical="center"/>
    </xf>
    <xf numFmtId="165" fontId="3" fillId="0" borderId="35" xfId="7" applyNumberFormat="1" applyFont="1" applyBorder="1" applyAlignment="1">
      <alignment vertical="center"/>
    </xf>
    <xf numFmtId="0" fontId="34" fillId="0" borderId="32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32" fillId="0" borderId="32" xfId="0" applyFont="1" applyBorder="1" applyAlignment="1">
      <alignment horizontal="left" vertical="center" indent="1"/>
    </xf>
    <xf numFmtId="0" fontId="6" fillId="0" borderId="32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62" fillId="2" borderId="9" xfId="0" applyFont="1" applyFill="1" applyBorder="1" applyAlignment="1">
      <alignment horizontal="center" vertical="center"/>
    </xf>
    <xf numFmtId="0" fontId="62" fillId="2" borderId="13" xfId="0" applyFont="1" applyFill="1" applyBorder="1" applyAlignment="1">
      <alignment horizontal="center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59" fillId="0" borderId="36" xfId="8" applyFont="1" applyBorder="1" applyAlignment="1">
      <alignment horizontal="center" vertical="center"/>
    </xf>
    <xf numFmtId="0" fontId="59" fillId="0" borderId="37" xfId="8" applyFont="1" applyBorder="1" applyAlignment="1">
      <alignment horizontal="center" vertical="center"/>
    </xf>
    <xf numFmtId="0" fontId="59" fillId="0" borderId="0" xfId="8" applyFont="1" applyAlignment="1">
      <alignment horizontal="center" vertical="center"/>
    </xf>
    <xf numFmtId="166" fontId="35" fillId="0" borderId="36" xfId="0" applyNumberFormat="1" applyFont="1" applyBorder="1" applyAlignment="1">
      <alignment horizontal="right" vertical="center"/>
    </xf>
    <xf numFmtId="166" fontId="35" fillId="0" borderId="37" xfId="0" applyNumberFormat="1" applyFont="1" applyBorder="1" applyAlignment="1">
      <alignment horizontal="right" vertical="center"/>
    </xf>
    <xf numFmtId="166" fontId="37" fillId="0" borderId="36" xfId="0" applyNumberFormat="1" applyFont="1" applyBorder="1" applyAlignment="1">
      <alignment horizontal="right" vertical="center"/>
    </xf>
    <xf numFmtId="166" fontId="37" fillId="0" borderId="37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6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31" xfId="6" applyFont="1" applyBorder="1" applyAlignment="1">
      <alignment vertical="center"/>
    </xf>
    <xf numFmtId="166" fontId="37" fillId="0" borderId="35" xfId="0" applyNumberFormat="1" applyFont="1" applyBorder="1" applyAlignment="1">
      <alignment horizontal="right" vertical="center"/>
    </xf>
    <xf numFmtId="166" fontId="37" fillId="0" borderId="38" xfId="0" applyNumberFormat="1" applyFont="1" applyBorder="1" applyAlignment="1">
      <alignment horizontal="right" vertical="center"/>
    </xf>
    <xf numFmtId="166" fontId="37" fillId="0" borderId="31" xfId="0" applyNumberFormat="1" applyFont="1" applyBorder="1" applyAlignment="1">
      <alignment horizontal="right" vertical="center"/>
    </xf>
    <xf numFmtId="165" fontId="37" fillId="0" borderId="31" xfId="8" applyNumberFormat="1" applyFont="1" applyBorder="1" applyAlignment="1">
      <alignment horizontal="right" vertical="center"/>
    </xf>
    <xf numFmtId="165" fontId="35" fillId="0" borderId="36" xfId="8" applyNumberFormat="1" applyFont="1" applyBorder="1" applyAlignment="1">
      <alignment horizontal="right" vertical="center"/>
    </xf>
    <xf numFmtId="165" fontId="37" fillId="0" borderId="36" xfId="8" applyNumberFormat="1" applyFont="1" applyBorder="1" applyAlignment="1">
      <alignment horizontal="right" vertical="center"/>
    </xf>
    <xf numFmtId="165" fontId="37" fillId="0" borderId="35" xfId="8" applyNumberFormat="1" applyFont="1" applyBorder="1" applyAlignment="1">
      <alignment horizontal="right" vertical="center"/>
    </xf>
    <xf numFmtId="0" fontId="40" fillId="0" borderId="32" xfId="0" applyFont="1" applyBorder="1" applyAlignment="1">
      <alignment vertical="center"/>
    </xf>
    <xf numFmtId="0" fontId="34" fillId="0" borderId="32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3" xfId="6" applyFont="1" applyFill="1" applyBorder="1" applyAlignment="1">
      <alignment vertical="center"/>
    </xf>
    <xf numFmtId="0" fontId="4" fillId="3" borderId="13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7" fillId="3" borderId="0" xfId="12" applyFont="1" applyFill="1" applyAlignment="1">
      <alignment vertical="center"/>
    </xf>
    <xf numFmtId="0" fontId="67" fillId="3" borderId="13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31" xfId="6" applyFont="1" applyBorder="1" applyAlignment="1">
      <alignment vertical="center"/>
    </xf>
    <xf numFmtId="0" fontId="22" fillId="0" borderId="38" xfId="6" applyFont="1" applyBorder="1" applyAlignment="1">
      <alignment vertical="center" wrapText="1"/>
    </xf>
    <xf numFmtId="0" fontId="62" fillId="2" borderId="13" xfId="0" applyFont="1" applyFill="1" applyBorder="1" applyAlignment="1">
      <alignment horizontal="center" vertical="center" wrapText="1"/>
    </xf>
    <xf numFmtId="0" fontId="67" fillId="3" borderId="0" xfId="6" applyFont="1" applyFill="1" applyAlignment="1">
      <alignment vertical="center"/>
    </xf>
    <xf numFmtId="0" fontId="67" fillId="3" borderId="0" xfId="12" applyFont="1" applyFill="1"/>
    <xf numFmtId="0" fontId="37" fillId="0" borderId="0" xfId="12" applyFont="1"/>
    <xf numFmtId="0" fontId="37" fillId="0" borderId="36" xfId="8" applyFont="1" applyBorder="1" applyAlignment="1">
      <alignment horizontal="center" vertical="center" wrapText="1"/>
    </xf>
    <xf numFmtId="0" fontId="37" fillId="0" borderId="39" xfId="8" applyFont="1" applyBorder="1" applyAlignment="1">
      <alignment horizontal="center" vertical="center" wrapText="1"/>
    </xf>
    <xf numFmtId="0" fontId="37" fillId="0" borderId="40" xfId="8" applyFont="1" applyBorder="1" applyAlignment="1">
      <alignment horizontal="center" vertical="center" wrapText="1"/>
    </xf>
    <xf numFmtId="0" fontId="37" fillId="0" borderId="43" xfId="8" applyFont="1" applyBorder="1" applyAlignment="1">
      <alignment horizontal="center" vertical="center" wrapText="1"/>
    </xf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36" xfId="6" applyNumberFormat="1" applyFont="1" applyBorder="1" applyAlignment="1">
      <alignment horizontal="right" vertical="center"/>
    </xf>
    <xf numFmtId="166" fontId="31" fillId="0" borderId="39" xfId="6" applyNumberFormat="1" applyFont="1" applyBorder="1" applyAlignment="1">
      <alignment horizontal="right" vertical="center"/>
    </xf>
    <xf numFmtId="167" fontId="31" fillId="0" borderId="40" xfId="28" applyNumberFormat="1" applyFont="1" applyBorder="1" applyAlignment="1">
      <alignment horizontal="right" vertical="center"/>
    </xf>
    <xf numFmtId="167" fontId="31" fillId="0" borderId="43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167" fontId="22" fillId="0" borderId="40" xfId="28" applyNumberFormat="1" applyFont="1" applyBorder="1" applyAlignment="1">
      <alignment horizontal="right" vertical="center"/>
    </xf>
    <xf numFmtId="0" fontId="37" fillId="0" borderId="0" xfId="12" quotePrefix="1" applyFont="1" applyAlignment="1">
      <alignment horizontal="left" vertical="center"/>
    </xf>
    <xf numFmtId="166" fontId="37" fillId="0" borderId="36" xfId="8" applyNumberFormat="1" applyFont="1" applyBorder="1" applyAlignment="1">
      <alignment horizontal="right" vertical="center"/>
    </xf>
    <xf numFmtId="166" fontId="37" fillId="0" borderId="39" xfId="8" applyNumberFormat="1" applyFont="1" applyBorder="1" applyAlignment="1">
      <alignment horizontal="right" vertical="center"/>
    </xf>
    <xf numFmtId="167" fontId="22" fillId="0" borderId="43" xfId="28" applyNumberFormat="1" applyFont="1" applyBorder="1" applyAlignment="1">
      <alignment horizontal="right" vertical="center"/>
    </xf>
    <xf numFmtId="166" fontId="22" fillId="0" borderId="36" xfId="6" applyNumberFormat="1" applyFont="1" applyBorder="1" applyAlignment="1">
      <alignment horizontal="right" vertical="center"/>
    </xf>
    <xf numFmtId="166" fontId="22" fillId="0" borderId="39" xfId="6" applyNumberFormat="1" applyFont="1" applyBorder="1" applyAlignment="1">
      <alignment horizontal="right" vertical="center"/>
    </xf>
    <xf numFmtId="166" fontId="22" fillId="0" borderId="35" xfId="6" applyNumberFormat="1" applyFont="1" applyBorder="1" applyAlignment="1">
      <alignment horizontal="right" vertical="center"/>
    </xf>
    <xf numFmtId="166" fontId="22" fillId="0" borderId="41" xfId="6" applyNumberFormat="1" applyFont="1" applyBorder="1" applyAlignment="1">
      <alignment horizontal="right" vertical="center"/>
    </xf>
    <xf numFmtId="167" fontId="22" fillId="0" borderId="42" xfId="28" applyNumberFormat="1" applyFont="1" applyBorder="1" applyAlignment="1">
      <alignment horizontal="right" vertical="center"/>
    </xf>
    <xf numFmtId="167" fontId="22" fillId="0" borderId="44" xfId="28" applyNumberFormat="1" applyFont="1" applyBorder="1" applyAlignment="1">
      <alignment horizontal="right" vertical="center"/>
    </xf>
    <xf numFmtId="0" fontId="37" fillId="0" borderId="38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8" fillId="0" borderId="0" xfId="0" applyFont="1"/>
    <xf numFmtId="0" fontId="69" fillId="0" borderId="0" xfId="4" applyFont="1" applyAlignment="1" applyProtection="1"/>
    <xf numFmtId="0" fontId="70" fillId="0" borderId="0" xfId="0" applyFont="1"/>
    <xf numFmtId="166" fontId="37" fillId="0" borderId="11" xfId="0" applyNumberFormat="1" applyFont="1" applyBorder="1" applyAlignment="1">
      <alignment horizontal="right" vertical="center"/>
    </xf>
    <xf numFmtId="166" fontId="37" fillId="0" borderId="17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5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5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5" xfId="0" quotePrefix="1" applyNumberFormat="1" applyFont="1" applyBorder="1" applyAlignment="1">
      <alignment horizontal="right" vertical="center"/>
    </xf>
    <xf numFmtId="177" fontId="37" fillId="0" borderId="16" xfId="0" applyNumberFormat="1" applyFont="1" applyBorder="1" applyAlignment="1">
      <alignment horizontal="right" vertical="center"/>
    </xf>
    <xf numFmtId="177" fontId="37" fillId="0" borderId="11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5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6" xfId="0" applyNumberFormat="1" applyFont="1" applyBorder="1" applyAlignment="1">
      <alignment vertical="center"/>
    </xf>
    <xf numFmtId="17" fontId="22" fillId="0" borderId="0" xfId="0" applyNumberFormat="1" applyFont="1" applyAlignment="1">
      <alignment horizont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5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5" xfId="0" applyNumberFormat="1" applyFont="1" applyBorder="1" applyAlignment="1">
      <alignment horizontal="right"/>
    </xf>
    <xf numFmtId="165" fontId="22" fillId="0" borderId="16" xfId="0" applyNumberFormat="1" applyFont="1" applyBorder="1" applyAlignment="1">
      <alignment horizontal="right"/>
    </xf>
    <xf numFmtId="165" fontId="22" fillId="0" borderId="11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5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36" xfId="8" applyNumberFormat="1" applyFont="1" applyBorder="1" applyAlignment="1">
      <alignment horizontal="right" vertical="center"/>
    </xf>
    <xf numFmtId="166" fontId="35" fillId="0" borderId="37" xfId="8" applyNumberFormat="1" applyFont="1" applyBorder="1" applyAlignment="1">
      <alignment horizontal="right" vertical="center"/>
    </xf>
    <xf numFmtId="166" fontId="37" fillId="0" borderId="37" xfId="8" applyNumberFormat="1" applyFont="1" applyBorder="1" applyAlignment="1">
      <alignment horizontal="right" vertical="center"/>
    </xf>
    <xf numFmtId="166" fontId="22" fillId="0" borderId="37" xfId="6" applyNumberFormat="1" applyFont="1" applyBorder="1" applyAlignment="1">
      <alignment horizontal="right" vertical="center"/>
    </xf>
    <xf numFmtId="166" fontId="22" fillId="0" borderId="38" xfId="6" applyNumberFormat="1" applyFont="1" applyBorder="1" applyAlignment="1">
      <alignment horizontal="right" vertical="center"/>
    </xf>
    <xf numFmtId="0" fontId="36" fillId="0" borderId="5" xfId="41" applyFont="1" applyBorder="1"/>
    <xf numFmtId="0" fontId="22" fillId="0" borderId="5" xfId="41" applyFont="1" applyBorder="1" applyAlignment="1">
      <alignment horizontal="left"/>
    </xf>
    <xf numFmtId="0" fontId="22" fillId="0" borderId="12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50" xfId="0" applyFont="1" applyFill="1" applyBorder="1" applyAlignment="1">
      <alignment horizontal="center" vertical="center" wrapText="1"/>
    </xf>
    <xf numFmtId="165" fontId="29" fillId="0" borderId="5" xfId="0" applyNumberFormat="1" applyFont="1" applyBorder="1" applyAlignment="1">
      <alignment horizontal="right" indent="1"/>
    </xf>
    <xf numFmtId="165" fontId="29" fillId="0" borderId="0" xfId="0" applyNumberFormat="1" applyFont="1" applyAlignment="1">
      <alignment horizontal="right" indent="1"/>
    </xf>
    <xf numFmtId="165" fontId="28" fillId="0" borderId="5" xfId="0" applyNumberFormat="1" applyFont="1" applyBorder="1" applyAlignment="1">
      <alignment horizontal="right" indent="1"/>
    </xf>
    <xf numFmtId="165" fontId="28" fillId="0" borderId="0" xfId="0" applyNumberFormat="1" applyFont="1" applyAlignment="1">
      <alignment horizontal="right" indent="1"/>
    </xf>
    <xf numFmtId="166" fontId="35" fillId="0" borderId="5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5" xfId="0" applyNumberFormat="1" applyFont="1" applyBorder="1" applyAlignment="1">
      <alignment horizontal="right" indent="1"/>
    </xf>
    <xf numFmtId="166" fontId="38" fillId="0" borderId="5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5" xfId="0" applyNumberFormat="1" applyFont="1" applyBorder="1" applyAlignment="1">
      <alignment horizontal="right" indent="1"/>
    </xf>
    <xf numFmtId="166" fontId="31" fillId="0" borderId="48" xfId="0" applyNumberFormat="1" applyFont="1" applyBorder="1" applyAlignment="1">
      <alignment horizontal="right"/>
    </xf>
    <xf numFmtId="166" fontId="31" fillId="0" borderId="49" xfId="0" applyNumberFormat="1" applyFont="1" applyBorder="1" applyAlignment="1">
      <alignment horizontal="right"/>
    </xf>
    <xf numFmtId="0" fontId="22" fillId="0" borderId="48" xfId="0" applyFont="1" applyBorder="1" applyAlignment="1">
      <alignment horizontal="center"/>
    </xf>
    <xf numFmtId="0" fontId="22" fillId="0" borderId="49" xfId="0" applyFont="1" applyBorder="1" applyAlignment="1">
      <alignment horizontal="center"/>
    </xf>
    <xf numFmtId="0" fontId="22" fillId="0" borderId="0" xfId="42" applyFont="1" applyAlignment="1">
      <alignment horizontal="center"/>
    </xf>
    <xf numFmtId="169" fontId="22" fillId="0" borderId="48" xfId="0" applyNumberFormat="1" applyFont="1" applyBorder="1" applyAlignment="1">
      <alignment horizontal="right"/>
    </xf>
    <xf numFmtId="169" fontId="22" fillId="0" borderId="0" xfId="0" applyNumberFormat="1" applyFont="1"/>
    <xf numFmtId="169" fontId="22" fillId="0" borderId="49" xfId="0" applyNumberFormat="1" applyFont="1" applyBorder="1" applyAlignment="1">
      <alignment horizontal="right"/>
    </xf>
    <xf numFmtId="165" fontId="22" fillId="0" borderId="0" xfId="42" applyNumberFormat="1" applyFont="1" applyAlignment="1">
      <alignment horizontal="right"/>
    </xf>
    <xf numFmtId="166" fontId="22" fillId="0" borderId="48" xfId="0" applyNumberFormat="1" applyFont="1" applyBorder="1" applyAlignment="1">
      <alignment horizontal="center"/>
    </xf>
    <xf numFmtId="166" fontId="22" fillId="0" borderId="0" xfId="0" applyNumberFormat="1" applyFont="1" applyAlignment="1">
      <alignment horizontal="center"/>
    </xf>
    <xf numFmtId="166" fontId="22" fillId="0" borderId="49" xfId="0" applyNumberFormat="1" applyFont="1" applyBorder="1" applyAlignment="1">
      <alignment horizontal="center"/>
    </xf>
    <xf numFmtId="166" fontId="22" fillId="0" borderId="48" xfId="0" applyNumberFormat="1" applyFont="1" applyBorder="1" applyAlignment="1">
      <alignment horizontal="right"/>
    </xf>
    <xf numFmtId="166" fontId="22" fillId="0" borderId="0" xfId="0" applyNumberFormat="1" applyFont="1"/>
    <xf numFmtId="166" fontId="22" fillId="0" borderId="49" xfId="0" applyNumberFormat="1" applyFont="1" applyBorder="1"/>
    <xf numFmtId="166" fontId="22" fillId="0" borderId="49" xfId="0" applyNumberFormat="1" applyFont="1" applyBorder="1" applyAlignment="1">
      <alignment horizontal="right"/>
    </xf>
    <xf numFmtId="166" fontId="17" fillId="0" borderId="48" xfId="0" applyNumberFormat="1" applyFont="1" applyBorder="1" applyAlignment="1">
      <alignment horizontal="right"/>
    </xf>
    <xf numFmtId="166" fontId="17" fillId="0" borderId="0" xfId="0" applyNumberFormat="1" applyFont="1" applyAlignment="1">
      <alignment horizontal="right"/>
    </xf>
    <xf numFmtId="166" fontId="17" fillId="0" borderId="49" xfId="0" applyNumberFormat="1" applyFont="1" applyBorder="1" applyAlignment="1">
      <alignment horizontal="right"/>
    </xf>
    <xf numFmtId="166" fontId="16" fillId="0" borderId="48" xfId="0" applyNumberFormat="1" applyFont="1" applyBorder="1" applyAlignment="1">
      <alignment horizontal="right"/>
    </xf>
    <xf numFmtId="166" fontId="16" fillId="0" borderId="49" xfId="0" applyNumberFormat="1" applyFont="1" applyBorder="1" applyAlignment="1">
      <alignment horizontal="right"/>
    </xf>
    <xf numFmtId="166" fontId="16" fillId="0" borderId="0" xfId="0" applyNumberFormat="1" applyFont="1" applyAlignment="1">
      <alignment horizontal="center"/>
    </xf>
    <xf numFmtId="166" fontId="16" fillId="0" borderId="49" xfId="0" applyNumberFormat="1" applyFont="1" applyBorder="1" applyAlignment="1">
      <alignment horizontal="center"/>
    </xf>
    <xf numFmtId="166" fontId="16" fillId="0" borderId="0" xfId="0" applyNumberFormat="1" applyFont="1"/>
    <xf numFmtId="166" fontId="16" fillId="0" borderId="49" xfId="0" applyNumberFormat="1" applyFont="1" applyBorder="1"/>
    <xf numFmtId="166" fontId="16" fillId="0" borderId="48" xfId="0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49" xfId="0" applyNumberFormat="1" applyFont="1" applyBorder="1" applyAlignment="1">
      <alignment horizontal="right"/>
    </xf>
    <xf numFmtId="166" fontId="35" fillId="0" borderId="48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1" fontId="22" fillId="0" borderId="0" xfId="0" applyNumberFormat="1" applyFont="1" applyAlignment="1">
      <alignment horizontal="center"/>
    </xf>
    <xf numFmtId="1" fontId="22" fillId="0" borderId="49" xfId="0" applyNumberFormat="1" applyFont="1" applyBorder="1" applyAlignment="1">
      <alignment horizontal="center"/>
    </xf>
    <xf numFmtId="169" fontId="22" fillId="0" borderId="49" xfId="0" applyNumberFormat="1" applyFont="1" applyBorder="1"/>
    <xf numFmtId="1" fontId="22" fillId="0" borderId="0" xfId="0" applyNumberFormat="1" applyFont="1" applyAlignment="1">
      <alignment horizontal="right"/>
    </xf>
    <xf numFmtId="1" fontId="22" fillId="0" borderId="49" xfId="0" applyNumberFormat="1" applyFont="1" applyBorder="1" applyAlignment="1">
      <alignment horizontal="right"/>
    </xf>
    <xf numFmtId="1" fontId="22" fillId="0" borderId="48" xfId="0" applyNumberFormat="1" applyFont="1" applyBorder="1" applyAlignment="1">
      <alignment horizontal="right"/>
    </xf>
    <xf numFmtId="1" fontId="22" fillId="0" borderId="15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6" fontId="37" fillId="0" borderId="36" xfId="8" applyNumberFormat="1" applyFont="1" applyBorder="1" applyAlignment="1">
      <alignment vertical="center"/>
    </xf>
    <xf numFmtId="0" fontId="37" fillId="0" borderId="36" xfId="0" applyFont="1" applyBorder="1" applyAlignment="1">
      <alignment horizontal="center" vertical="center"/>
    </xf>
    <xf numFmtId="166" fontId="35" fillId="0" borderId="36" xfId="0" applyNumberFormat="1" applyFont="1" applyBorder="1" applyAlignment="1">
      <alignment vertical="center"/>
    </xf>
    <xf numFmtId="166" fontId="37" fillId="0" borderId="36" xfId="6" applyNumberFormat="1" applyFont="1" applyBorder="1" applyAlignment="1">
      <alignment vertical="center"/>
    </xf>
    <xf numFmtId="165" fontId="35" fillId="0" borderId="36" xfId="8" applyNumberFormat="1" applyFont="1" applyBorder="1" applyAlignment="1">
      <alignment vertical="center"/>
    </xf>
    <xf numFmtId="165" fontId="37" fillId="0" borderId="36" xfId="8" applyNumberFormat="1" applyFont="1" applyBorder="1" applyAlignment="1">
      <alignment vertical="center"/>
    </xf>
    <xf numFmtId="0" fontId="54" fillId="2" borderId="23" xfId="0" applyFont="1" applyFill="1" applyBorder="1" applyAlignment="1">
      <alignment horizontal="center" vertical="center" wrapText="1"/>
    </xf>
    <xf numFmtId="0" fontId="54" fillId="2" borderId="24" xfId="0" applyFont="1" applyFill="1" applyBorder="1" applyAlignment="1">
      <alignment horizontal="center" vertical="center" wrapText="1"/>
    </xf>
    <xf numFmtId="0" fontId="26" fillId="2" borderId="45" xfId="0" applyFont="1" applyFill="1" applyBorder="1" applyAlignment="1">
      <alignment horizontal="center" vertical="center"/>
    </xf>
    <xf numFmtId="0" fontId="26" fillId="2" borderId="46" xfId="0" applyFont="1" applyFill="1" applyBorder="1" applyAlignment="1">
      <alignment horizontal="center" vertical="center"/>
    </xf>
    <xf numFmtId="0" fontId="26" fillId="2" borderId="47" xfId="0" applyFont="1" applyFill="1" applyBorder="1" applyAlignment="1">
      <alignment horizontal="center" vertical="center"/>
    </xf>
    <xf numFmtId="0" fontId="54" fillId="2" borderId="1" xfId="0" applyFont="1" applyFill="1" applyBorder="1" applyAlignment="1">
      <alignment horizontal="center" vertical="center" wrapText="1"/>
    </xf>
    <xf numFmtId="0" fontId="54" fillId="2" borderId="27" xfId="0" applyFont="1" applyFill="1" applyBorder="1" applyAlignment="1">
      <alignment horizontal="center" vertical="center" wrapText="1"/>
    </xf>
    <xf numFmtId="0" fontId="31" fillId="0" borderId="4" xfId="41" applyFont="1" applyBorder="1" applyAlignment="1">
      <alignment horizontal="center" wrapText="1"/>
    </xf>
    <xf numFmtId="0" fontId="54" fillId="2" borderId="28" xfId="0" applyFont="1" applyFill="1" applyBorder="1" applyAlignment="1">
      <alignment horizontal="center" vertical="center" wrapText="1"/>
    </xf>
    <xf numFmtId="0" fontId="54" fillId="2" borderId="30" xfId="0" applyFont="1" applyFill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/>
    </xf>
    <xf numFmtId="0" fontId="24" fillId="2" borderId="23" xfId="0" applyFont="1" applyFill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center" vertical="center" wrapText="1"/>
    </xf>
    <xf numFmtId="0" fontId="24" fillId="2" borderId="25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/>
    </xf>
    <xf numFmtId="0" fontId="26" fillId="2" borderId="14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9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9B8357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>
      <selection activeCell="B33" sqref="B33"/>
    </sheetView>
  </sheetViews>
  <sheetFormatPr defaultColWidth="9.109375" defaultRowHeight="14.4" x14ac:dyDescent="0.3"/>
  <cols>
    <col min="1" max="1" width="2.44140625" customWidth="1"/>
    <col min="2" max="2" width="137" customWidth="1"/>
  </cols>
  <sheetData>
    <row r="1" spans="1:2" x14ac:dyDescent="0.3">
      <c r="A1" t="s">
        <v>116</v>
      </c>
    </row>
    <row r="7" spans="1:2" x14ac:dyDescent="0.3">
      <c r="A7" t="s">
        <v>116</v>
      </c>
    </row>
    <row r="8" spans="1:2" x14ac:dyDescent="0.3">
      <c r="B8" s="356" t="s">
        <v>186</v>
      </c>
    </row>
    <row r="9" spans="1:2" x14ac:dyDescent="0.3">
      <c r="B9" t="s">
        <v>116</v>
      </c>
    </row>
    <row r="10" spans="1:2" x14ac:dyDescent="0.3">
      <c r="B10" s="357" t="s">
        <v>115</v>
      </c>
    </row>
    <row r="11" spans="1:2" x14ac:dyDescent="0.3">
      <c r="B11" t="s">
        <v>116</v>
      </c>
    </row>
    <row r="12" spans="1:2" s="253" customFormat="1" x14ac:dyDescent="0.3">
      <c r="B12" s="358" t="str">
        <f>'Q01'!B2</f>
        <v>Quadro 01 - Transporte marítimo - Embarcações entradas (número e dimensão) nos portos nacionais</v>
      </c>
    </row>
    <row r="13" spans="1:2" s="253" customFormat="1" x14ac:dyDescent="0.3">
      <c r="B13" s="358" t="str">
        <f>'Q02'!B2</f>
        <v>Quadro 02 - Transporte marítimo - Movimento de mercadorias nos portos nacionais por tipo de tráfego</v>
      </c>
    </row>
    <row r="14" spans="1:2" s="253" customFormat="1" x14ac:dyDescent="0.3">
      <c r="B14" s="358" t="str">
        <f>'Q03'!B2</f>
        <v>Quadro 03 - Transporte marítimo - Movimento de mercadorias carregadas e descarregadas nos portos nacionais</v>
      </c>
    </row>
    <row r="15" spans="1:2" s="253" customFormat="1" x14ac:dyDescent="0.3">
      <c r="B15" s="358" t="str">
        <f>'Q04'!B2</f>
        <v>Quadro 04 - Transporte marítimo - Movimento de mercadorias por tipo de carga nos principais portos nacionais</v>
      </c>
    </row>
    <row r="16" spans="1:2" s="253" customFormat="1" x14ac:dyDescent="0.3">
      <c r="B16" s="358"/>
    </row>
    <row r="17" spans="2:2" s="253" customFormat="1" x14ac:dyDescent="0.3">
      <c r="B17" s="358" t="str">
        <f>'Q05'!B2</f>
        <v>Quadro 05 - Transporte fluvial - Movimento de passageiros em vias navegáveis interiores, por travessia fluvial</v>
      </c>
    </row>
    <row r="18" spans="2:2" s="253" customFormat="1" x14ac:dyDescent="0.3">
      <c r="B18" s="358" t="str">
        <f>'Q06'!B2</f>
        <v>Quadro 06 - Transporte fluvial - Movimento de veículos em vias navegáveis interiores, por travessia fluvial</v>
      </c>
    </row>
    <row r="19" spans="2:2" s="253" customFormat="1" x14ac:dyDescent="0.3">
      <c r="B19" s="358"/>
    </row>
    <row r="20" spans="2:2" s="253" customFormat="1" x14ac:dyDescent="0.3">
      <c r="B20" s="358" t="str">
        <f>'Q07'!B2</f>
        <v xml:space="preserve">Quadro 07 - Transporte aéreo - Aeronaves aterradas nas infraestruturas aeroportuárias nacionais, em voos comerciais </v>
      </c>
    </row>
    <row r="21" spans="2:2" s="253" customFormat="1" x14ac:dyDescent="0.3">
      <c r="B21" s="358" t="str">
        <f>'Q08'!B2</f>
        <v>Quadro 08 - Transporte aéreo - Passageiros  movimentados nas infraestruturas aeroportuárias nacionais, em voos comerciais</v>
      </c>
    </row>
    <row r="22" spans="2:2" s="253" customFormat="1" x14ac:dyDescent="0.3">
      <c r="B22" s="358" t="str">
        <f>'Q09'!B2</f>
        <v>Quadro 09 - Transporte aéreo - Movimento de passageiros, carga e correio nas infraestruturas aeroportuárias nacionais, em tráfego comercial, por sentido</v>
      </c>
    </row>
    <row r="23" spans="2:2" s="253" customFormat="1" x14ac:dyDescent="0.3">
      <c r="B23" s="358"/>
    </row>
    <row r="24" spans="2:2" s="253" customFormat="1" x14ac:dyDescent="0.3">
      <c r="B24" s="358" t="str">
        <f>'Q10'!B2</f>
        <v>Quadro 10 - Transporte ferroviário - Movimento de passageiros e mercadorias em transporte ferroviário pesado</v>
      </c>
    </row>
    <row r="25" spans="2:2" s="253" customFormat="1" x14ac:dyDescent="0.3">
      <c r="B25" s="358" t="str">
        <f>'Q11'!B2</f>
        <v>Quadro 11 - Transporte ferroviário - Movimento de passageiros nos sistemas ferroviários ligeiros</v>
      </c>
    </row>
    <row r="26" spans="2:2" s="253" customFormat="1" x14ac:dyDescent="0.3">
      <c r="B26" s="358"/>
    </row>
    <row r="27" spans="2:2" s="253" customFormat="1" x14ac:dyDescent="0.3">
      <c r="B27" s="358" t="str">
        <f>'Q12'!B2</f>
        <v>Quadro 12 - Transporte rodoviário - Principais indicadores da atividade do transporte rodoviário de mercadorias</v>
      </c>
    </row>
    <row r="28" spans="2:2" s="253" customFormat="1" x14ac:dyDescent="0.3">
      <c r="B28" s="358" t="str">
        <f>'Q13'!B2</f>
        <v>Quadro 13 - Transporte rodoviário - Mercadorias transportadas por tipo de transporte e de viagem</v>
      </c>
    </row>
    <row r="29" spans="2:2" s="253" customFormat="1" x14ac:dyDescent="0.3">
      <c r="B29" s="358" t="str">
        <f>'Q14'!B2</f>
        <v>Quadro 14 - Transporte rodoviário - Transporte nacional de mercadorias, segundo os principais grupos de mercadorias (NST)</v>
      </c>
    </row>
    <row r="30" spans="2:2" s="253" customFormat="1" x14ac:dyDescent="0.3">
      <c r="B30" s="358" t="str">
        <f>'Q15'!B2</f>
        <v>Quadro 15 - Transporte rodoviário - Transporte internacional (a) de mercadorias por Origem/Destino</v>
      </c>
    </row>
    <row r="31" spans="2:2" s="253" customFormat="1" x14ac:dyDescent="0.3">
      <c r="B31" s="359"/>
    </row>
    <row r="32" spans="2:2" s="253" customFormat="1" x14ac:dyDescent="0.3">
      <c r="B32" s="358" t="str">
        <f>'Q16'!B2</f>
        <v>Quadro 16 - Transporte por conduta - Transporte de gás por gasoluto, segundo o sentido e a via</v>
      </c>
    </row>
    <row r="33" spans="2:2" s="253" customFormat="1" x14ac:dyDescent="0.3">
      <c r="B33" s="358" t="str">
        <f>'Q17'!B2</f>
        <v>Quadro 17 - Transporte por conduta - Transporte nacional de mercadorias no oleoduto multiproduto Aveiras-Sines, segundo a mercadoria</v>
      </c>
    </row>
    <row r="34" spans="2:2" x14ac:dyDescent="0.3">
      <c r="B34" s="359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workbookViewId="0"/>
  </sheetViews>
  <sheetFormatPr defaultColWidth="9.109375" defaultRowHeight="12" x14ac:dyDescent="0.3"/>
  <cols>
    <col min="1" max="1" width="1.44140625" style="80" customWidth="1"/>
    <col min="2" max="2" width="33.44140625" style="80" customWidth="1"/>
    <col min="3" max="3" width="8.5546875" style="80" customWidth="1"/>
    <col min="4" max="4" width="10.5546875" style="81" customWidth="1"/>
    <col min="5" max="7" width="10.44140625" style="81" customWidth="1"/>
    <col min="8" max="8" width="10.5546875" style="81" customWidth="1"/>
    <col min="9" max="11" width="10.44140625" style="81" customWidth="1"/>
    <col min="12" max="15" width="7.5546875" style="80" customWidth="1"/>
    <col min="16" max="16" width="2" style="80" customWidth="1"/>
    <col min="17" max="46" width="5.5546875" style="82" customWidth="1"/>
    <col min="47" max="16384" width="9.109375" style="80"/>
  </cols>
  <sheetData>
    <row r="1" spans="2:46" ht="6.75" customHeight="1" x14ac:dyDescent="0.3"/>
    <row r="2" spans="2:46" ht="13.65" customHeight="1" x14ac:dyDescent="0.3">
      <c r="B2" s="86" t="s">
        <v>130</v>
      </c>
      <c r="C2" s="83"/>
    </row>
    <row r="3" spans="2:46" ht="8.25" customHeight="1" x14ac:dyDescent="0.3"/>
    <row r="4" spans="2:46" ht="8.25" customHeight="1" x14ac:dyDescent="0.3">
      <c r="J4" s="477"/>
      <c r="K4" s="477"/>
    </row>
    <row r="5" spans="2:46" ht="20.100000000000001" customHeight="1" thickBot="1" x14ac:dyDescent="0.35">
      <c r="B5" s="475"/>
      <c r="C5" s="475" t="s">
        <v>3</v>
      </c>
      <c r="D5" s="472" t="s">
        <v>195</v>
      </c>
      <c r="E5" s="473"/>
      <c r="F5" s="473"/>
      <c r="G5" s="474"/>
      <c r="H5" s="472" t="s">
        <v>187</v>
      </c>
      <c r="I5" s="473"/>
      <c r="J5" s="473"/>
      <c r="K5" s="474"/>
      <c r="L5" s="472" t="s">
        <v>50</v>
      </c>
      <c r="M5" s="473"/>
      <c r="N5" s="473"/>
      <c r="O5" s="474"/>
    </row>
    <row r="6" spans="2:46" ht="20.100000000000001" customHeight="1" x14ac:dyDescent="0.3">
      <c r="B6" s="475"/>
      <c r="C6" s="475"/>
      <c r="D6" s="78" t="s">
        <v>0</v>
      </c>
      <c r="E6" s="79" t="s">
        <v>189</v>
      </c>
      <c r="F6" s="78" t="s">
        <v>190</v>
      </c>
      <c r="G6" s="79" t="s">
        <v>191</v>
      </c>
      <c r="H6" s="78" t="s">
        <v>0</v>
      </c>
      <c r="I6" s="79" t="s">
        <v>192</v>
      </c>
      <c r="J6" s="78" t="s">
        <v>193</v>
      </c>
      <c r="K6" s="79" t="s">
        <v>194</v>
      </c>
      <c r="L6" s="78" t="s">
        <v>0</v>
      </c>
      <c r="M6" s="132" t="s">
        <v>189</v>
      </c>
      <c r="N6" s="132" t="s">
        <v>190</v>
      </c>
      <c r="O6" s="133" t="s">
        <v>191</v>
      </c>
    </row>
    <row r="7" spans="2:46" ht="6.9" customHeight="1" x14ac:dyDescent="0.3">
      <c r="B7" s="88"/>
      <c r="C7" s="126"/>
      <c r="D7" s="89"/>
      <c r="E7" s="90"/>
      <c r="F7" s="90"/>
      <c r="G7" s="90"/>
      <c r="H7" s="97"/>
      <c r="I7" s="90"/>
      <c r="J7" s="90"/>
      <c r="K7" s="90"/>
      <c r="L7" s="127"/>
      <c r="M7" s="53"/>
      <c r="N7" s="53"/>
      <c r="O7" s="53"/>
    </row>
    <row r="8" spans="2:46" s="83" customFormat="1" ht="15" customHeight="1" x14ac:dyDescent="0.3">
      <c r="B8" s="86" t="s">
        <v>43</v>
      </c>
      <c r="C8" s="96" t="s">
        <v>16</v>
      </c>
      <c r="D8" s="91">
        <v>12869642</v>
      </c>
      <c r="E8" s="91">
        <v>3943995</v>
      </c>
      <c r="F8" s="91">
        <v>4042423</v>
      </c>
      <c r="G8" s="91">
        <v>4883224</v>
      </c>
      <c r="H8" s="99">
        <v>8341329</v>
      </c>
      <c r="I8" s="91">
        <v>2142926</v>
      </c>
      <c r="J8" s="91">
        <v>2598413</v>
      </c>
      <c r="K8" s="91">
        <v>3599990</v>
      </c>
      <c r="L8" s="128">
        <v>54.3</v>
      </c>
      <c r="M8" s="124">
        <v>84</v>
      </c>
      <c r="N8" s="124">
        <v>55.6</v>
      </c>
      <c r="O8" s="124">
        <v>35.6</v>
      </c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</row>
    <row r="9" spans="2:46" ht="15" customHeight="1" x14ac:dyDescent="0.3">
      <c r="B9" s="380" t="s">
        <v>45</v>
      </c>
      <c r="C9" s="96" t="s">
        <v>16</v>
      </c>
      <c r="D9" s="93">
        <v>6421947</v>
      </c>
      <c r="E9" s="93">
        <v>1880986</v>
      </c>
      <c r="F9" s="93">
        <v>2061982</v>
      </c>
      <c r="G9" s="93">
        <v>2478979</v>
      </c>
      <c r="H9" s="101">
        <v>4169659</v>
      </c>
      <c r="I9" s="93">
        <v>990310</v>
      </c>
      <c r="J9" s="93">
        <v>1337885</v>
      </c>
      <c r="K9" s="93">
        <v>1841464</v>
      </c>
      <c r="L9" s="129">
        <v>54</v>
      </c>
      <c r="M9" s="125">
        <v>89.9</v>
      </c>
      <c r="N9" s="125">
        <v>54.1</v>
      </c>
      <c r="O9" s="125">
        <v>34.6</v>
      </c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</row>
    <row r="10" spans="2:46" ht="15" customHeight="1" x14ac:dyDescent="0.3">
      <c r="B10" s="380" t="s">
        <v>53</v>
      </c>
      <c r="C10" s="96" t="s">
        <v>16</v>
      </c>
      <c r="D10" s="93">
        <v>6394337</v>
      </c>
      <c r="E10" s="93">
        <v>2047336</v>
      </c>
      <c r="F10" s="93">
        <v>1962472</v>
      </c>
      <c r="G10" s="93">
        <v>2384529</v>
      </c>
      <c r="H10" s="101">
        <v>4126768</v>
      </c>
      <c r="I10" s="93">
        <v>1139931</v>
      </c>
      <c r="J10" s="93">
        <v>1245552</v>
      </c>
      <c r="K10" s="93">
        <v>1741285</v>
      </c>
      <c r="L10" s="129">
        <v>54.9</v>
      </c>
      <c r="M10" s="125">
        <v>79.599999999999994</v>
      </c>
      <c r="N10" s="125">
        <v>57.6</v>
      </c>
      <c r="O10" s="125">
        <v>36.9</v>
      </c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</row>
    <row r="11" spans="2:46" ht="15" customHeight="1" x14ac:dyDescent="0.3">
      <c r="B11" s="380" t="s">
        <v>42</v>
      </c>
      <c r="C11" s="96" t="s">
        <v>16</v>
      </c>
      <c r="D11" s="93">
        <v>53358</v>
      </c>
      <c r="E11" s="93">
        <v>15673</v>
      </c>
      <c r="F11" s="93">
        <v>17969</v>
      </c>
      <c r="G11" s="93">
        <v>19716</v>
      </c>
      <c r="H11" s="101">
        <v>44902</v>
      </c>
      <c r="I11" s="93">
        <v>12685</v>
      </c>
      <c r="J11" s="93">
        <v>14976</v>
      </c>
      <c r="K11" s="93">
        <v>17241</v>
      </c>
      <c r="L11" s="129">
        <v>18.8</v>
      </c>
      <c r="M11" s="125">
        <v>23.6</v>
      </c>
      <c r="N11" s="125">
        <v>20</v>
      </c>
      <c r="O11" s="125">
        <v>14.4</v>
      </c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</row>
    <row r="12" spans="2:46" ht="13.65" customHeight="1" x14ac:dyDescent="0.3">
      <c r="B12" s="380"/>
      <c r="C12" s="96"/>
      <c r="D12" s="370"/>
      <c r="E12" s="370"/>
      <c r="F12" s="370"/>
      <c r="G12" s="370"/>
      <c r="H12" s="371"/>
      <c r="I12" s="370"/>
      <c r="J12" s="370"/>
      <c r="K12" s="370"/>
      <c r="L12" s="129"/>
      <c r="M12" s="125"/>
      <c r="N12" s="125"/>
      <c r="O12" s="125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</row>
    <row r="13" spans="2:46" s="83" customFormat="1" ht="15" customHeight="1" x14ac:dyDescent="0.3">
      <c r="B13" s="86" t="s">
        <v>44</v>
      </c>
      <c r="C13" s="96" t="s">
        <v>5</v>
      </c>
      <c r="D13" s="91">
        <v>52756.199000000001</v>
      </c>
      <c r="E13" s="91">
        <v>16700.087</v>
      </c>
      <c r="F13" s="91">
        <v>16854.042000000001</v>
      </c>
      <c r="G13" s="372">
        <v>19202.07</v>
      </c>
      <c r="H13" s="99">
        <v>52835.865999999995</v>
      </c>
      <c r="I13" s="91">
        <v>16766.851999999999</v>
      </c>
      <c r="J13" s="91">
        <v>17226.135999999999</v>
      </c>
      <c r="K13" s="372">
        <v>18842.878000000001</v>
      </c>
      <c r="L13" s="128">
        <v>-0.2</v>
      </c>
      <c r="M13" s="124">
        <v>-0.4</v>
      </c>
      <c r="N13" s="124">
        <v>-2.2000000000000002</v>
      </c>
      <c r="O13" s="124">
        <v>1.9</v>
      </c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</row>
    <row r="14" spans="2:46" ht="15" customHeight="1" x14ac:dyDescent="0.3">
      <c r="B14" s="380" t="s">
        <v>46</v>
      </c>
      <c r="C14" s="96" t="s">
        <v>5</v>
      </c>
      <c r="D14" s="93">
        <v>25032.466</v>
      </c>
      <c r="E14" s="93">
        <v>7783.6959999999999</v>
      </c>
      <c r="F14" s="93">
        <v>8081.0680000000002</v>
      </c>
      <c r="G14" s="93">
        <v>9167.7019999999993</v>
      </c>
      <c r="H14" s="101">
        <v>25395.534</v>
      </c>
      <c r="I14" s="93">
        <v>8100.1679999999997</v>
      </c>
      <c r="J14" s="93">
        <v>8322.9719999999998</v>
      </c>
      <c r="K14" s="93">
        <v>8972.3940000000002</v>
      </c>
      <c r="L14" s="129">
        <v>-1.4</v>
      </c>
      <c r="M14" s="125">
        <v>-3.9</v>
      </c>
      <c r="N14" s="125">
        <v>-2.9</v>
      </c>
      <c r="O14" s="125">
        <v>2.2000000000000002</v>
      </c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</row>
    <row r="15" spans="2:46" ht="15" customHeight="1" thickBot="1" x14ac:dyDescent="0.35">
      <c r="B15" s="130" t="s">
        <v>47</v>
      </c>
      <c r="C15" s="131" t="s">
        <v>5</v>
      </c>
      <c r="D15" s="360">
        <v>27723.733</v>
      </c>
      <c r="E15" s="360">
        <v>8916.3909999999996</v>
      </c>
      <c r="F15" s="360">
        <v>8772.9740000000002</v>
      </c>
      <c r="G15" s="360">
        <v>10034.368</v>
      </c>
      <c r="H15" s="103">
        <v>27440.331999999999</v>
      </c>
      <c r="I15" s="360">
        <v>8666.6839999999993</v>
      </c>
      <c r="J15" s="360">
        <v>8903.1640000000007</v>
      </c>
      <c r="K15" s="360">
        <v>9870.4840000000004</v>
      </c>
      <c r="L15" s="373">
        <v>1</v>
      </c>
      <c r="M15" s="95">
        <v>2.9</v>
      </c>
      <c r="N15" s="95">
        <v>-1.5</v>
      </c>
      <c r="O15" s="95">
        <v>1.7</v>
      </c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</row>
    <row r="16" spans="2:46" ht="13.65" customHeight="1" thickTop="1" x14ac:dyDescent="0.3">
      <c r="B16" s="82" t="s">
        <v>164</v>
      </c>
      <c r="C16" s="81"/>
      <c r="K16" s="80"/>
      <c r="O16" s="61" t="s">
        <v>121</v>
      </c>
    </row>
    <row r="17" spans="3:15" ht="13.65" customHeight="1" x14ac:dyDescent="0.3">
      <c r="C17" s="81"/>
      <c r="K17" s="80"/>
      <c r="O17" s="61"/>
    </row>
    <row r="18" spans="3:15" x14ac:dyDescent="0.3">
      <c r="L18" s="81"/>
      <c r="M18" s="81"/>
      <c r="N18" s="121"/>
      <c r="O18" s="121"/>
    </row>
    <row r="19" spans="3:15" ht="15" customHeight="1" x14ac:dyDescent="0.3"/>
    <row r="20" spans="3:15" ht="15" customHeight="1" x14ac:dyDescent="0.3"/>
    <row r="21" spans="3:15" ht="15" customHeight="1" x14ac:dyDescent="0.25">
      <c r="L21" s="122"/>
      <c r="M21" s="122"/>
      <c r="N21" s="122"/>
      <c r="O21" s="122"/>
    </row>
    <row r="22" spans="3:15" x14ac:dyDescent="0.25">
      <c r="L22" s="123"/>
      <c r="M22" s="123"/>
      <c r="N22" s="123"/>
      <c r="O22" s="123"/>
    </row>
    <row r="23" spans="3:15" x14ac:dyDescent="0.25">
      <c r="L23" s="123"/>
      <c r="M23" s="123"/>
      <c r="N23" s="123"/>
      <c r="O23" s="123"/>
    </row>
    <row r="24" spans="3:15" x14ac:dyDescent="0.25">
      <c r="L24" s="123"/>
      <c r="M24" s="123"/>
      <c r="N24" s="123"/>
      <c r="O24" s="123"/>
    </row>
    <row r="25" spans="3:15" x14ac:dyDescent="0.25">
      <c r="L25" s="123"/>
      <c r="M25" s="123"/>
      <c r="N25" s="123"/>
    </row>
    <row r="26" spans="3:15" x14ac:dyDescent="0.25">
      <c r="L26" s="123"/>
      <c r="M26" s="123"/>
      <c r="N26" s="123"/>
    </row>
    <row r="27" spans="3:15" x14ac:dyDescent="0.25">
      <c r="L27" s="123"/>
      <c r="M27" s="123"/>
      <c r="N27" s="123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T32"/>
  <sheetViews>
    <sheetView showGridLines="0" zoomScalePageLayoutView="53" workbookViewId="0"/>
  </sheetViews>
  <sheetFormatPr defaultColWidth="9.109375" defaultRowHeight="13.8" x14ac:dyDescent="0.3"/>
  <cols>
    <col min="1" max="1" width="1" style="135" customWidth="1"/>
    <col min="2" max="2" width="25.44140625" style="135" customWidth="1"/>
    <col min="3" max="3" width="7.44140625" style="136" customWidth="1"/>
    <col min="4" max="4" width="11.109375" style="136" customWidth="1"/>
    <col min="5" max="7" width="9.44140625" style="136" customWidth="1"/>
    <col min="8" max="8" width="10.44140625" style="136" customWidth="1"/>
    <col min="9" max="11" width="9.44140625" style="136" customWidth="1"/>
    <col min="12" max="13" width="7.44140625" style="136" customWidth="1"/>
    <col min="14" max="15" width="7.44140625" style="135" customWidth="1"/>
    <col min="16" max="16" width="1.44140625" style="135" customWidth="1"/>
    <col min="17" max="28" width="5.5546875" style="135" customWidth="1"/>
    <col min="29" max="29" width="1.88671875" style="135" customWidth="1"/>
    <col min="30" max="16384" width="9.109375" style="135"/>
  </cols>
  <sheetData>
    <row r="1" spans="1:46" ht="6.75" customHeight="1" x14ac:dyDescent="0.3">
      <c r="A1" s="135" t="s">
        <v>167</v>
      </c>
    </row>
    <row r="2" spans="1:46" ht="13.65" customHeight="1" x14ac:dyDescent="0.3">
      <c r="B2" s="137" t="s">
        <v>101</v>
      </c>
      <c r="C2" s="138"/>
    </row>
    <row r="3" spans="1:46" ht="4.6500000000000004" customHeight="1" x14ac:dyDescent="0.3">
      <c r="B3" s="137"/>
      <c r="C3" s="138"/>
    </row>
    <row r="4" spans="1:46" ht="7.5" customHeight="1" x14ac:dyDescent="0.3"/>
    <row r="5" spans="1:46" s="80" customFormat="1" ht="20.100000000000001" customHeight="1" thickBot="1" x14ac:dyDescent="0.35">
      <c r="B5" s="475"/>
      <c r="C5" s="475" t="s">
        <v>3</v>
      </c>
      <c r="D5" s="472" t="s">
        <v>195</v>
      </c>
      <c r="E5" s="473"/>
      <c r="F5" s="473"/>
      <c r="G5" s="474"/>
      <c r="H5" s="472" t="s">
        <v>187</v>
      </c>
      <c r="I5" s="473"/>
      <c r="J5" s="473"/>
      <c r="K5" s="474"/>
      <c r="L5" s="472" t="s">
        <v>50</v>
      </c>
      <c r="M5" s="473"/>
      <c r="N5" s="473"/>
      <c r="O5" s="474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</row>
    <row r="6" spans="1:46" s="80" customFormat="1" ht="20.100000000000001" customHeight="1" x14ac:dyDescent="0.3">
      <c r="B6" s="475"/>
      <c r="C6" s="475"/>
      <c r="D6" s="78" t="s">
        <v>0</v>
      </c>
      <c r="E6" s="79" t="s">
        <v>189</v>
      </c>
      <c r="F6" s="78" t="s">
        <v>190</v>
      </c>
      <c r="G6" s="79" t="s">
        <v>191</v>
      </c>
      <c r="H6" s="78" t="s">
        <v>0</v>
      </c>
      <c r="I6" s="79" t="s">
        <v>192</v>
      </c>
      <c r="J6" s="78" t="s">
        <v>193</v>
      </c>
      <c r="K6" s="79" t="s">
        <v>194</v>
      </c>
      <c r="L6" s="78" t="s">
        <v>0</v>
      </c>
      <c r="M6" s="132" t="str">
        <f>E6</f>
        <v>Jan.23</v>
      </c>
      <c r="N6" s="132" t="str">
        <f>F6</f>
        <v>Fev.23</v>
      </c>
      <c r="O6" s="133" t="str">
        <f>G6</f>
        <v>Mar.23</v>
      </c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</row>
    <row r="7" spans="1:46" s="80" customFormat="1" ht="6.9" customHeight="1" x14ac:dyDescent="0.3">
      <c r="B7" s="144"/>
      <c r="C7" s="126"/>
      <c r="D7" s="89"/>
      <c r="E7" s="90"/>
      <c r="F7" s="90"/>
      <c r="G7" s="90"/>
      <c r="H7" s="97"/>
      <c r="I7" s="90"/>
      <c r="J7" s="90"/>
      <c r="K7" s="90"/>
      <c r="L7" s="127"/>
      <c r="M7" s="53"/>
      <c r="N7" s="53"/>
      <c r="O7" s="53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</row>
    <row r="8" spans="1:46" s="83" customFormat="1" ht="15" customHeight="1" x14ac:dyDescent="0.3">
      <c r="B8" s="144" t="s">
        <v>1</v>
      </c>
      <c r="C8" s="153" t="s">
        <v>170</v>
      </c>
      <c r="D8" s="91">
        <f>SUM(D9:D11)</f>
        <v>44310.563731779286</v>
      </c>
      <c r="E8" s="91">
        <f t="shared" ref="E8:K8" si="0">SUM(E9:E11)</f>
        <v>15341.762429329407</v>
      </c>
      <c r="F8" s="91">
        <f t="shared" si="0"/>
        <v>13015.653085619533</v>
      </c>
      <c r="G8" s="91">
        <f t="shared" si="0"/>
        <v>15953.148216830346</v>
      </c>
      <c r="H8" s="99">
        <f t="shared" si="0"/>
        <v>37558.737384463988</v>
      </c>
      <c r="I8" s="91">
        <f t="shared" si="0"/>
        <v>11524.324754925081</v>
      </c>
      <c r="J8" s="91">
        <f t="shared" si="0"/>
        <v>11686.227578919599</v>
      </c>
      <c r="K8" s="91">
        <f t="shared" si="0"/>
        <v>14348.1850506193</v>
      </c>
      <c r="L8" s="128">
        <f t="shared" ref="L8:L16" si="1">(D8-H8)/H8*100</f>
        <v>17.976712790425598</v>
      </c>
      <c r="M8" s="124">
        <f t="shared" ref="M8:O11" si="2">(E8-I8)/I8*100</f>
        <v>33.125044248452738</v>
      </c>
      <c r="N8" s="124">
        <f t="shared" si="2"/>
        <v>11.376002201925631</v>
      </c>
      <c r="O8" s="124">
        <f t="shared" si="2"/>
        <v>11.185827061393889</v>
      </c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</row>
    <row r="9" spans="1:46" s="80" customFormat="1" ht="15" customHeight="1" x14ac:dyDescent="0.3">
      <c r="B9" s="92" t="s">
        <v>89</v>
      </c>
      <c r="C9" s="153" t="s">
        <v>170</v>
      </c>
      <c r="D9" s="93">
        <f>SUM(E9:G9)</f>
        <v>40777.924231775265</v>
      </c>
      <c r="E9" s="93">
        <v>14026.608429326725</v>
      </c>
      <c r="F9" s="93">
        <v>12057.213835619532</v>
      </c>
      <c r="G9" s="93">
        <v>14694.101966829006</v>
      </c>
      <c r="H9" s="101">
        <f>SUM(I9:K9)</f>
        <v>34179.318384458573</v>
      </c>
      <c r="I9" s="93">
        <v>10515.538254922409</v>
      </c>
      <c r="J9" s="93">
        <v>10687.713828919599</v>
      </c>
      <c r="K9" s="93">
        <v>12976.06630061656</v>
      </c>
      <c r="L9" s="129">
        <f t="shared" si="1"/>
        <v>19.305843882238143</v>
      </c>
      <c r="M9" s="125">
        <f t="shared" si="2"/>
        <v>33.389352872742926</v>
      </c>
      <c r="N9" s="125">
        <f t="shared" si="2"/>
        <v>12.813778780212465</v>
      </c>
      <c r="O9" s="125">
        <f t="shared" si="2"/>
        <v>13.240034586836336</v>
      </c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</row>
    <row r="10" spans="1:46" s="80" customFormat="1" ht="15" customHeight="1" x14ac:dyDescent="0.3">
      <c r="B10" s="92" t="s">
        <v>90</v>
      </c>
      <c r="C10" s="153" t="s">
        <v>170</v>
      </c>
      <c r="D10" s="93">
        <f>SUM(E10:G10)</f>
        <v>3509.4635000040234</v>
      </c>
      <c r="E10" s="93">
        <v>1305.6180000026816</v>
      </c>
      <c r="F10" s="93">
        <v>952.84225000000129</v>
      </c>
      <c r="G10" s="93">
        <v>1251.0032500013401</v>
      </c>
      <c r="H10" s="101">
        <f>SUM(I10:K10)</f>
        <v>3361.6940000054133</v>
      </c>
      <c r="I10" s="93">
        <v>1005.5385000026722</v>
      </c>
      <c r="J10" s="93">
        <v>994.0797500000001</v>
      </c>
      <c r="K10" s="93">
        <v>1362.075750002741</v>
      </c>
      <c r="L10" s="129">
        <f t="shared" si="1"/>
        <v>4.3956856274953111</v>
      </c>
      <c r="M10" s="125">
        <f t="shared" si="2"/>
        <v>29.842666392108498</v>
      </c>
      <c r="N10" s="125">
        <f t="shared" si="2"/>
        <v>-4.1483090265141014</v>
      </c>
      <c r="O10" s="125">
        <f t="shared" si="2"/>
        <v>-8.1546492550929948</v>
      </c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</row>
    <row r="11" spans="1:46" s="80" customFormat="1" ht="15" customHeight="1" x14ac:dyDescent="0.3">
      <c r="B11" s="92" t="s">
        <v>18</v>
      </c>
      <c r="C11" s="153" t="s">
        <v>170</v>
      </c>
      <c r="D11" s="93">
        <f>SUM(E11:G11)</f>
        <v>23.175999999999998</v>
      </c>
      <c r="E11" s="93">
        <v>9.5359999999999996</v>
      </c>
      <c r="F11" s="93">
        <v>5.5970000000000004</v>
      </c>
      <c r="G11" s="93">
        <v>8.0429999999999993</v>
      </c>
      <c r="H11" s="101">
        <f>SUM(I11:K11)</f>
        <v>17.725000000000001</v>
      </c>
      <c r="I11" s="93">
        <v>3.2479999999999998</v>
      </c>
      <c r="J11" s="93">
        <v>4.4340000000000002</v>
      </c>
      <c r="K11" s="93">
        <v>10.042999999999999</v>
      </c>
      <c r="L11" s="129">
        <f t="shared" ref="L11" si="3">(D11-H11)/H11*100</f>
        <v>30.75317348377995</v>
      </c>
      <c r="M11" s="125">
        <f t="shared" ref="M11" si="4">(E11-I11)/I11*100</f>
        <v>193.5960591133005</v>
      </c>
      <c r="N11" s="125">
        <f t="shared" si="2"/>
        <v>26.229138475417237</v>
      </c>
      <c r="O11" s="125">
        <f t="shared" si="2"/>
        <v>-19.914368216668326</v>
      </c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</row>
    <row r="12" spans="1:46" s="83" customFormat="1" ht="23.25" customHeight="1" x14ac:dyDescent="0.3">
      <c r="B12" s="144" t="s">
        <v>102</v>
      </c>
      <c r="C12" s="153" t="s">
        <v>170</v>
      </c>
      <c r="D12" s="91">
        <f t="shared" ref="D12:K12" si="5">SUM(D13:D15)</f>
        <v>1029570.0266832694</v>
      </c>
      <c r="E12" s="91">
        <f t="shared" si="5"/>
        <v>359587.08486037859</v>
      </c>
      <c r="F12" s="91">
        <f t="shared" si="5"/>
        <v>292433.36890347628</v>
      </c>
      <c r="G12" s="91">
        <f t="shared" si="5"/>
        <v>377549.57291941461</v>
      </c>
      <c r="H12" s="99">
        <f t="shared" si="5"/>
        <v>903269.79615430057</v>
      </c>
      <c r="I12" s="91">
        <f t="shared" si="5"/>
        <v>262694.6413770254</v>
      </c>
      <c r="J12" s="91">
        <f t="shared" si="5"/>
        <v>277704.80689672526</v>
      </c>
      <c r="K12" s="91">
        <f t="shared" si="5"/>
        <v>362870.34788054985</v>
      </c>
      <c r="L12" s="128">
        <f t="shared" si="1"/>
        <v>13.982558817608654</v>
      </c>
      <c r="M12" s="124">
        <f t="shared" ref="M12:O16" si="6">(E12-I12)/I12*100</f>
        <v>36.884057845813047</v>
      </c>
      <c r="N12" s="124">
        <f t="shared" si="6"/>
        <v>5.3036755723959699</v>
      </c>
      <c r="O12" s="124">
        <f t="shared" si="6"/>
        <v>4.0453085033271696</v>
      </c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</row>
    <row r="13" spans="1:46" s="80" customFormat="1" ht="15" customHeight="1" x14ac:dyDescent="0.3">
      <c r="B13" s="92" t="s">
        <v>89</v>
      </c>
      <c r="C13" s="153" t="s">
        <v>170</v>
      </c>
      <c r="D13" s="93">
        <f>SUM(E13:G13)</f>
        <v>680615.4745399449</v>
      </c>
      <c r="E13" s="93">
        <v>233953.32695257835</v>
      </c>
      <c r="F13" s="93">
        <v>201268.97095797604</v>
      </c>
      <c r="G13" s="93">
        <v>245393.17662939057</v>
      </c>
      <c r="H13" s="101">
        <f>SUM(I13:K13)</f>
        <v>572279.59933168883</v>
      </c>
      <c r="I13" s="93">
        <v>174687.67064822497</v>
      </c>
      <c r="J13" s="93">
        <v>178426.694414725</v>
      </c>
      <c r="K13" s="93">
        <v>219165.23426873883</v>
      </c>
      <c r="L13" s="129">
        <f t="shared" si="1"/>
        <v>18.930584863547693</v>
      </c>
      <c r="M13" s="125">
        <f t="shared" si="6"/>
        <v>33.926639518652024</v>
      </c>
      <c r="N13" s="125">
        <f t="shared" si="6"/>
        <v>12.802051070989259</v>
      </c>
      <c r="O13" s="125">
        <f t="shared" si="6"/>
        <v>11.96720020315413</v>
      </c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</row>
    <row r="14" spans="1:46" s="80" customFormat="1" ht="15" customHeight="1" x14ac:dyDescent="0.3">
      <c r="B14" s="92" t="s">
        <v>90</v>
      </c>
      <c r="C14" s="153" t="s">
        <v>170</v>
      </c>
      <c r="D14" s="93">
        <f>SUM(E14:G14)</f>
        <v>345419.14847332455</v>
      </c>
      <c r="E14" s="93">
        <v>124143.22999380025</v>
      </c>
      <c r="F14" s="93">
        <v>90341.292761500241</v>
      </c>
      <c r="G14" s="93">
        <v>130934.62571802402</v>
      </c>
      <c r="H14" s="101">
        <f>SUM(I14:K14)</f>
        <v>327947.17723761167</v>
      </c>
      <c r="I14" s="93">
        <v>87508.682994800431</v>
      </c>
      <c r="J14" s="93">
        <v>98525.441132000225</v>
      </c>
      <c r="K14" s="93">
        <v>141913.05311081102</v>
      </c>
      <c r="L14" s="129">
        <f t="shared" si="1"/>
        <v>5.3276784947149238</v>
      </c>
      <c r="M14" s="125">
        <f t="shared" si="6"/>
        <v>41.863899381478028</v>
      </c>
      <c r="N14" s="125">
        <f t="shared" si="6"/>
        <v>-8.3066345874414385</v>
      </c>
      <c r="O14" s="125">
        <f t="shared" si="6"/>
        <v>-7.7360236793824937</v>
      </c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</row>
    <row r="15" spans="1:46" s="80" customFormat="1" ht="15" customHeight="1" x14ac:dyDescent="0.3">
      <c r="B15" s="92" t="s">
        <v>18</v>
      </c>
      <c r="C15" s="153" t="s">
        <v>170</v>
      </c>
      <c r="D15" s="93">
        <f>SUM(E15:G15)</f>
        <v>3535.4036700000001</v>
      </c>
      <c r="E15" s="93">
        <v>1490.527914</v>
      </c>
      <c r="F15" s="93">
        <v>823.10518400000001</v>
      </c>
      <c r="G15" s="93">
        <v>1221.7705719999999</v>
      </c>
      <c r="H15" s="101">
        <f>SUM(I15:K15)</f>
        <v>3043.0195849999991</v>
      </c>
      <c r="I15" s="93">
        <v>498.28773399999994</v>
      </c>
      <c r="J15" s="93">
        <v>752.67134999999905</v>
      </c>
      <c r="K15" s="93">
        <v>1792.0605009999999</v>
      </c>
      <c r="L15" s="129">
        <f t="shared" ref="L15" si="7">(D15-H15)/H15*100</f>
        <v>16.180772789866918</v>
      </c>
      <c r="M15" s="125">
        <f t="shared" ref="M15" si="8">(E15-I15)/I15*100</f>
        <v>199.12996293021334</v>
      </c>
      <c r="N15" s="125">
        <f t="shared" si="6"/>
        <v>9.3578470869126402</v>
      </c>
      <c r="O15" s="125">
        <f t="shared" si="6"/>
        <v>-31.823140384031046</v>
      </c>
      <c r="P15" s="125">
        <f t="shared" ref="P15" si="9">(H15-L15)/L15*100</f>
        <v>18706.392157645685</v>
      </c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</row>
    <row r="16" spans="1:46" ht="24.6" customHeight="1" x14ac:dyDescent="0.3">
      <c r="B16" s="144" t="s">
        <v>4</v>
      </c>
      <c r="C16" s="153" t="s">
        <v>5</v>
      </c>
      <c r="D16" s="99">
        <f>SUM(D17:D18)</f>
        <v>2366475.358</v>
      </c>
      <c r="E16" s="91">
        <f t="shared" ref="E16:K16" si="10">SUM(E17:E18)</f>
        <v>763965.85899999994</v>
      </c>
      <c r="F16" s="91">
        <f t="shared" si="10"/>
        <v>726049.49900000007</v>
      </c>
      <c r="G16" s="100">
        <f t="shared" si="10"/>
        <v>876460</v>
      </c>
      <c r="H16" s="99">
        <f t="shared" si="10"/>
        <v>2350871.5179999997</v>
      </c>
      <c r="I16" s="91">
        <f t="shared" si="10"/>
        <v>766045.54799999995</v>
      </c>
      <c r="J16" s="91">
        <f t="shared" si="10"/>
        <v>736022.16999999993</v>
      </c>
      <c r="K16" s="100">
        <f t="shared" si="10"/>
        <v>848803.79999999993</v>
      </c>
      <c r="L16" s="124">
        <f t="shared" si="1"/>
        <v>0.66374703511127053</v>
      </c>
      <c r="M16" s="124">
        <f t="shared" si="6"/>
        <v>-0.27148372644807972</v>
      </c>
      <c r="N16" s="124">
        <f t="shared" si="6"/>
        <v>-1.3549416588905003</v>
      </c>
      <c r="O16" s="124">
        <f t="shared" si="6"/>
        <v>3.2582559126149144</v>
      </c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</row>
    <row r="17" spans="2:28" ht="15" customHeight="1" x14ac:dyDescent="0.3">
      <c r="B17" s="145" t="s">
        <v>17</v>
      </c>
      <c r="C17" s="153" t="s">
        <v>5</v>
      </c>
      <c r="D17" s="101">
        <f>SUM(E17:G17)</f>
        <v>1670361.98</v>
      </c>
      <c r="E17" s="93">
        <v>540004.73</v>
      </c>
      <c r="F17" s="93">
        <v>501797.25</v>
      </c>
      <c r="G17" s="102">
        <v>628560</v>
      </c>
      <c r="H17" s="101">
        <f>SUM(I17:K17)</f>
        <v>1678413.4049999998</v>
      </c>
      <c r="I17" s="93">
        <v>560849.15499999991</v>
      </c>
      <c r="J17" s="93">
        <v>496042.78999999992</v>
      </c>
      <c r="K17" s="102">
        <v>621521.46</v>
      </c>
      <c r="L17" s="125">
        <f t="shared" ref="L17:O18" si="11">(D17-H17)/H17*100</f>
        <v>-0.47970452190232682</v>
      </c>
      <c r="M17" s="125">
        <f t="shared" si="11"/>
        <v>-3.7165831158290565</v>
      </c>
      <c r="N17" s="125">
        <f t="shared" si="11"/>
        <v>1.1600733073854537</v>
      </c>
      <c r="O17" s="125">
        <f t="shared" si="11"/>
        <v>1.1324693438582214</v>
      </c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</row>
    <row r="18" spans="2:28" ht="15" customHeight="1" x14ac:dyDescent="0.3">
      <c r="B18" s="145" t="s">
        <v>18</v>
      </c>
      <c r="C18" s="153" t="s">
        <v>5</v>
      </c>
      <c r="D18" s="101">
        <f>SUM(E18:G18)</f>
        <v>696113.37800000003</v>
      </c>
      <c r="E18" s="93">
        <v>223961.12899999999</v>
      </c>
      <c r="F18" s="93">
        <v>224252.24900000001</v>
      </c>
      <c r="G18" s="102">
        <v>247900</v>
      </c>
      <c r="H18" s="101">
        <f>SUM(I18:K18)</f>
        <v>672458.1129999999</v>
      </c>
      <c r="I18" s="93">
        <v>205196.39299999998</v>
      </c>
      <c r="J18" s="93">
        <v>239979.38</v>
      </c>
      <c r="K18" s="102">
        <v>227282.33999999997</v>
      </c>
      <c r="L18" s="125">
        <f t="shared" si="11"/>
        <v>3.5177306277811438</v>
      </c>
      <c r="M18" s="125">
        <f t="shared" si="11"/>
        <v>9.1447689336332552</v>
      </c>
      <c r="N18" s="125">
        <f t="shared" si="11"/>
        <v>-6.5535343078226118</v>
      </c>
      <c r="O18" s="125">
        <f t="shared" si="11"/>
        <v>9.0713867166274493</v>
      </c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</row>
    <row r="19" spans="2:28" ht="24.6" customHeight="1" x14ac:dyDescent="0.3">
      <c r="B19" s="144" t="s">
        <v>104</v>
      </c>
      <c r="C19" s="153" t="s">
        <v>171</v>
      </c>
      <c r="D19" s="99">
        <f>SUM(D20:D22)</f>
        <v>693583.20798226015</v>
      </c>
      <c r="E19" s="91">
        <f t="shared" ref="E19:K19" si="12">SUM(E20:E22)</f>
        <v>225238.95152800009</v>
      </c>
      <c r="F19" s="91">
        <f t="shared" si="12"/>
        <v>214741.25645426009</v>
      </c>
      <c r="G19" s="100">
        <f t="shared" si="12"/>
        <v>253603</v>
      </c>
      <c r="H19" s="99">
        <f t="shared" si="12"/>
        <v>686995.70080039999</v>
      </c>
      <c r="I19" s="91">
        <f t="shared" si="12"/>
        <v>225056.8945577</v>
      </c>
      <c r="J19" s="91">
        <f t="shared" si="12"/>
        <v>219530.30986250006</v>
      </c>
      <c r="K19" s="100">
        <f t="shared" si="12"/>
        <v>242408.4963802</v>
      </c>
      <c r="L19" s="124">
        <f>(D19-H19)/H19*100</f>
        <v>0.95888623090147895</v>
      </c>
      <c r="M19" s="124">
        <f>(E19-I19)/I19*100</f>
        <v>8.0893753847393904E-2</v>
      </c>
      <c r="N19" s="124">
        <f>(F19-J19)/J19*100</f>
        <v>-2.181499862702116</v>
      </c>
      <c r="O19" s="124">
        <f>(G19-K19)/K19*100</f>
        <v>4.6180326956206361</v>
      </c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</row>
    <row r="20" spans="2:28" ht="16.5" customHeight="1" x14ac:dyDescent="0.3">
      <c r="B20" s="145" t="s">
        <v>17</v>
      </c>
      <c r="C20" s="153" t="s">
        <v>171</v>
      </c>
      <c r="D20" s="101">
        <f>SUM(E20:G20)</f>
        <v>406664.85220916016</v>
      </c>
      <c r="E20" s="93">
        <v>135793.17493600008</v>
      </c>
      <c r="F20" s="93">
        <v>122276.67727316009</v>
      </c>
      <c r="G20" s="102">
        <v>148595</v>
      </c>
      <c r="H20" s="101">
        <f>SUM(I20:K20)</f>
        <v>408294.33983310004</v>
      </c>
      <c r="I20" s="93">
        <v>126786.9566773</v>
      </c>
      <c r="J20" s="93">
        <v>125079.23394170003</v>
      </c>
      <c r="K20" s="102">
        <v>156428.14921410001</v>
      </c>
      <c r="L20" s="125">
        <f>(D20-H20)/H20*100</f>
        <v>-0.39909630503473653</v>
      </c>
      <c r="M20" s="125">
        <f>(E20-I20)/I20*100</f>
        <v>7.1034264838636698</v>
      </c>
      <c r="N20" s="125">
        <f t="shared" ref="L20:O21" si="13">(F20-J20)/J20*100</f>
        <v>-2.2406250663848986</v>
      </c>
      <c r="O20" s="125">
        <f t="shared" si="13"/>
        <v>-5.0075061639826304</v>
      </c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</row>
    <row r="21" spans="2:28" ht="16.5" customHeight="1" x14ac:dyDescent="0.3">
      <c r="B21" s="145" t="s">
        <v>18</v>
      </c>
      <c r="C21" s="153" t="s">
        <v>171</v>
      </c>
      <c r="D21" s="101">
        <f>SUM(E21:G21)</f>
        <v>286918.35577309999</v>
      </c>
      <c r="E21" s="93">
        <v>89445.776592000009</v>
      </c>
      <c r="F21" s="93">
        <v>92464.579181099994</v>
      </c>
      <c r="G21" s="102">
        <v>105008</v>
      </c>
      <c r="H21" s="101">
        <f>SUM(I21:K21)</f>
        <v>278701.36096730002</v>
      </c>
      <c r="I21" s="93">
        <v>98269.937880400001</v>
      </c>
      <c r="J21" s="93">
        <v>94451.075920800009</v>
      </c>
      <c r="K21" s="102">
        <v>85980.347166099993</v>
      </c>
      <c r="L21" s="125">
        <f t="shared" si="13"/>
        <v>2.9483152781460835</v>
      </c>
      <c r="M21" s="125">
        <f t="shared" si="13"/>
        <v>-8.979512431502183</v>
      </c>
      <c r="N21" s="125">
        <f t="shared" si="13"/>
        <v>-2.1032018114497184</v>
      </c>
      <c r="O21" s="125">
        <f t="shared" si="13"/>
        <v>22.130234944436417</v>
      </c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</row>
    <row r="22" spans="2:28" ht="6.9" customHeight="1" thickBot="1" x14ac:dyDescent="0.35">
      <c r="B22" s="146"/>
      <c r="C22" s="147"/>
      <c r="D22" s="148"/>
      <c r="E22" s="149"/>
      <c r="F22" s="149"/>
      <c r="G22" s="150"/>
      <c r="H22" s="148"/>
      <c r="I22" s="149"/>
      <c r="J22" s="149"/>
      <c r="K22" s="150"/>
      <c r="L22" s="149"/>
      <c r="M22" s="149"/>
      <c r="N22" s="149"/>
      <c r="O22" s="149"/>
    </row>
    <row r="23" spans="2:28" ht="13.65" customHeight="1" thickTop="1" x14ac:dyDescent="0.3">
      <c r="B23" s="82" t="s">
        <v>168</v>
      </c>
      <c r="C23" s="81"/>
      <c r="D23" s="81"/>
      <c r="E23" s="81"/>
      <c r="F23" s="81"/>
      <c r="G23" s="81"/>
      <c r="H23" s="81"/>
      <c r="I23" s="81"/>
      <c r="J23" s="81"/>
      <c r="K23" s="80"/>
      <c r="L23" s="80"/>
      <c r="M23" s="80"/>
      <c r="N23" s="80"/>
      <c r="O23" s="61" t="s">
        <v>121</v>
      </c>
    </row>
    <row r="24" spans="2:28" ht="13.65" customHeight="1" x14ac:dyDescent="0.3">
      <c r="B24" s="140"/>
      <c r="C24" s="140"/>
      <c r="D24" s="140"/>
      <c r="E24" s="140"/>
      <c r="F24" s="140"/>
      <c r="G24" s="140"/>
      <c r="I24" s="140"/>
      <c r="J24" s="140"/>
      <c r="K24" s="140"/>
      <c r="L24" s="141"/>
      <c r="M24" s="141"/>
      <c r="N24" s="142"/>
      <c r="O24" s="142"/>
    </row>
    <row r="25" spans="2:28" ht="13.65" customHeight="1" x14ac:dyDescent="0.3">
      <c r="B25" s="140"/>
      <c r="C25" s="140"/>
      <c r="D25" s="140">
        <f>D9/D8</f>
        <v>0.92027545572681502</v>
      </c>
      <c r="E25" s="134"/>
      <c r="F25" s="134"/>
      <c r="G25" s="140"/>
      <c r="I25" s="140"/>
      <c r="J25" s="134"/>
      <c r="K25" s="134"/>
      <c r="L25" s="141"/>
      <c r="M25" s="141"/>
      <c r="N25" s="142"/>
      <c r="O25" s="142"/>
    </row>
    <row r="26" spans="2:28" x14ac:dyDescent="0.3">
      <c r="B26" s="143"/>
      <c r="C26" s="143"/>
      <c r="D26" s="143"/>
      <c r="E26" s="134"/>
      <c r="F26" s="134"/>
      <c r="G26" s="143"/>
      <c r="I26" s="143"/>
      <c r="J26" s="134"/>
      <c r="K26" s="134"/>
      <c r="L26" s="143"/>
      <c r="M26" s="143"/>
      <c r="N26" s="143"/>
      <c r="O26" s="143"/>
    </row>
    <row r="27" spans="2:28" x14ac:dyDescent="0.3">
      <c r="E27" s="134"/>
      <c r="F27" s="134"/>
      <c r="L27" s="141"/>
      <c r="M27" s="141"/>
      <c r="N27" s="142"/>
      <c r="O27" s="142"/>
    </row>
    <row r="28" spans="2:28" x14ac:dyDescent="0.3">
      <c r="E28" s="134"/>
      <c r="F28" s="134"/>
      <c r="L28" s="141"/>
      <c r="M28" s="141"/>
      <c r="N28" s="142"/>
      <c r="O28" s="142"/>
    </row>
    <row r="30" spans="2:28" x14ac:dyDescent="0.3">
      <c r="L30" s="141"/>
      <c r="M30" s="141"/>
      <c r="N30" s="141"/>
      <c r="O30" s="141"/>
    </row>
    <row r="31" spans="2:28" x14ac:dyDescent="0.3">
      <c r="L31" s="141"/>
      <c r="M31" s="141"/>
      <c r="N31" s="141"/>
      <c r="O31" s="141"/>
    </row>
    <row r="32" spans="2:28" x14ac:dyDescent="0.3">
      <c r="L32" s="141"/>
      <c r="M32" s="141"/>
      <c r="N32" s="141"/>
      <c r="O32" s="141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5" priority="1" operator="notEqual">
      <formula>0</formula>
    </cfRule>
  </conditionalFormatting>
  <conditionalFormatting sqref="S8:AC8 S9:AB11 Q16:AB21">
    <cfRule type="cellIs" dxfId="4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PageLayoutView="51" workbookViewId="0"/>
  </sheetViews>
  <sheetFormatPr defaultColWidth="9.109375" defaultRowHeight="11.4" x14ac:dyDescent="0.3"/>
  <cols>
    <col min="1" max="1" width="1.109375" style="29" customWidth="1"/>
    <col min="2" max="2" width="25.5546875" style="29" customWidth="1"/>
    <col min="3" max="3" width="7.44140625" style="30" customWidth="1"/>
    <col min="4" max="8" width="11" style="6" customWidth="1"/>
    <col min="9" max="10" width="10.44140625" style="6" customWidth="1"/>
    <col min="11" max="11" width="10.5546875" style="6" customWidth="1"/>
    <col min="12" max="13" width="7.44140625" style="6" customWidth="1"/>
    <col min="14" max="15" width="7.44140625" style="14" customWidth="1"/>
    <col min="16" max="16" width="1.44140625" style="29" customWidth="1"/>
    <col min="17" max="28" width="5.5546875" style="29" customWidth="1"/>
    <col min="29" max="29" width="1.5546875" style="29" customWidth="1"/>
    <col min="30" max="39" width="5.5546875" style="29" customWidth="1"/>
    <col min="40" max="16384" width="9.109375" style="29"/>
  </cols>
  <sheetData>
    <row r="1" spans="2:28" ht="6" customHeight="1" x14ac:dyDescent="0.3"/>
    <row r="2" spans="2:28" ht="13.65" customHeight="1" x14ac:dyDescent="0.3">
      <c r="B2" s="137" t="s">
        <v>103</v>
      </c>
      <c r="C2" s="32"/>
    </row>
    <row r="3" spans="2:28" ht="6" customHeight="1" x14ac:dyDescent="0.3">
      <c r="B3" s="31"/>
      <c r="C3" s="32"/>
    </row>
    <row r="4" spans="2:28" ht="6" customHeight="1" x14ac:dyDescent="0.3">
      <c r="K4" s="21"/>
      <c r="L4" s="21"/>
      <c r="M4" s="21"/>
      <c r="N4" s="21"/>
      <c r="O4" s="21"/>
    </row>
    <row r="5" spans="2:28" ht="30.75" customHeight="1" thickBot="1" x14ac:dyDescent="0.35">
      <c r="B5" s="475"/>
      <c r="C5" s="475" t="s">
        <v>3</v>
      </c>
      <c r="D5" s="472" t="s">
        <v>195</v>
      </c>
      <c r="E5" s="473"/>
      <c r="F5" s="473"/>
      <c r="G5" s="474"/>
      <c r="H5" s="472" t="s">
        <v>187</v>
      </c>
      <c r="I5" s="473"/>
      <c r="J5" s="473"/>
      <c r="K5" s="474"/>
      <c r="L5" s="478" t="s">
        <v>75</v>
      </c>
      <c r="M5" s="479"/>
      <c r="N5" s="479"/>
      <c r="O5" s="480"/>
    </row>
    <row r="6" spans="2:28" ht="20.100000000000001" customHeight="1" x14ac:dyDescent="0.3">
      <c r="B6" s="475"/>
      <c r="C6" s="475"/>
      <c r="D6" s="78" t="s">
        <v>0</v>
      </c>
      <c r="E6" s="79" t="s">
        <v>189</v>
      </c>
      <c r="F6" s="78" t="s">
        <v>190</v>
      </c>
      <c r="G6" s="79" t="s">
        <v>191</v>
      </c>
      <c r="H6" s="78" t="s">
        <v>0</v>
      </c>
      <c r="I6" s="79" t="s">
        <v>192</v>
      </c>
      <c r="J6" s="78" t="s">
        <v>193</v>
      </c>
      <c r="K6" s="79" t="s">
        <v>194</v>
      </c>
      <c r="L6" s="78" t="s">
        <v>0</v>
      </c>
      <c r="M6" s="132" t="str">
        <f>E6</f>
        <v>Jan.23</v>
      </c>
      <c r="N6" s="132" t="str">
        <f>F6</f>
        <v>Fev.23</v>
      </c>
      <c r="O6" s="133" t="str">
        <f>G6</f>
        <v>Mar.23</v>
      </c>
    </row>
    <row r="7" spans="2:28" ht="6.9" customHeight="1" x14ac:dyDescent="0.3">
      <c r="B7" s="88"/>
      <c r="C7" s="126"/>
      <c r="D7" s="89"/>
      <c r="E7" s="90"/>
      <c r="F7" s="90"/>
      <c r="G7" s="90"/>
      <c r="H7" s="97"/>
      <c r="I7" s="90"/>
      <c r="J7" s="90"/>
      <c r="K7" s="90"/>
      <c r="L7" s="127"/>
      <c r="M7" s="53"/>
      <c r="N7" s="53"/>
      <c r="O7" s="53"/>
    </row>
    <row r="8" spans="2:28" ht="15.75" customHeight="1" x14ac:dyDescent="0.3">
      <c r="B8" s="86" t="s">
        <v>1</v>
      </c>
      <c r="C8" s="153" t="s">
        <v>172</v>
      </c>
      <c r="D8" s="91">
        <f t="shared" ref="D8:K8" si="0">SUM(D9:D11)</f>
        <v>64555</v>
      </c>
      <c r="E8" s="91">
        <f t="shared" si="0"/>
        <v>20619</v>
      </c>
      <c r="F8" s="91">
        <f t="shared" si="0"/>
        <v>19683</v>
      </c>
      <c r="G8" s="91">
        <f t="shared" si="0"/>
        <v>24253</v>
      </c>
      <c r="H8" s="99">
        <f t="shared" si="0"/>
        <v>46219</v>
      </c>
      <c r="I8" s="91">
        <f t="shared" si="0"/>
        <v>13127</v>
      </c>
      <c r="J8" s="91">
        <f t="shared" si="0"/>
        <v>14695</v>
      </c>
      <c r="K8" s="91">
        <f t="shared" si="0"/>
        <v>18397</v>
      </c>
      <c r="L8" s="128">
        <f>(D8-H8)/H8*100</f>
        <v>39.671996365131221</v>
      </c>
      <c r="M8" s="124">
        <f t="shared" ref="M8:O9" si="1">(E8-I8)/I8*100</f>
        <v>57.073207892130725</v>
      </c>
      <c r="N8" s="124">
        <f t="shared" si="1"/>
        <v>33.943518203470568</v>
      </c>
      <c r="O8" s="124">
        <f t="shared" si="1"/>
        <v>31.83127683861499</v>
      </c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2:28" ht="15.75" customHeight="1" x14ac:dyDescent="0.3">
      <c r="B9" s="92" t="s">
        <v>135</v>
      </c>
      <c r="C9" s="153" t="s">
        <v>172</v>
      </c>
      <c r="D9" s="93">
        <f>SUM(E9:G9)</f>
        <v>41501</v>
      </c>
      <c r="E9" s="93">
        <v>13364</v>
      </c>
      <c r="F9" s="93">
        <v>12552</v>
      </c>
      <c r="G9" s="93">
        <v>15585</v>
      </c>
      <c r="H9" s="101">
        <f>SUM(I9:K9)</f>
        <v>28721</v>
      </c>
      <c r="I9" s="93">
        <v>8122</v>
      </c>
      <c r="J9" s="93">
        <v>9170</v>
      </c>
      <c r="K9" s="93">
        <v>11429</v>
      </c>
      <c r="L9" s="129">
        <f>(D9-H9)/H9*100</f>
        <v>44.497057901883643</v>
      </c>
      <c r="M9" s="125">
        <f t="shared" si="1"/>
        <v>64.540753508987933</v>
      </c>
      <c r="N9" s="125">
        <f t="shared" si="1"/>
        <v>36.881134133042529</v>
      </c>
      <c r="O9" s="125">
        <f t="shared" si="1"/>
        <v>36.363636363636367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</row>
    <row r="10" spans="2:28" ht="15.6" customHeight="1" x14ac:dyDescent="0.3">
      <c r="B10" s="92" t="s">
        <v>39</v>
      </c>
      <c r="C10" s="153" t="s">
        <v>172</v>
      </c>
      <c r="D10" s="93">
        <f>SUM(E10:G10)</f>
        <v>18749</v>
      </c>
      <c r="E10" s="93">
        <v>5953</v>
      </c>
      <c r="F10" s="93">
        <v>5801</v>
      </c>
      <c r="G10" s="93">
        <v>6995</v>
      </c>
      <c r="H10" s="101">
        <f>SUM(I10:K10)</f>
        <v>13774</v>
      </c>
      <c r="I10" s="93">
        <v>3904</v>
      </c>
      <c r="J10" s="93">
        <v>4345</v>
      </c>
      <c r="K10" s="93">
        <v>5525</v>
      </c>
      <c r="L10" s="129">
        <f t="shared" ref="L10:L11" si="2">(D10-H10)/H10*100</f>
        <v>36.118774502686222</v>
      </c>
      <c r="M10" s="125">
        <f t="shared" ref="M10:M11" si="3">(E10-I10)/I10*100</f>
        <v>52.484631147540981</v>
      </c>
      <c r="N10" s="125">
        <f t="shared" ref="N10:N11" si="4">(F10-J10)/J10*100</f>
        <v>33.509781357882623</v>
      </c>
      <c r="O10" s="125">
        <f t="shared" ref="O10:O11" si="5">(G10-K10)/K10*100</f>
        <v>26.606334841628961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spans="2:28" ht="13.65" customHeight="1" x14ac:dyDescent="0.3">
      <c r="B11" s="92" t="s">
        <v>79</v>
      </c>
      <c r="C11" s="153" t="s">
        <v>172</v>
      </c>
      <c r="D11" s="93">
        <f>SUM(E11:G11)</f>
        <v>4305</v>
      </c>
      <c r="E11" s="93">
        <v>1302</v>
      </c>
      <c r="F11" s="93">
        <v>1330</v>
      </c>
      <c r="G11" s="93">
        <v>1673</v>
      </c>
      <c r="H11" s="101">
        <f>SUM(I11:K11)</f>
        <v>3724</v>
      </c>
      <c r="I11" s="93">
        <v>1101</v>
      </c>
      <c r="J11" s="93">
        <v>1180</v>
      </c>
      <c r="K11" s="93">
        <v>1443</v>
      </c>
      <c r="L11" s="129">
        <f t="shared" si="2"/>
        <v>15.601503759398497</v>
      </c>
      <c r="M11" s="125">
        <f t="shared" si="3"/>
        <v>18.256130790190735</v>
      </c>
      <c r="N11" s="125">
        <f t="shared" si="4"/>
        <v>12.711864406779661</v>
      </c>
      <c r="O11" s="125">
        <f t="shared" si="5"/>
        <v>15.939015939015938</v>
      </c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2:28" ht="6.9" customHeight="1" x14ac:dyDescent="0.3">
      <c r="B12" s="88"/>
      <c r="C12" s="154"/>
      <c r="D12" s="89"/>
      <c r="E12" s="90"/>
      <c r="F12" s="90"/>
      <c r="G12" s="90"/>
      <c r="H12" s="97"/>
      <c r="I12" s="90"/>
      <c r="J12" s="90"/>
      <c r="K12" s="90"/>
      <c r="L12" s="127"/>
      <c r="M12" s="53"/>
      <c r="N12" s="53"/>
      <c r="O12" s="53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2:28" ht="15.75" customHeight="1" x14ac:dyDescent="0.3">
      <c r="B13" s="86" t="s">
        <v>105</v>
      </c>
      <c r="C13" s="153" t="s">
        <v>172</v>
      </c>
      <c r="D13" s="91">
        <f t="shared" ref="D13:K13" si="6">SUM(D14:D16)</f>
        <v>315552</v>
      </c>
      <c r="E13" s="91">
        <f t="shared" si="6"/>
        <v>105135</v>
      </c>
      <c r="F13" s="91">
        <f t="shared" si="6"/>
        <v>93683</v>
      </c>
      <c r="G13" s="91">
        <f t="shared" si="6"/>
        <v>116734</v>
      </c>
      <c r="H13" s="99">
        <f t="shared" si="6"/>
        <v>228218</v>
      </c>
      <c r="I13" s="91">
        <f t="shared" si="6"/>
        <v>64592</v>
      </c>
      <c r="J13" s="91">
        <f t="shared" si="6"/>
        <v>72263</v>
      </c>
      <c r="K13" s="91">
        <f t="shared" si="6"/>
        <v>91363</v>
      </c>
      <c r="L13" s="128">
        <f t="shared" ref="L13:O14" si="7">(D13-H13)/H13*100</f>
        <v>38.267796580462537</v>
      </c>
      <c r="M13" s="124">
        <f t="shared" si="7"/>
        <v>62.767835026009408</v>
      </c>
      <c r="N13" s="124">
        <f t="shared" si="7"/>
        <v>29.641725364294313</v>
      </c>
      <c r="O13" s="124">
        <f t="shared" si="7"/>
        <v>27.769447150378163</v>
      </c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2:28" ht="15.75" customHeight="1" x14ac:dyDescent="0.3">
      <c r="B14" s="92" t="s">
        <v>135</v>
      </c>
      <c r="C14" s="153" t="s">
        <v>172</v>
      </c>
      <c r="D14" s="93">
        <f>SUM(E14:G14)</f>
        <v>204514</v>
      </c>
      <c r="E14" s="93">
        <v>69820</v>
      </c>
      <c r="F14" s="93">
        <v>59458</v>
      </c>
      <c r="G14" s="93">
        <v>75236</v>
      </c>
      <c r="H14" s="101">
        <f>SUM(I14:K14)</f>
        <v>146438</v>
      </c>
      <c r="I14" s="93">
        <v>41610</v>
      </c>
      <c r="J14" s="93">
        <v>46787</v>
      </c>
      <c r="K14" s="93">
        <v>58041</v>
      </c>
      <c r="L14" s="129">
        <f t="shared" si="7"/>
        <v>39.659104877149375</v>
      </c>
      <c r="M14" s="125">
        <f t="shared" si="7"/>
        <v>67.796202835856761</v>
      </c>
      <c r="N14" s="125">
        <f t="shared" si="7"/>
        <v>27.082309188449784</v>
      </c>
      <c r="O14" s="125">
        <f t="shared" si="7"/>
        <v>29.62560948295171</v>
      </c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 spans="2:28" ht="15.75" customHeight="1" x14ac:dyDescent="0.3">
      <c r="B15" s="92" t="s">
        <v>39</v>
      </c>
      <c r="C15" s="153" t="s">
        <v>172</v>
      </c>
      <c r="D15" s="93">
        <f>SUM(E15:G15)</f>
        <v>100128</v>
      </c>
      <c r="E15" s="93">
        <v>31791</v>
      </c>
      <c r="F15" s="93">
        <v>30981</v>
      </c>
      <c r="G15" s="93">
        <v>37356</v>
      </c>
      <c r="H15" s="101">
        <f>SUM(I15:K15)</f>
        <v>72352</v>
      </c>
      <c r="I15" s="93">
        <v>20171</v>
      </c>
      <c r="J15" s="93">
        <v>22510</v>
      </c>
      <c r="K15" s="93">
        <v>29671</v>
      </c>
      <c r="L15" s="129">
        <f t="shared" ref="L15:L16" si="8">(D15-H15)/H15*100</f>
        <v>38.390092879256969</v>
      </c>
      <c r="M15" s="125">
        <f t="shared" ref="M15:M16" si="9">(E15-I15)/I15*100</f>
        <v>57.607456249070445</v>
      </c>
      <c r="N15" s="125">
        <f t="shared" ref="N15:N16" si="10">(F15-J15)/J15*100</f>
        <v>37.632163482896495</v>
      </c>
      <c r="O15" s="125">
        <f t="shared" ref="O15:O16" si="11">(G15-K15)/K15*100</f>
        <v>25.900711132081831</v>
      </c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 spans="2:28" ht="15.75" customHeight="1" x14ac:dyDescent="0.3">
      <c r="B16" s="92" t="s">
        <v>79</v>
      </c>
      <c r="C16" s="153" t="s">
        <v>172</v>
      </c>
      <c r="D16" s="93">
        <f>SUM(E16:G16)</f>
        <v>10910</v>
      </c>
      <c r="E16" s="93">
        <v>3524</v>
      </c>
      <c r="F16" s="93">
        <v>3244</v>
      </c>
      <c r="G16" s="93">
        <v>4142</v>
      </c>
      <c r="H16" s="101">
        <f>SUM(I16:K16)</f>
        <v>9428</v>
      </c>
      <c r="I16" s="93">
        <v>2811</v>
      </c>
      <c r="J16" s="93">
        <v>2966</v>
      </c>
      <c r="K16" s="93">
        <v>3651</v>
      </c>
      <c r="L16" s="129">
        <f t="shared" si="8"/>
        <v>15.719134492999576</v>
      </c>
      <c r="M16" s="125">
        <f t="shared" si="9"/>
        <v>25.364638918534325</v>
      </c>
      <c r="N16" s="125">
        <f t="shared" si="10"/>
        <v>9.3728927848954822</v>
      </c>
      <c r="O16" s="125">
        <f t="shared" si="11"/>
        <v>13.448370309504245</v>
      </c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2:28" ht="6.9" customHeight="1" x14ac:dyDescent="0.3">
      <c r="B17" s="88"/>
      <c r="C17" s="154"/>
      <c r="D17" s="89"/>
      <c r="E17" s="90"/>
      <c r="F17" s="90"/>
      <c r="G17" s="90"/>
      <c r="H17" s="97"/>
      <c r="I17" s="90"/>
      <c r="J17" s="90"/>
      <c r="K17" s="90"/>
      <c r="L17" s="127"/>
      <c r="M17" s="53"/>
      <c r="N17" s="53"/>
      <c r="O17" s="53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 spans="2:28" ht="15.75" customHeight="1" x14ac:dyDescent="0.3">
      <c r="B18" s="86" t="s">
        <v>72</v>
      </c>
      <c r="C18" s="153" t="s">
        <v>172</v>
      </c>
      <c r="D18" s="91">
        <f t="shared" ref="D18:K18" si="12">SUM(D19:D21)</f>
        <v>1469054</v>
      </c>
      <c r="E18" s="91">
        <f t="shared" si="12"/>
        <v>500966</v>
      </c>
      <c r="F18" s="91">
        <f t="shared" si="12"/>
        <v>454299</v>
      </c>
      <c r="G18" s="91">
        <f t="shared" si="12"/>
        <v>513789</v>
      </c>
      <c r="H18" s="99">
        <f t="shared" si="12"/>
        <v>1422723</v>
      </c>
      <c r="I18" s="91">
        <f t="shared" si="12"/>
        <v>482839</v>
      </c>
      <c r="J18" s="91">
        <f t="shared" si="12"/>
        <v>447884</v>
      </c>
      <c r="K18" s="91">
        <f t="shared" si="12"/>
        <v>492000</v>
      </c>
      <c r="L18" s="128">
        <f t="shared" ref="L18:O21" si="13">(D18-H18)/H18*100</f>
        <v>3.25650179268909</v>
      </c>
      <c r="M18" s="124">
        <f t="shared" si="13"/>
        <v>3.754253488222782</v>
      </c>
      <c r="N18" s="124">
        <f t="shared" si="13"/>
        <v>1.4322905037911602</v>
      </c>
      <c r="O18" s="124">
        <f t="shared" si="13"/>
        <v>4.4286585365853659</v>
      </c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spans="2:28" ht="15.75" customHeight="1" x14ac:dyDescent="0.3">
      <c r="B19" s="92" t="s">
        <v>135</v>
      </c>
      <c r="C19" s="153" t="s">
        <v>172</v>
      </c>
      <c r="D19" s="93">
        <f>SUM(E19:G19)</f>
        <v>940041</v>
      </c>
      <c r="E19" s="93">
        <v>319536</v>
      </c>
      <c r="F19" s="93">
        <v>291872</v>
      </c>
      <c r="G19" s="93">
        <v>328633</v>
      </c>
      <c r="H19" s="101">
        <f>SUM(I19:K19)</f>
        <v>888154</v>
      </c>
      <c r="I19" s="93">
        <v>302764</v>
      </c>
      <c r="J19" s="93">
        <v>279818</v>
      </c>
      <c r="K19" s="93">
        <v>305572</v>
      </c>
      <c r="L19" s="129">
        <f t="shared" si="13"/>
        <v>5.8421174706188346</v>
      </c>
      <c r="M19" s="125">
        <f t="shared" si="13"/>
        <v>5.53962822528438</v>
      </c>
      <c r="N19" s="125">
        <f t="shared" si="13"/>
        <v>4.3078000700455297</v>
      </c>
      <c r="O19" s="125">
        <f t="shared" si="13"/>
        <v>7.5468302069561339</v>
      </c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spans="2:28" ht="15.75" customHeight="1" x14ac:dyDescent="0.3">
      <c r="B20" s="92" t="s">
        <v>39</v>
      </c>
      <c r="C20" s="153" t="s">
        <v>172</v>
      </c>
      <c r="D20" s="93">
        <f>SUM(E20:G20)</f>
        <v>449120</v>
      </c>
      <c r="E20" s="93">
        <v>154463</v>
      </c>
      <c r="F20" s="93">
        <v>137534</v>
      </c>
      <c r="G20" s="93">
        <v>157123</v>
      </c>
      <c r="H20" s="101">
        <f>SUM(I20:K20)</f>
        <v>454753</v>
      </c>
      <c r="I20" s="93">
        <v>153350</v>
      </c>
      <c r="J20" s="93">
        <v>143071</v>
      </c>
      <c r="K20" s="93">
        <v>158332</v>
      </c>
      <c r="L20" s="129">
        <f t="shared" si="13"/>
        <v>-1.2386944121314207</v>
      </c>
      <c r="M20" s="125">
        <f t="shared" si="13"/>
        <v>0.7257906749266384</v>
      </c>
      <c r="N20" s="125">
        <f t="shared" si="13"/>
        <v>-3.8701064506433869</v>
      </c>
      <c r="O20" s="125">
        <f t="shared" si="13"/>
        <v>-0.76358537756107425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</row>
    <row r="21" spans="2:28" ht="15.75" customHeight="1" x14ac:dyDescent="0.3">
      <c r="B21" s="92" t="s">
        <v>79</v>
      </c>
      <c r="C21" s="153" t="s">
        <v>172</v>
      </c>
      <c r="D21" s="93">
        <f>SUM(E21:G21)</f>
        <v>79893</v>
      </c>
      <c r="E21" s="93">
        <v>26967</v>
      </c>
      <c r="F21" s="93">
        <v>24893</v>
      </c>
      <c r="G21" s="93">
        <v>28033</v>
      </c>
      <c r="H21" s="101">
        <f>SUM(I21:K21)</f>
        <v>79816</v>
      </c>
      <c r="I21" s="93">
        <v>26725</v>
      </c>
      <c r="J21" s="93">
        <v>24995</v>
      </c>
      <c r="K21" s="93">
        <v>28096</v>
      </c>
      <c r="L21" s="129">
        <f t="shared" si="13"/>
        <v>9.6471885336273419E-2</v>
      </c>
      <c r="M21" s="125">
        <f t="shared" si="13"/>
        <v>0.90551917680074834</v>
      </c>
      <c r="N21" s="125">
        <f t="shared" si="13"/>
        <v>-0.40808161632326462</v>
      </c>
      <c r="O21" s="125">
        <f t="shared" si="13"/>
        <v>-0.22423120728929385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2:28" ht="6.9" customHeight="1" x14ac:dyDescent="0.3">
      <c r="B22" s="88"/>
      <c r="C22" s="154"/>
      <c r="D22" s="89"/>
      <c r="E22" s="90"/>
      <c r="F22" s="90"/>
      <c r="G22" s="90"/>
      <c r="H22" s="97"/>
      <c r="I22" s="90"/>
      <c r="J22" s="90"/>
      <c r="K22" s="90"/>
      <c r="L22" s="127"/>
      <c r="M22" s="53"/>
      <c r="N22" s="53"/>
      <c r="O22" s="53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</row>
    <row r="23" spans="2:28" ht="15.75" customHeight="1" x14ac:dyDescent="0.3">
      <c r="B23" s="86" t="s">
        <v>73</v>
      </c>
      <c r="C23" s="153" t="s">
        <v>74</v>
      </c>
      <c r="D23" s="151">
        <f t="shared" ref="D23:K26" si="14">D13/D18*100</f>
        <v>21.479945597643109</v>
      </c>
      <c r="E23" s="151">
        <f t="shared" si="14"/>
        <v>20.986454170542512</v>
      </c>
      <c r="F23" s="151">
        <f t="shared" si="14"/>
        <v>20.621440945280529</v>
      </c>
      <c r="G23" s="151">
        <f t="shared" si="14"/>
        <v>22.720221725260757</v>
      </c>
      <c r="H23" s="115">
        <f t="shared" si="14"/>
        <v>16.040929963176247</v>
      </c>
      <c r="I23" s="151">
        <f t="shared" si="14"/>
        <v>13.377544067484193</v>
      </c>
      <c r="J23" s="151">
        <f t="shared" si="14"/>
        <v>16.13431156281537</v>
      </c>
      <c r="K23" s="151">
        <f t="shared" si="14"/>
        <v>18.569715447154472</v>
      </c>
      <c r="L23" s="128">
        <f>D23-H23</f>
        <v>5.4390156344668625</v>
      </c>
      <c r="M23" s="124">
        <f t="shared" ref="M23:O26" si="15">E23-I23</f>
        <v>7.6089101030583191</v>
      </c>
      <c r="N23" s="124">
        <f t="shared" si="15"/>
        <v>4.4871293824651595</v>
      </c>
      <c r="O23" s="124">
        <f t="shared" si="15"/>
        <v>4.1505062781062847</v>
      </c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</row>
    <row r="24" spans="2:28" ht="15.75" customHeight="1" x14ac:dyDescent="0.3">
      <c r="B24" s="92" t="s">
        <v>135</v>
      </c>
      <c r="C24" s="153" t="s">
        <v>74</v>
      </c>
      <c r="D24" s="152">
        <f t="shared" si="14"/>
        <v>21.755859584847894</v>
      </c>
      <c r="E24" s="152">
        <f t="shared" si="14"/>
        <v>21.85043312803565</v>
      </c>
      <c r="F24" s="152">
        <f t="shared" si="14"/>
        <v>20.37125863392172</v>
      </c>
      <c r="G24" s="152">
        <f t="shared" si="14"/>
        <v>22.89362297760724</v>
      </c>
      <c r="H24" s="116">
        <f t="shared" si="14"/>
        <v>16.48790637659685</v>
      </c>
      <c r="I24" s="152">
        <f t="shared" si="14"/>
        <v>13.743377680305452</v>
      </c>
      <c r="J24" s="152">
        <f t="shared" si="14"/>
        <v>16.720511189415976</v>
      </c>
      <c r="K24" s="152">
        <f>K14/K19*100</f>
        <v>18.994214129566846</v>
      </c>
      <c r="L24" s="129">
        <f>D24-H24</f>
        <v>5.2679532082510434</v>
      </c>
      <c r="M24" s="125">
        <f t="shared" si="15"/>
        <v>8.1070554477301986</v>
      </c>
      <c r="N24" s="125">
        <f t="shared" si="15"/>
        <v>3.6507474445057433</v>
      </c>
      <c r="O24" s="125">
        <f t="shared" si="15"/>
        <v>3.8994088480403946</v>
      </c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</row>
    <row r="25" spans="2:28" ht="15.75" customHeight="1" x14ac:dyDescent="0.3">
      <c r="B25" s="92" t="s">
        <v>39</v>
      </c>
      <c r="C25" s="153" t="s">
        <v>74</v>
      </c>
      <c r="D25" s="152">
        <f t="shared" si="14"/>
        <v>22.294264339152122</v>
      </c>
      <c r="E25" s="152">
        <f>E15/E20*100</f>
        <v>20.581627962683623</v>
      </c>
      <c r="F25" s="152">
        <f>F15/F20*100</f>
        <v>22.52606628179214</v>
      </c>
      <c r="G25" s="152">
        <f t="shared" si="14"/>
        <v>23.775004295997405</v>
      </c>
      <c r="H25" s="116">
        <f t="shared" si="14"/>
        <v>15.910175413906011</v>
      </c>
      <c r="I25" s="152">
        <f t="shared" si="14"/>
        <v>13.153570264101727</v>
      </c>
      <c r="J25" s="152">
        <f t="shared" si="14"/>
        <v>15.733447029796393</v>
      </c>
      <c r="K25" s="152">
        <f t="shared" si="14"/>
        <v>18.739736755677942</v>
      </c>
      <c r="L25" s="129">
        <f>D25-H25</f>
        <v>6.384088925246111</v>
      </c>
      <c r="M25" s="125">
        <f t="shared" si="15"/>
        <v>7.4280576985818954</v>
      </c>
      <c r="N25" s="125">
        <f t="shared" si="15"/>
        <v>6.7926192519957471</v>
      </c>
      <c r="O25" s="125">
        <f t="shared" si="15"/>
        <v>5.0352675403194631</v>
      </c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2:28" ht="15.75" customHeight="1" x14ac:dyDescent="0.3">
      <c r="B26" s="92" t="s">
        <v>79</v>
      </c>
      <c r="C26" s="153" t="s">
        <v>74</v>
      </c>
      <c r="D26" s="152">
        <f t="shared" si="14"/>
        <v>13.655764585132616</v>
      </c>
      <c r="E26" s="152">
        <f t="shared" si="14"/>
        <v>13.067823636296213</v>
      </c>
      <c r="F26" s="152">
        <f t="shared" si="14"/>
        <v>13.031776001285502</v>
      </c>
      <c r="G26" s="152">
        <f t="shared" si="14"/>
        <v>14.775443227624585</v>
      </c>
      <c r="H26" s="116">
        <f t="shared" si="14"/>
        <v>11.812167986368648</v>
      </c>
      <c r="I26" s="152">
        <f t="shared" si="14"/>
        <v>10.518241347053321</v>
      </c>
      <c r="J26" s="152">
        <f t="shared" si="14"/>
        <v>11.866373274654931</v>
      </c>
      <c r="K26" s="152">
        <f t="shared" si="14"/>
        <v>12.994732346241458</v>
      </c>
      <c r="L26" s="129">
        <f>D26-H26</f>
        <v>1.843596598763968</v>
      </c>
      <c r="M26" s="125">
        <f t="shared" si="15"/>
        <v>2.5495822892428919</v>
      </c>
      <c r="N26" s="125">
        <f t="shared" si="15"/>
        <v>1.1654027266305711</v>
      </c>
      <c r="O26" s="125">
        <f t="shared" si="15"/>
        <v>1.7807108813831274</v>
      </c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2:28" ht="6.9" customHeight="1" thickBot="1" x14ac:dyDescent="0.35">
      <c r="B27" s="146"/>
      <c r="C27" s="147"/>
      <c r="D27" s="148"/>
      <c r="E27" s="149"/>
      <c r="F27" s="149"/>
      <c r="G27" s="150"/>
      <c r="H27" s="148"/>
      <c r="I27" s="149"/>
      <c r="J27" s="149"/>
      <c r="K27" s="150"/>
      <c r="L27" s="149"/>
      <c r="M27" s="149"/>
      <c r="N27" s="149"/>
      <c r="O27" s="149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</row>
    <row r="28" spans="2:28" ht="16.5" customHeight="1" thickTop="1" x14ac:dyDescent="0.3">
      <c r="B28" s="82" t="s">
        <v>169</v>
      </c>
      <c r="C28" s="81"/>
      <c r="D28" s="451">
        <f>D8/1000</f>
        <v>64.555000000000007</v>
      </c>
      <c r="E28" s="81"/>
      <c r="F28" s="81"/>
      <c r="G28" s="81"/>
      <c r="H28" s="81"/>
      <c r="I28" s="81"/>
      <c r="J28" s="81"/>
      <c r="K28" s="80"/>
      <c r="L28" s="82"/>
      <c r="M28" s="82"/>
      <c r="N28" s="82"/>
      <c r="O28" s="61" t="s">
        <v>121</v>
      </c>
    </row>
    <row r="29" spans="2:28" ht="13.65" customHeight="1" x14ac:dyDescent="0.2">
      <c r="C29" s="6"/>
      <c r="D29" s="49"/>
      <c r="N29" s="6"/>
      <c r="O29" s="2"/>
    </row>
    <row r="30" spans="2:28" ht="13.65" customHeight="1" x14ac:dyDescent="0.3">
      <c r="C30" s="6"/>
      <c r="D30" s="20"/>
      <c r="I30" s="20"/>
      <c r="J30" s="51"/>
      <c r="K30" s="21"/>
      <c r="L30" s="20"/>
      <c r="M30" s="20"/>
      <c r="N30" s="20"/>
      <c r="O30" s="20"/>
    </row>
    <row r="31" spans="2:28" ht="14.4" x14ac:dyDescent="0.3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4.4" x14ac:dyDescent="0.3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4.4" x14ac:dyDescent="0.3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4.4" x14ac:dyDescent="0.3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4.4" x14ac:dyDescent="0.3">
      <c r="B35" s="14"/>
      <c r="C35" s="6"/>
      <c r="D35"/>
      <c r="E35"/>
      <c r="F35"/>
      <c r="G35"/>
      <c r="H35"/>
      <c r="I35"/>
      <c r="J35"/>
      <c r="K35"/>
    </row>
    <row r="36" spans="2:19" ht="14.4" x14ac:dyDescent="0.3">
      <c r="B36" s="14"/>
      <c r="C36" s="6"/>
      <c r="D36"/>
      <c r="E36"/>
      <c r="F36"/>
      <c r="G36"/>
      <c r="H36"/>
      <c r="I36"/>
      <c r="J36"/>
      <c r="K36"/>
    </row>
    <row r="37" spans="2:19" ht="14.4" x14ac:dyDescent="0.3">
      <c r="D37"/>
      <c r="E37"/>
      <c r="F37"/>
      <c r="G37"/>
      <c r="H37"/>
      <c r="I37"/>
      <c r="J37"/>
      <c r="K37"/>
    </row>
    <row r="38" spans="2:19" ht="14.4" x14ac:dyDescent="0.3">
      <c r="D38"/>
      <c r="E38"/>
      <c r="F38"/>
      <c r="G38"/>
      <c r="H38"/>
      <c r="I38"/>
      <c r="J38"/>
      <c r="K38"/>
    </row>
    <row r="39" spans="2:19" ht="14.4" x14ac:dyDescent="0.3">
      <c r="D39"/>
      <c r="E39"/>
      <c r="F39"/>
      <c r="G39"/>
      <c r="H39"/>
      <c r="I39"/>
      <c r="J39"/>
      <c r="K39"/>
    </row>
    <row r="40" spans="2:19" ht="14.4" x14ac:dyDescent="0.3">
      <c r="D40"/>
      <c r="E40"/>
      <c r="F40"/>
      <c r="G40"/>
      <c r="H40"/>
      <c r="I40"/>
      <c r="J40"/>
      <c r="K40"/>
    </row>
    <row r="41" spans="2:19" ht="14.4" x14ac:dyDescent="0.3">
      <c r="C41" s="29"/>
      <c r="D41"/>
      <c r="E41"/>
      <c r="F41"/>
      <c r="G41"/>
      <c r="H41"/>
      <c r="I41"/>
      <c r="J41"/>
      <c r="K41"/>
      <c r="L41" s="29"/>
      <c r="M41" s="29"/>
      <c r="N41" s="29"/>
      <c r="O41" s="29"/>
    </row>
    <row r="42" spans="2:19" ht="14.4" x14ac:dyDescent="0.3">
      <c r="C42" s="29"/>
      <c r="D42"/>
      <c r="E42"/>
      <c r="F42"/>
      <c r="G42"/>
      <c r="H42"/>
      <c r="I42"/>
      <c r="J42"/>
      <c r="K42"/>
      <c r="L42" s="29"/>
      <c r="M42" s="29"/>
      <c r="N42" s="29"/>
      <c r="O42" s="29"/>
    </row>
    <row r="43" spans="2:19" ht="14.4" x14ac:dyDescent="0.3">
      <c r="C43" s="29"/>
      <c r="D43"/>
      <c r="E43"/>
      <c r="F43"/>
      <c r="G43"/>
      <c r="H43"/>
      <c r="I43"/>
      <c r="J43"/>
      <c r="K43"/>
      <c r="L43" s="29"/>
      <c r="M43" s="29"/>
      <c r="N43" s="29"/>
      <c r="O43" s="29"/>
    </row>
    <row r="44" spans="2:19" ht="14.4" x14ac:dyDescent="0.3">
      <c r="C44" s="29"/>
      <c r="D44"/>
      <c r="E44"/>
      <c r="F44"/>
      <c r="G44"/>
      <c r="H44"/>
      <c r="I44"/>
      <c r="J44"/>
      <c r="K44"/>
      <c r="L44" s="29"/>
      <c r="M44" s="29"/>
      <c r="N44" s="29"/>
      <c r="O44" s="29"/>
    </row>
    <row r="45" spans="2:19" ht="14.4" x14ac:dyDescent="0.3">
      <c r="C45" s="29"/>
      <c r="D45"/>
      <c r="E45"/>
      <c r="F45"/>
      <c r="G45"/>
      <c r="H45"/>
      <c r="I45"/>
      <c r="J45"/>
      <c r="K45"/>
      <c r="L45" s="29"/>
      <c r="M45" s="29"/>
      <c r="N45" s="29"/>
      <c r="O45" s="29"/>
    </row>
    <row r="46" spans="2:19" ht="14.4" x14ac:dyDescent="0.3">
      <c r="C46" s="29"/>
      <c r="D46"/>
      <c r="E46"/>
      <c r="F46"/>
      <c r="G46"/>
      <c r="H46"/>
      <c r="I46"/>
      <c r="J46"/>
      <c r="K46"/>
      <c r="L46" s="29"/>
      <c r="M46" s="29"/>
      <c r="N46" s="29"/>
      <c r="O46" s="29"/>
    </row>
    <row r="47" spans="2:19" ht="14.4" x14ac:dyDescent="0.3">
      <c r="C47" s="29"/>
      <c r="D47"/>
      <c r="E47"/>
      <c r="F47"/>
      <c r="G47"/>
      <c r="H47"/>
      <c r="I47"/>
      <c r="J47"/>
      <c r="K47"/>
      <c r="L47" s="29"/>
      <c r="M47" s="29"/>
      <c r="N47" s="29"/>
      <c r="O47" s="29"/>
    </row>
    <row r="48" spans="2:19" ht="14.4" x14ac:dyDescent="0.3">
      <c r="C48" s="29"/>
      <c r="D48"/>
      <c r="E48"/>
      <c r="F48"/>
      <c r="G48"/>
      <c r="H48"/>
      <c r="I48"/>
      <c r="J48"/>
      <c r="K48"/>
      <c r="L48" s="29"/>
      <c r="M48" s="29"/>
      <c r="N48" s="29"/>
      <c r="O48" s="29"/>
    </row>
    <row r="49" spans="3:15" ht="14.4" x14ac:dyDescent="0.3">
      <c r="C49" s="29"/>
      <c r="D49"/>
      <c r="E49"/>
      <c r="F49"/>
      <c r="G49"/>
      <c r="H49"/>
      <c r="I49"/>
      <c r="J49"/>
      <c r="K49"/>
      <c r="L49" s="29"/>
      <c r="M49" s="29"/>
      <c r="N49" s="29"/>
      <c r="O49" s="29"/>
    </row>
    <row r="50" spans="3:15" ht="14.4" x14ac:dyDescent="0.3">
      <c r="C50" s="29"/>
      <c r="D50"/>
      <c r="E50"/>
      <c r="F50"/>
      <c r="G50"/>
      <c r="H50"/>
      <c r="I50"/>
      <c r="J50"/>
      <c r="K50"/>
      <c r="L50" s="29"/>
      <c r="M50" s="29"/>
      <c r="N50" s="29"/>
      <c r="O50" s="29"/>
    </row>
    <row r="51" spans="3:15" ht="14.4" x14ac:dyDescent="0.3">
      <c r="C51" s="29"/>
      <c r="D51"/>
      <c r="E51"/>
      <c r="F51"/>
      <c r="G51"/>
      <c r="H51"/>
      <c r="I51"/>
      <c r="J51"/>
      <c r="K51"/>
      <c r="L51" s="29"/>
      <c r="M51" s="29"/>
      <c r="N51" s="29"/>
      <c r="O51" s="29"/>
    </row>
    <row r="52" spans="3:15" ht="14.4" x14ac:dyDescent="0.3">
      <c r="C52" s="29"/>
      <c r="D52"/>
      <c r="E52"/>
      <c r="F52"/>
      <c r="G52"/>
      <c r="H52"/>
      <c r="I52"/>
      <c r="J52"/>
      <c r="K52"/>
      <c r="L52" s="29"/>
      <c r="M52" s="29"/>
      <c r="N52" s="29"/>
      <c r="O52" s="29"/>
    </row>
    <row r="53" spans="3:15" ht="14.4" x14ac:dyDescent="0.3">
      <c r="C53" s="29"/>
      <c r="D53"/>
      <c r="E53"/>
      <c r="F53"/>
      <c r="G53"/>
      <c r="H53"/>
      <c r="I53"/>
      <c r="J53"/>
      <c r="K53"/>
      <c r="L53" s="29"/>
      <c r="M53" s="29"/>
      <c r="N53" s="29"/>
      <c r="O53" s="29"/>
    </row>
    <row r="54" spans="3:15" ht="14.4" x14ac:dyDescent="0.3">
      <c r="C54" s="29"/>
      <c r="D54"/>
      <c r="E54"/>
      <c r="F54"/>
      <c r="G54"/>
      <c r="H54"/>
      <c r="I54"/>
      <c r="J54"/>
      <c r="K54"/>
      <c r="L54" s="29"/>
      <c r="M54" s="29"/>
      <c r="N54" s="29"/>
      <c r="O54" s="29"/>
    </row>
    <row r="55" spans="3:15" ht="14.4" x14ac:dyDescent="0.3">
      <c r="C55" s="29"/>
      <c r="D55"/>
      <c r="E55"/>
      <c r="F55"/>
      <c r="G55"/>
      <c r="H55"/>
      <c r="I55"/>
      <c r="J55"/>
      <c r="K55"/>
      <c r="L55" s="29"/>
      <c r="M55" s="29"/>
      <c r="N55" s="29"/>
      <c r="O55" s="29"/>
    </row>
    <row r="56" spans="3:15" ht="14.4" x14ac:dyDescent="0.3">
      <c r="C56" s="29"/>
      <c r="D56"/>
      <c r="E56"/>
      <c r="F56"/>
      <c r="G56"/>
      <c r="H56"/>
      <c r="I56"/>
      <c r="J56"/>
      <c r="K56"/>
      <c r="L56" s="29"/>
      <c r="M56" s="29"/>
      <c r="N56" s="29"/>
      <c r="O56" s="29"/>
    </row>
    <row r="57" spans="3:15" ht="14.4" x14ac:dyDescent="0.3">
      <c r="C57" s="29"/>
      <c r="D57"/>
      <c r="E57"/>
      <c r="F57"/>
      <c r="G57"/>
      <c r="H57"/>
      <c r="I57"/>
      <c r="J57"/>
      <c r="K57"/>
      <c r="L57" s="29"/>
      <c r="M57" s="29"/>
      <c r="N57" s="29"/>
      <c r="O57" s="29"/>
    </row>
    <row r="58" spans="3:15" ht="14.4" x14ac:dyDescent="0.3">
      <c r="C58" s="29"/>
      <c r="D58"/>
      <c r="E58"/>
      <c r="F58"/>
      <c r="G58"/>
      <c r="H58"/>
      <c r="I58"/>
      <c r="J58"/>
      <c r="K58"/>
      <c r="L58" s="29"/>
      <c r="M58" s="29"/>
      <c r="N58" s="29"/>
      <c r="O58" s="29"/>
    </row>
    <row r="59" spans="3:15" ht="14.4" x14ac:dyDescent="0.3">
      <c r="C59" s="29"/>
      <c r="D59"/>
      <c r="E59"/>
      <c r="F59"/>
      <c r="G59"/>
      <c r="H59"/>
      <c r="I59"/>
      <c r="J59"/>
      <c r="K59"/>
      <c r="L59" s="29"/>
      <c r="M59" s="29"/>
      <c r="N59" s="29"/>
      <c r="O59" s="29"/>
    </row>
    <row r="60" spans="3:15" ht="14.4" x14ac:dyDescent="0.3">
      <c r="C60" s="29"/>
      <c r="D60"/>
      <c r="E60"/>
      <c r="F60"/>
      <c r="G60"/>
      <c r="H60"/>
      <c r="I60"/>
      <c r="J60"/>
      <c r="K60"/>
      <c r="L60" s="29"/>
      <c r="M60" s="29"/>
      <c r="N60" s="29"/>
      <c r="O60" s="29"/>
    </row>
    <row r="61" spans="3:15" ht="14.4" x14ac:dyDescent="0.3">
      <c r="C61" s="29"/>
      <c r="D61"/>
      <c r="E61"/>
      <c r="F61"/>
      <c r="G61"/>
      <c r="H61"/>
      <c r="I61"/>
      <c r="J61"/>
      <c r="K61"/>
      <c r="L61" s="29"/>
      <c r="M61" s="29"/>
      <c r="N61" s="29"/>
      <c r="O61" s="29"/>
    </row>
    <row r="62" spans="3:15" ht="14.4" x14ac:dyDescent="0.3">
      <c r="C62" s="29"/>
      <c r="D62"/>
      <c r="E62"/>
      <c r="F62"/>
      <c r="G62"/>
      <c r="H62"/>
      <c r="I62"/>
      <c r="J62"/>
      <c r="K62"/>
      <c r="L62" s="29"/>
      <c r="M62" s="29"/>
      <c r="N62" s="29"/>
      <c r="O62" s="29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3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1"/>
  <sheetViews>
    <sheetView showGridLines="0" workbookViewId="0"/>
  </sheetViews>
  <sheetFormatPr defaultColWidth="9.109375" defaultRowHeight="11.4" x14ac:dyDescent="0.3"/>
  <cols>
    <col min="1" max="1" width="1.44140625" style="7" customWidth="1"/>
    <col min="2" max="2" width="3.44140625" style="7" customWidth="1"/>
    <col min="3" max="3" width="2.88671875" style="7" customWidth="1"/>
    <col min="4" max="4" width="21" style="7" customWidth="1"/>
    <col min="5" max="5" width="9.5546875" style="7" customWidth="1"/>
    <col min="6" max="9" width="16.5546875" style="8" customWidth="1"/>
    <col min="10" max="10" width="1.5546875" style="8" customWidth="1"/>
    <col min="11" max="11" width="6.109375" style="7" customWidth="1"/>
    <col min="12" max="12" width="12.5546875" style="7" customWidth="1"/>
    <col min="13" max="18" width="6.5546875" style="7" customWidth="1"/>
    <col min="19" max="19" width="1.44140625" style="7" customWidth="1"/>
    <col min="20" max="22" width="6.5546875" style="7" customWidth="1"/>
    <col min="23" max="16384" width="9.109375" style="7"/>
  </cols>
  <sheetData>
    <row r="1" spans="2:21" ht="6" customHeight="1" x14ac:dyDescent="0.3"/>
    <row r="2" spans="2:21" ht="13.65" customHeight="1" x14ac:dyDescent="0.3">
      <c r="B2" s="282" t="s">
        <v>106</v>
      </c>
      <c r="C2" s="9"/>
      <c r="D2" s="9"/>
      <c r="E2" s="9"/>
    </row>
    <row r="3" spans="2:21" ht="5.25" customHeight="1" x14ac:dyDescent="0.3"/>
    <row r="4" spans="2:21" ht="13.65" customHeight="1" x14ac:dyDescent="0.3">
      <c r="B4" s="7" t="s">
        <v>116</v>
      </c>
    </row>
    <row r="5" spans="2:21" ht="24" customHeight="1" thickBot="1" x14ac:dyDescent="0.35">
      <c r="B5" s="481"/>
      <c r="C5" s="481"/>
      <c r="D5" s="475"/>
      <c r="E5" s="481" t="s">
        <v>3</v>
      </c>
      <c r="F5" s="472" t="s">
        <v>28</v>
      </c>
      <c r="G5" s="474"/>
      <c r="H5" s="472" t="s">
        <v>50</v>
      </c>
      <c r="I5" s="474"/>
      <c r="J5" s="7"/>
    </row>
    <row r="6" spans="2:21" ht="21.75" customHeight="1" x14ac:dyDescent="0.3">
      <c r="B6" s="481"/>
      <c r="C6" s="481"/>
      <c r="D6" s="475"/>
      <c r="E6" s="475"/>
      <c r="F6" s="78" t="s">
        <v>202</v>
      </c>
      <c r="G6" s="79" t="s">
        <v>203</v>
      </c>
      <c r="H6" s="78" t="s">
        <v>185</v>
      </c>
      <c r="I6" s="78" t="s">
        <v>204</v>
      </c>
      <c r="J6" s="7"/>
    </row>
    <row r="7" spans="2:21" ht="15.75" customHeight="1" x14ac:dyDescent="0.3">
      <c r="B7" s="86" t="s">
        <v>4</v>
      </c>
      <c r="C7" s="86"/>
      <c r="D7" s="86"/>
      <c r="E7" s="258"/>
      <c r="F7" s="260"/>
      <c r="G7" s="265"/>
      <c r="H7" s="266"/>
      <c r="I7" s="261"/>
      <c r="J7" s="13"/>
    </row>
    <row r="8" spans="2:21" ht="20.25" customHeight="1" x14ac:dyDescent="0.3">
      <c r="B8" s="11"/>
      <c r="C8" s="86" t="s">
        <v>0</v>
      </c>
      <c r="D8" s="254"/>
      <c r="E8" s="258" t="s">
        <v>176</v>
      </c>
      <c r="F8" s="91">
        <v>33826.141940434463</v>
      </c>
      <c r="G8" s="267">
        <v>34993.101086265524</v>
      </c>
      <c r="H8" s="456">
        <v>0.22338834196816265</v>
      </c>
      <c r="I8" s="263">
        <v>-7.3267161223429174</v>
      </c>
      <c r="J8" s="13"/>
      <c r="K8" s="42"/>
      <c r="N8" s="42"/>
      <c r="S8" s="42"/>
      <c r="T8" s="42"/>
      <c r="U8" s="42"/>
    </row>
    <row r="9" spans="2:21" ht="15" customHeight="1" x14ac:dyDescent="0.3">
      <c r="B9" s="10"/>
      <c r="C9" s="17"/>
      <c r="D9" s="92" t="s">
        <v>17</v>
      </c>
      <c r="E9" s="258" t="s">
        <v>176</v>
      </c>
      <c r="F9" s="93">
        <v>28462.368064081071</v>
      </c>
      <c r="G9" s="268">
        <v>29036.716515787848</v>
      </c>
      <c r="H9" s="457">
        <v>-1.9021324303637761</v>
      </c>
      <c r="I9" s="264">
        <v>-7.2039334998805593</v>
      </c>
      <c r="J9" s="13"/>
      <c r="K9" s="42"/>
      <c r="N9" s="42"/>
    </row>
    <row r="10" spans="2:21" ht="15" customHeight="1" x14ac:dyDescent="0.3">
      <c r="B10" s="10"/>
      <c r="C10" s="17"/>
      <c r="D10" s="92" t="s">
        <v>18</v>
      </c>
      <c r="E10" s="258" t="s">
        <v>176</v>
      </c>
      <c r="F10" s="452">
        <v>5363.7738763532725</v>
      </c>
      <c r="G10" s="268">
        <v>5956.384570477484</v>
      </c>
      <c r="H10" s="457">
        <v>13.243667048247861</v>
      </c>
      <c r="I10" s="264">
        <v>-7.9206449170134512</v>
      </c>
      <c r="J10" s="13"/>
      <c r="K10" s="42"/>
      <c r="N10" s="42"/>
    </row>
    <row r="11" spans="2:21" ht="7.5" customHeight="1" x14ac:dyDescent="0.3">
      <c r="B11" s="10"/>
      <c r="C11" s="17"/>
      <c r="D11" s="10"/>
      <c r="E11" s="258"/>
      <c r="F11" s="453"/>
      <c r="G11" s="269"/>
      <c r="H11" s="457"/>
      <c r="I11" s="264"/>
      <c r="J11" s="13"/>
      <c r="K11" s="42"/>
      <c r="N11" s="42"/>
    </row>
    <row r="12" spans="2:21" ht="13.65" customHeight="1" x14ac:dyDescent="0.3">
      <c r="B12" s="10"/>
      <c r="C12" s="17"/>
      <c r="D12" s="10"/>
      <c r="E12" s="258"/>
      <c r="F12" s="453"/>
      <c r="G12" s="269"/>
      <c r="H12" s="457"/>
      <c r="I12" s="264"/>
      <c r="J12" s="18"/>
      <c r="K12" s="42"/>
      <c r="N12" s="42"/>
    </row>
    <row r="13" spans="2:21" ht="13.65" customHeight="1" x14ac:dyDescent="0.3">
      <c r="B13" s="86" t="s">
        <v>52</v>
      </c>
      <c r="D13" s="254"/>
      <c r="E13" s="258"/>
      <c r="F13" s="453"/>
      <c r="G13" s="269"/>
      <c r="H13" s="457"/>
      <c r="I13" s="264"/>
      <c r="K13" s="42"/>
      <c r="N13" s="42"/>
    </row>
    <row r="14" spans="2:21" ht="24" customHeight="1" x14ac:dyDescent="0.3">
      <c r="B14" s="11"/>
      <c r="C14" s="86" t="s">
        <v>0</v>
      </c>
      <c r="D14" s="254"/>
      <c r="E14" s="258" t="s">
        <v>177</v>
      </c>
      <c r="F14" s="454">
        <v>7153.7048853970746</v>
      </c>
      <c r="G14" s="267">
        <v>8509.7241742303886</v>
      </c>
      <c r="H14" s="456">
        <v>-1.8143915354765432</v>
      </c>
      <c r="I14" s="263">
        <v>-5.4859207428483518</v>
      </c>
      <c r="K14" s="42"/>
      <c r="N14" s="42"/>
    </row>
    <row r="15" spans="2:21" ht="15" customHeight="1" x14ac:dyDescent="0.3">
      <c r="B15" s="10"/>
      <c r="C15" s="17"/>
      <c r="D15" s="92" t="s">
        <v>17</v>
      </c>
      <c r="E15" s="258" t="s">
        <v>177</v>
      </c>
      <c r="F15" s="455">
        <v>2248.4276747739427</v>
      </c>
      <c r="G15" s="270">
        <v>2322.9275356686294</v>
      </c>
      <c r="H15" s="457">
        <v>1.7965311645228343</v>
      </c>
      <c r="I15" s="264">
        <v>0.85695140135105086</v>
      </c>
      <c r="K15" s="42"/>
      <c r="N15" s="42"/>
      <c r="Q15" s="42"/>
      <c r="R15" s="42"/>
    </row>
    <row r="16" spans="2:21" ht="15" customHeight="1" x14ac:dyDescent="0.3">
      <c r="B16" s="10"/>
      <c r="C16" s="10"/>
      <c r="D16" s="92" t="s">
        <v>18</v>
      </c>
      <c r="E16" s="258" t="s">
        <v>177</v>
      </c>
      <c r="F16" s="455">
        <v>4905.2772106231132</v>
      </c>
      <c r="G16" s="270">
        <v>6186.796638561792</v>
      </c>
      <c r="H16" s="457">
        <v>-3.3852747605009301</v>
      </c>
      <c r="I16" s="264">
        <v>-7.6661927813126596</v>
      </c>
      <c r="K16" s="42"/>
      <c r="M16" s="42"/>
      <c r="N16" s="42"/>
      <c r="Q16" s="42"/>
      <c r="R16" s="42"/>
    </row>
    <row r="17" spans="2:18" ht="7.5" customHeight="1" thickBot="1" x14ac:dyDescent="0.35">
      <c r="B17" s="255"/>
      <c r="C17" s="255"/>
      <c r="D17" s="255"/>
      <c r="E17" s="259"/>
      <c r="F17" s="262"/>
      <c r="G17" s="271"/>
      <c r="H17" s="272"/>
      <c r="I17" s="256"/>
      <c r="K17" s="42"/>
      <c r="M17" s="42"/>
      <c r="N17" s="42"/>
      <c r="O17" s="42"/>
      <c r="P17" s="42"/>
      <c r="Q17" s="42"/>
      <c r="R17" s="42"/>
    </row>
    <row r="18" spans="2:18" ht="13.65" customHeight="1" thickTop="1" x14ac:dyDescent="0.3">
      <c r="B18" s="275" t="s">
        <v>175</v>
      </c>
      <c r="C18" s="257"/>
      <c r="D18" s="257"/>
      <c r="E18" s="257"/>
      <c r="F18" s="276"/>
      <c r="G18" s="276"/>
      <c r="H18" s="277"/>
      <c r="I18" s="273" t="s">
        <v>121</v>
      </c>
      <c r="M18" s="42"/>
    </row>
    <row r="19" spans="2:18" ht="13.65" customHeight="1" x14ac:dyDescent="0.3">
      <c r="B19" s="278"/>
      <c r="C19" s="12"/>
      <c r="D19" s="279"/>
      <c r="E19" s="12"/>
      <c r="F19" s="280"/>
      <c r="G19" s="280"/>
      <c r="H19" s="281"/>
      <c r="I19" s="61" t="s">
        <v>122</v>
      </c>
      <c r="M19" s="42"/>
    </row>
    <row r="20" spans="2:18" x14ac:dyDescent="0.3">
      <c r="B20" s="19"/>
    </row>
    <row r="21" spans="2:18" x14ac:dyDescent="0.3">
      <c r="B21" s="19"/>
      <c r="I21" s="7"/>
      <c r="J21" s="7"/>
    </row>
    <row r="22" spans="2:18" x14ac:dyDescent="0.3">
      <c r="I22" s="7"/>
      <c r="J22" s="7"/>
    </row>
    <row r="23" spans="2:18" x14ac:dyDescent="0.3">
      <c r="I23" s="7"/>
      <c r="J23" s="7"/>
    </row>
    <row r="24" spans="2:18" x14ac:dyDescent="0.3">
      <c r="I24" s="7"/>
      <c r="J24" s="7"/>
    </row>
    <row r="25" spans="2:18" x14ac:dyDescent="0.3">
      <c r="I25" s="7"/>
      <c r="J25" s="7"/>
    </row>
    <row r="26" spans="2:18" x14ac:dyDescent="0.3">
      <c r="I26" s="7"/>
      <c r="J26" s="7"/>
    </row>
    <row r="27" spans="2:18" x14ac:dyDescent="0.3">
      <c r="I27" s="7"/>
      <c r="J27" s="7"/>
    </row>
    <row r="28" spans="2:18" x14ac:dyDescent="0.3">
      <c r="I28" s="7"/>
      <c r="J28" s="7"/>
    </row>
    <row r="29" spans="2:18" x14ac:dyDescent="0.3">
      <c r="I29" s="7"/>
      <c r="J29" s="7"/>
    </row>
    <row r="30" spans="2:18" x14ac:dyDescent="0.3">
      <c r="I30" s="7"/>
      <c r="J30" s="7"/>
    </row>
    <row r="31" spans="2:18" x14ac:dyDescent="0.3">
      <c r="I31" s="7"/>
      <c r="J31" s="7"/>
    </row>
  </sheetData>
  <mergeCells count="4">
    <mergeCell ref="E5:E6"/>
    <mergeCell ref="F5:G5"/>
    <mergeCell ref="H5:I5"/>
    <mergeCell ref="B5:D6"/>
  </mergeCells>
  <conditionalFormatting sqref="S8:U8 N8:N15 K8:K17 Q15:R16 L16:N16 M16:M19 L17:R17">
    <cfRule type="cellIs" dxfId="2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workbookViewId="0"/>
  </sheetViews>
  <sheetFormatPr defaultColWidth="9.109375" defaultRowHeight="14.4" x14ac:dyDescent="0.3"/>
  <cols>
    <col min="1" max="2" width="2.109375" style="7" customWidth="1"/>
    <col min="3" max="3" width="1.88671875" style="7" customWidth="1"/>
    <col min="4" max="4" width="24.109375" style="7" customWidth="1"/>
    <col min="5" max="8" width="12.44140625" style="8" customWidth="1"/>
    <col min="9" max="10" width="14.44140625" style="8" customWidth="1"/>
    <col min="11" max="11" width="1.88671875" customWidth="1"/>
    <col min="12" max="12" width="6.109375" style="7" customWidth="1"/>
    <col min="13" max="13" width="7.5546875" style="7" customWidth="1"/>
    <col min="14" max="20" width="6.109375" style="7" customWidth="1"/>
    <col min="21" max="16384" width="9.109375" style="7"/>
  </cols>
  <sheetData>
    <row r="1" spans="2:18" ht="13.65" customHeight="1" x14ac:dyDescent="0.3"/>
    <row r="2" spans="2:18" ht="13.65" customHeight="1" x14ac:dyDescent="0.3">
      <c r="B2" s="310" t="s">
        <v>124</v>
      </c>
      <c r="C2" s="9"/>
      <c r="D2" s="9"/>
    </row>
    <row r="3" spans="2:18" ht="13.65" customHeight="1" x14ac:dyDescent="0.3"/>
    <row r="4" spans="2:18" ht="22.65" customHeight="1" thickBot="1" x14ac:dyDescent="0.35">
      <c r="B4" s="481"/>
      <c r="C4" s="481"/>
      <c r="D4" s="475"/>
      <c r="E4" s="472" t="s">
        <v>198</v>
      </c>
      <c r="F4" s="474"/>
      <c r="G4" s="472" t="s">
        <v>199</v>
      </c>
      <c r="H4" s="474"/>
      <c r="I4" s="472" t="s">
        <v>50</v>
      </c>
      <c r="J4" s="474"/>
    </row>
    <row r="5" spans="2:18" ht="16.5" customHeight="1" x14ac:dyDescent="0.3">
      <c r="B5" s="481"/>
      <c r="C5" s="481"/>
      <c r="D5" s="475"/>
      <c r="E5" s="78" t="s">
        <v>34</v>
      </c>
      <c r="F5" s="79" t="s">
        <v>35</v>
      </c>
      <c r="G5" s="78" t="s">
        <v>34</v>
      </c>
      <c r="H5" s="78" t="s">
        <v>35</v>
      </c>
      <c r="I5" s="482" t="s">
        <v>34</v>
      </c>
      <c r="J5" s="482" t="s">
        <v>35</v>
      </c>
    </row>
    <row r="6" spans="2:18" ht="22.65" customHeight="1" x14ac:dyDescent="0.3">
      <c r="B6" s="311" t="s">
        <v>123</v>
      </c>
      <c r="C6" s="312"/>
      <c r="D6" s="313"/>
      <c r="E6" s="284" t="s">
        <v>180</v>
      </c>
      <c r="F6" s="284" t="s">
        <v>181</v>
      </c>
      <c r="G6" s="283" t="s">
        <v>180</v>
      </c>
      <c r="H6" s="283" t="s">
        <v>181</v>
      </c>
      <c r="I6" s="483"/>
      <c r="J6" s="483"/>
    </row>
    <row r="7" spans="2:18" s="41" customFormat="1" ht="6" customHeight="1" x14ac:dyDescent="0.25">
      <c r="B7" s="285"/>
      <c r="C7" s="286"/>
      <c r="D7" s="286"/>
      <c r="E7" s="287"/>
      <c r="F7" s="288"/>
      <c r="G7" s="289"/>
      <c r="H7" s="288"/>
      <c r="I7" s="287"/>
      <c r="J7" s="289"/>
      <c r="K7" s="37"/>
      <c r="L7" s="7"/>
      <c r="M7" s="7"/>
      <c r="N7" s="7"/>
    </row>
    <row r="8" spans="2:18" s="9" customFormat="1" ht="15.75" customHeight="1" x14ac:dyDescent="0.3">
      <c r="B8" s="294" t="s">
        <v>55</v>
      </c>
      <c r="C8" s="294"/>
      <c r="D8" s="295"/>
      <c r="E8" s="290">
        <v>34993.101086265524</v>
      </c>
      <c r="F8" s="291">
        <v>8509.7241742303886</v>
      </c>
      <c r="G8" s="91">
        <v>37759.642932759103</v>
      </c>
      <c r="H8" s="291">
        <v>9003.6576995871001</v>
      </c>
      <c r="I8" s="305">
        <v>-7.3267161223429174</v>
      </c>
      <c r="J8" s="124">
        <v>-5.4859207428483518</v>
      </c>
      <c r="L8" s="7"/>
      <c r="M8" s="7"/>
      <c r="N8" s="7"/>
      <c r="O8" s="40"/>
      <c r="P8" s="40"/>
      <c r="Q8" s="40"/>
      <c r="R8" s="40"/>
    </row>
    <row r="9" spans="2:18" s="9" customFormat="1" ht="6.75" customHeight="1" x14ac:dyDescent="0.3">
      <c r="B9" s="294"/>
      <c r="C9" s="294"/>
      <c r="D9" s="295"/>
      <c r="E9" s="292"/>
      <c r="F9" s="293"/>
      <c r="G9" s="93"/>
      <c r="H9" s="293"/>
      <c r="I9" s="305"/>
      <c r="J9" s="296"/>
      <c r="L9" s="7"/>
      <c r="M9" s="7"/>
      <c r="N9" s="7"/>
      <c r="O9" s="40"/>
      <c r="P9" s="40"/>
      <c r="Q9" s="40"/>
    </row>
    <row r="10" spans="2:18" ht="18.75" customHeight="1" x14ac:dyDescent="0.3">
      <c r="B10" s="294"/>
      <c r="C10" s="297" t="s">
        <v>19</v>
      </c>
      <c r="D10" s="298"/>
      <c r="E10" s="290">
        <v>29036.716515787848</v>
      </c>
      <c r="F10" s="291">
        <v>2322.9275356686294</v>
      </c>
      <c r="G10" s="91">
        <v>31290.891533371701</v>
      </c>
      <c r="H10" s="291">
        <v>2303.19031399705</v>
      </c>
      <c r="I10" s="305">
        <v>-7.2039334998805593</v>
      </c>
      <c r="J10" s="296">
        <v>0.85695140135105086</v>
      </c>
      <c r="O10" s="40"/>
      <c r="P10" s="40"/>
      <c r="Q10" s="40"/>
    </row>
    <row r="11" spans="2:18" ht="18.75" customHeight="1" x14ac:dyDescent="0.3">
      <c r="B11" s="294"/>
      <c r="C11" s="297" t="s">
        <v>2</v>
      </c>
      <c r="D11" s="298"/>
      <c r="E11" s="290">
        <v>5956.384570477484</v>
      </c>
      <c r="F11" s="291">
        <v>6186.796638561792</v>
      </c>
      <c r="G11" s="91">
        <v>6468.7513993872899</v>
      </c>
      <c r="H11" s="291">
        <v>6700.4673855901101</v>
      </c>
      <c r="I11" s="305">
        <v>-7.9206449170134512</v>
      </c>
      <c r="J11" s="296">
        <v>-7.6661927813126596</v>
      </c>
      <c r="O11" s="40"/>
      <c r="P11" s="40"/>
      <c r="Q11" s="40"/>
    </row>
    <row r="12" spans="2:18" ht="15.75" customHeight="1" x14ac:dyDescent="0.3">
      <c r="B12" s="294"/>
      <c r="C12" s="298"/>
      <c r="D12" s="298" t="s">
        <v>20</v>
      </c>
      <c r="E12" s="292">
        <v>1979.3486945115781</v>
      </c>
      <c r="F12" s="293">
        <v>1934.8389233356663</v>
      </c>
      <c r="G12" s="93">
        <v>1924.5691058919999</v>
      </c>
      <c r="H12" s="293">
        <v>2044.65338123988</v>
      </c>
      <c r="I12" s="306">
        <v>2.8463300409360395</v>
      </c>
      <c r="J12" s="299">
        <v>-5.3708104714365845</v>
      </c>
      <c r="O12" s="40"/>
      <c r="P12" s="40"/>
      <c r="Q12" s="40"/>
    </row>
    <row r="13" spans="2:18" ht="15.75" customHeight="1" x14ac:dyDescent="0.3">
      <c r="B13" s="294"/>
      <c r="C13" s="298"/>
      <c r="D13" s="298" t="s">
        <v>21</v>
      </c>
      <c r="E13" s="292">
        <v>1797.1059213910307</v>
      </c>
      <c r="F13" s="293">
        <v>1812.0288020819194</v>
      </c>
      <c r="G13" s="93">
        <v>2164.8556996533098</v>
      </c>
      <c r="H13" s="293">
        <v>2350.1009723232801</v>
      </c>
      <c r="I13" s="306">
        <v>-16.987265170661132</v>
      </c>
      <c r="J13" s="299">
        <v>-22.895704336883423</v>
      </c>
      <c r="O13" s="40"/>
      <c r="P13" s="40"/>
      <c r="Q13" s="40"/>
    </row>
    <row r="14" spans="2:18" ht="15.75" customHeight="1" x14ac:dyDescent="0.3">
      <c r="B14" s="294"/>
      <c r="C14" s="298"/>
      <c r="D14" s="298" t="s">
        <v>22</v>
      </c>
      <c r="E14" s="292">
        <v>1420.7347179081241</v>
      </c>
      <c r="F14" s="293">
        <v>2095.5583650312433</v>
      </c>
      <c r="G14" s="93">
        <v>1522.8788140516999</v>
      </c>
      <c r="H14" s="293">
        <v>1986.00482193058</v>
      </c>
      <c r="I14" s="306">
        <v>-6.707302984392828</v>
      </c>
      <c r="J14" s="299">
        <v>5.5162778000794157</v>
      </c>
      <c r="O14" s="40"/>
      <c r="P14" s="40"/>
      <c r="Q14" s="40"/>
    </row>
    <row r="15" spans="2:18" ht="15.75" customHeight="1" thickBot="1" x14ac:dyDescent="0.35">
      <c r="B15" s="300"/>
      <c r="C15" s="300"/>
      <c r="D15" s="300" t="s">
        <v>23</v>
      </c>
      <c r="E15" s="301">
        <v>759.19523666676184</v>
      </c>
      <c r="F15" s="302">
        <v>344.37054811296485</v>
      </c>
      <c r="G15" s="303">
        <v>856.44777979029902</v>
      </c>
      <c r="H15" s="302">
        <v>319.708210096362</v>
      </c>
      <c r="I15" s="307">
        <v>-11.355338342677406</v>
      </c>
      <c r="J15" s="304">
        <v>7.7140146038694093</v>
      </c>
      <c r="O15" s="40"/>
      <c r="P15" s="40"/>
      <c r="Q15" s="40"/>
    </row>
    <row r="16" spans="2:18" ht="13.65" customHeight="1" thickTop="1" x14ac:dyDescent="0.3">
      <c r="B16" s="308" t="s">
        <v>175</v>
      </c>
      <c r="C16" s="309"/>
      <c r="D16" s="309"/>
      <c r="E16" s="309"/>
      <c r="F16" s="309"/>
      <c r="G16" s="277"/>
      <c r="H16" s="277"/>
      <c r="I16" s="277"/>
      <c r="J16" s="273" t="s">
        <v>121</v>
      </c>
      <c r="K16" s="8"/>
      <c r="L16" s="8"/>
      <c r="M16" s="8"/>
      <c r="N16" s="8"/>
    </row>
    <row r="17" spans="3:14" ht="13.65" customHeight="1" x14ac:dyDescent="0.3">
      <c r="C17" s="12"/>
      <c r="D17" s="10"/>
      <c r="E17" s="5"/>
      <c r="F17" s="10"/>
      <c r="G17" s="13"/>
      <c r="H17" s="13"/>
      <c r="I17" s="13"/>
      <c r="J17" s="45"/>
      <c r="K17" s="45"/>
      <c r="L17" s="13"/>
      <c r="M17" s="13"/>
      <c r="N17" s="8"/>
    </row>
    <row r="18" spans="3:14" x14ac:dyDescent="0.3">
      <c r="D18" s="10"/>
      <c r="E18" s="5"/>
      <c r="F18" s="10"/>
      <c r="G18" s="10"/>
      <c r="H18" s="10"/>
      <c r="I18" s="10"/>
      <c r="J18" s="45"/>
    </row>
    <row r="19" spans="3:14" x14ac:dyDescent="0.3">
      <c r="D19" s="10"/>
      <c r="E19" s="5"/>
      <c r="F19" s="10"/>
      <c r="G19" s="10"/>
      <c r="H19" s="10"/>
      <c r="I19" s="10"/>
      <c r="J19" s="45"/>
    </row>
    <row r="20" spans="3:14" x14ac:dyDescent="0.3">
      <c r="D20" s="10"/>
      <c r="E20" s="5"/>
      <c r="F20" s="10"/>
      <c r="G20" s="10"/>
      <c r="H20" s="10"/>
      <c r="I20" s="10"/>
      <c r="J20" s="45"/>
    </row>
    <row r="21" spans="3:14" x14ac:dyDescent="0.3">
      <c r="D21" s="10"/>
      <c r="E21" s="5"/>
      <c r="F21" s="10"/>
      <c r="G21" s="10"/>
      <c r="H21" s="10"/>
      <c r="I21" s="10"/>
      <c r="J21" s="45"/>
    </row>
    <row r="22" spans="3:14" x14ac:dyDescent="0.3">
      <c r="D22" s="10"/>
      <c r="E22" s="5"/>
      <c r="F22" s="10"/>
      <c r="G22" s="10"/>
      <c r="H22" s="10"/>
      <c r="I22" s="10"/>
      <c r="J22" s="45"/>
    </row>
    <row r="23" spans="3:14" x14ac:dyDescent="0.3">
      <c r="D23" s="10"/>
      <c r="E23" s="5"/>
      <c r="F23" s="10"/>
      <c r="G23" s="10"/>
      <c r="H23" s="10"/>
      <c r="I23" s="10"/>
      <c r="J23" s="45"/>
    </row>
    <row r="24" spans="3:14" x14ac:dyDescent="0.3">
      <c r="D24" s="10"/>
      <c r="E24" s="5"/>
      <c r="F24" s="10"/>
      <c r="G24" s="10"/>
      <c r="H24" s="10"/>
      <c r="I24" s="10"/>
      <c r="J24" s="45"/>
    </row>
    <row r="25" spans="3:14" x14ac:dyDescent="0.3">
      <c r="D25" s="10"/>
      <c r="E25" s="5"/>
      <c r="F25" s="10"/>
      <c r="G25" s="10"/>
      <c r="H25" s="10"/>
      <c r="I25" s="10"/>
      <c r="J25" s="45"/>
    </row>
    <row r="26" spans="3:14" x14ac:dyDescent="0.3">
      <c r="D26" s="10"/>
      <c r="E26" s="5"/>
      <c r="F26" s="10"/>
      <c r="G26" s="10"/>
      <c r="H26" s="10"/>
      <c r="I26" s="10"/>
      <c r="J26" s="45"/>
    </row>
    <row r="27" spans="3:14" x14ac:dyDescent="0.3">
      <c r="D27" s="10"/>
      <c r="E27" s="5"/>
      <c r="F27" s="10"/>
      <c r="G27" s="10"/>
      <c r="H27" s="10"/>
      <c r="I27" s="10"/>
      <c r="J27" s="45"/>
    </row>
    <row r="28" spans="3:14" x14ac:dyDescent="0.3">
      <c r="D28" s="10"/>
      <c r="E28" s="5"/>
      <c r="F28" s="10"/>
      <c r="G28" s="10"/>
      <c r="H28" s="10"/>
      <c r="I28" s="10"/>
      <c r="J28" s="45"/>
    </row>
    <row r="29" spans="3:14" x14ac:dyDescent="0.3">
      <c r="E29" s="5"/>
      <c r="F29" s="10"/>
      <c r="G29" s="10"/>
      <c r="H29" s="10"/>
      <c r="I29" s="10"/>
      <c r="J29" s="45"/>
    </row>
    <row r="30" spans="3:14" x14ac:dyDescent="0.3">
      <c r="E30" s="7"/>
      <c r="F30" s="7"/>
      <c r="G30" s="7"/>
      <c r="H30" s="7"/>
    </row>
    <row r="31" spans="3:14" x14ac:dyDescent="0.3">
      <c r="E31" s="7"/>
      <c r="F31" s="7"/>
      <c r="G31" s="7"/>
      <c r="H31" s="7"/>
    </row>
    <row r="32" spans="3:14" x14ac:dyDescent="0.3">
      <c r="E32" s="7"/>
      <c r="F32" s="7"/>
      <c r="G32" s="7"/>
      <c r="H32" s="7"/>
    </row>
    <row r="33" spans="5:8" x14ac:dyDescent="0.3">
      <c r="E33" s="7"/>
      <c r="F33" s="7"/>
      <c r="G33" s="7"/>
      <c r="H33" s="7"/>
    </row>
    <row r="34" spans="5:8" x14ac:dyDescent="0.3">
      <c r="E34" s="7"/>
      <c r="F34" s="7"/>
      <c r="G34" s="7"/>
      <c r="H34" s="7"/>
    </row>
    <row r="35" spans="5:8" x14ac:dyDescent="0.3">
      <c r="E35" s="7"/>
      <c r="F35" s="7"/>
      <c r="G35" s="7"/>
      <c r="H35" s="7"/>
    </row>
    <row r="36" spans="5:8" x14ac:dyDescent="0.3">
      <c r="E36" s="7"/>
      <c r="F36" s="7"/>
      <c r="G36" s="7"/>
      <c r="H36" s="7"/>
    </row>
    <row r="37" spans="5:8" x14ac:dyDescent="0.3">
      <c r="E37" s="7"/>
      <c r="F37" s="7"/>
      <c r="G37" s="7"/>
    </row>
    <row r="38" spans="5:8" x14ac:dyDescent="0.3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conditionalFormatting sqref="O8:R8 O9:Q15">
    <cfRule type="cellIs" dxfId="1" priority="1" operator="notEqual">
      <formula>0</formula>
    </cfRule>
  </conditionalFormatting>
  <pageMargins left="0.23622047244094491" right="0.31496062992125984" top="0.74803149606299213" bottom="0.74803149606299213" header="0.31496062992125984" footer="0.31496062992125984"/>
  <pageSetup paperSize="9" scale="9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N40"/>
  <sheetViews>
    <sheetView showGridLines="0" workbookViewId="0"/>
  </sheetViews>
  <sheetFormatPr defaultColWidth="9.109375" defaultRowHeight="14.4" x14ac:dyDescent="0.3"/>
  <cols>
    <col min="1" max="1" width="1.5546875" style="14" customWidth="1"/>
    <col min="2" max="2" width="1.88671875" style="14" customWidth="1"/>
    <col min="3" max="3" width="60" style="14" customWidth="1"/>
    <col min="4" max="6" width="12.109375" style="6" customWidth="1"/>
    <col min="7" max="7" width="12.109375" style="14" customWidth="1"/>
    <col min="8" max="8" width="14.44140625" style="14" customWidth="1"/>
    <col min="9" max="9" width="14" style="14" customWidth="1"/>
    <col min="10" max="10" width="1.5546875" style="16" customWidth="1"/>
    <col min="11" max="16" width="6.44140625" style="14" customWidth="1"/>
    <col min="17" max="16384" width="9.109375" style="14"/>
  </cols>
  <sheetData>
    <row r="1" spans="2:10" ht="9.75" customHeight="1" x14ac:dyDescent="0.3">
      <c r="J1" s="14"/>
    </row>
    <row r="2" spans="2:10" ht="13.65" customHeight="1" x14ac:dyDescent="0.3">
      <c r="B2" s="86" t="s">
        <v>125</v>
      </c>
      <c r="C2" s="15"/>
      <c r="J2" s="14"/>
    </row>
    <row r="3" spans="2:10" ht="4.6500000000000004" customHeight="1" x14ac:dyDescent="0.3">
      <c r="B3" s="15"/>
      <c r="C3" s="15"/>
      <c r="J3" s="14"/>
    </row>
    <row r="4" spans="2:10" ht="11.25" customHeight="1" x14ac:dyDescent="0.3">
      <c r="J4" s="14"/>
    </row>
    <row r="5" spans="2:10" ht="23.25" customHeight="1" thickBot="1" x14ac:dyDescent="0.35">
      <c r="B5" s="315"/>
      <c r="C5" s="314"/>
      <c r="D5" s="473" t="s">
        <v>200</v>
      </c>
      <c r="E5" s="474"/>
      <c r="F5" s="472" t="s">
        <v>199</v>
      </c>
      <c r="G5" s="474"/>
      <c r="H5" s="472" t="s">
        <v>50</v>
      </c>
      <c r="I5" s="474"/>
      <c r="J5" s="14"/>
    </row>
    <row r="6" spans="2:10" ht="13.65" customHeight="1" x14ac:dyDescent="0.3">
      <c r="B6" s="318"/>
      <c r="C6" s="317"/>
      <c r="D6" s="78" t="s">
        <v>34</v>
      </c>
      <c r="E6" s="79" t="s">
        <v>35</v>
      </c>
      <c r="F6" s="78" t="s">
        <v>34</v>
      </c>
      <c r="G6" s="78" t="s">
        <v>35</v>
      </c>
      <c r="H6" s="482" t="s">
        <v>34</v>
      </c>
      <c r="I6" s="482" t="s">
        <v>35</v>
      </c>
      <c r="J6" s="14"/>
    </row>
    <row r="7" spans="2:10" ht="17.25" customHeight="1" x14ac:dyDescent="0.3">
      <c r="B7" s="316" t="s">
        <v>182</v>
      </c>
      <c r="C7" s="313"/>
      <c r="D7" s="284" t="s">
        <v>178</v>
      </c>
      <c r="E7" s="284" t="s">
        <v>179</v>
      </c>
      <c r="F7" s="283" t="s">
        <v>178</v>
      </c>
      <c r="G7" s="283" t="s">
        <v>179</v>
      </c>
      <c r="H7" s="483"/>
      <c r="I7" s="483"/>
      <c r="J7" s="14"/>
    </row>
    <row r="8" spans="2:10" ht="22.5" customHeight="1" x14ac:dyDescent="0.3">
      <c r="B8" s="319" t="s">
        <v>0</v>
      </c>
      <c r="C8" s="320"/>
      <c r="D8" s="390">
        <v>29036.716515787848</v>
      </c>
      <c r="E8" s="391">
        <v>2322.9275356686294</v>
      </c>
      <c r="F8" s="390">
        <v>31290.891533000002</v>
      </c>
      <c r="G8" s="391">
        <v>2303.1903139999999</v>
      </c>
      <c r="H8" s="305">
        <v>-7.2039334987782491</v>
      </c>
      <c r="I8" s="296">
        <v>0.85695140122187241</v>
      </c>
      <c r="J8" s="14"/>
    </row>
    <row r="9" spans="2:10" ht="22.5" customHeight="1" x14ac:dyDescent="0.3">
      <c r="B9" s="321"/>
      <c r="C9" s="322" t="s">
        <v>29</v>
      </c>
      <c r="D9" s="345">
        <v>2658.5535667217059</v>
      </c>
      <c r="E9" s="392">
        <v>318.31605657957004</v>
      </c>
      <c r="F9" s="345">
        <v>2672.1186284</v>
      </c>
      <c r="G9" s="392">
        <v>241.35536392</v>
      </c>
      <c r="H9" s="306">
        <v>-0.5076519258584169</v>
      </c>
      <c r="I9" s="299">
        <v>31.88687891978218</v>
      </c>
      <c r="J9" s="14"/>
    </row>
    <row r="10" spans="2:10" ht="22.5" customHeight="1" x14ac:dyDescent="0.3">
      <c r="B10" s="321"/>
      <c r="C10" s="322" t="s">
        <v>78</v>
      </c>
      <c r="D10" s="345">
        <v>8101.9046278219403</v>
      </c>
      <c r="E10" s="392">
        <v>434.76842789430424</v>
      </c>
      <c r="F10" s="345">
        <v>9192.8704718000008</v>
      </c>
      <c r="G10" s="392">
        <v>460.76455219000002</v>
      </c>
      <c r="H10" s="306">
        <v>-11.867521111329713</v>
      </c>
      <c r="I10" s="299">
        <v>-5.6419540461906159</v>
      </c>
      <c r="J10" s="14"/>
    </row>
    <row r="11" spans="2:10" ht="22.5" customHeight="1" x14ac:dyDescent="0.3">
      <c r="B11" s="321"/>
      <c r="C11" s="322" t="s">
        <v>30</v>
      </c>
      <c r="D11" s="348">
        <v>2387.5012927241442</v>
      </c>
      <c r="E11" s="393">
        <v>331.01753885688703</v>
      </c>
      <c r="F11" s="348">
        <v>2514.8945078000002</v>
      </c>
      <c r="G11" s="393">
        <v>239.68046451999999</v>
      </c>
      <c r="H11" s="306">
        <v>-5.0655490590457442</v>
      </c>
      <c r="I11" s="299">
        <v>38.107851017313706</v>
      </c>
      <c r="J11" s="14"/>
    </row>
    <row r="12" spans="2:10" ht="24" customHeight="1" x14ac:dyDescent="0.3">
      <c r="B12" s="321"/>
      <c r="C12" s="322" t="s">
        <v>107</v>
      </c>
      <c r="D12" s="348">
        <v>1517.5743585865009</v>
      </c>
      <c r="E12" s="393">
        <v>129.34608272667205</v>
      </c>
      <c r="F12" s="348">
        <v>2234.3650149</v>
      </c>
      <c r="G12" s="393">
        <v>151.18739281000001</v>
      </c>
      <c r="H12" s="306">
        <v>-32.080284623753805</v>
      </c>
      <c r="I12" s="299">
        <v>-14.446515464934523</v>
      </c>
      <c r="J12" s="14"/>
    </row>
    <row r="13" spans="2:10" ht="22.5" customHeight="1" x14ac:dyDescent="0.3">
      <c r="B13" s="321"/>
      <c r="C13" s="322" t="s">
        <v>80</v>
      </c>
      <c r="D13" s="348">
        <v>521.2719493687589</v>
      </c>
      <c r="E13" s="393">
        <v>71.990768084728956</v>
      </c>
      <c r="F13" s="348">
        <v>472.77750650000002</v>
      </c>
      <c r="G13" s="393">
        <v>44.240757086999999</v>
      </c>
      <c r="H13" s="306">
        <v>10.25734985316161</v>
      </c>
      <c r="I13" s="299">
        <v>62.72499121829722</v>
      </c>
      <c r="J13" s="14"/>
    </row>
    <row r="14" spans="2:10" ht="22.5" customHeight="1" x14ac:dyDescent="0.3">
      <c r="B14" s="321"/>
      <c r="C14" s="322" t="s">
        <v>31</v>
      </c>
      <c r="D14" s="348">
        <v>4271.0653648329917</v>
      </c>
      <c r="E14" s="393">
        <v>229.24216992434418</v>
      </c>
      <c r="F14" s="348">
        <v>4325.6701948999998</v>
      </c>
      <c r="G14" s="393">
        <v>228.8968869</v>
      </c>
      <c r="H14" s="306">
        <v>-1.2623438127896964</v>
      </c>
      <c r="I14" s="299">
        <v>0.15084653575696305</v>
      </c>
      <c r="J14" s="14"/>
    </row>
    <row r="15" spans="2:10" ht="22.5" customHeight="1" x14ac:dyDescent="0.3">
      <c r="B15" s="321"/>
      <c r="C15" s="322" t="s">
        <v>81</v>
      </c>
      <c r="D15" s="348">
        <v>1555.8798310788334</v>
      </c>
      <c r="E15" s="393">
        <v>139.62490885340534</v>
      </c>
      <c r="F15" s="348">
        <v>1013.454088</v>
      </c>
      <c r="G15" s="393">
        <v>123.07284728</v>
      </c>
      <c r="H15" s="306">
        <v>53.522478176518383</v>
      </c>
      <c r="I15" s="299">
        <v>13.448995403306263</v>
      </c>
      <c r="J15" s="14"/>
    </row>
    <row r="16" spans="2:10" ht="22.5" customHeight="1" x14ac:dyDescent="0.3">
      <c r="B16" s="321"/>
      <c r="C16" s="322" t="s">
        <v>136</v>
      </c>
      <c r="D16" s="348">
        <v>1544.9691888728969</v>
      </c>
      <c r="E16" s="393">
        <v>95.6486651265257</v>
      </c>
      <c r="F16" s="348">
        <v>1601.030285</v>
      </c>
      <c r="G16" s="393">
        <v>65.775383196999996</v>
      </c>
      <c r="H16" s="306">
        <v>-3.5015637525621917</v>
      </c>
      <c r="I16" s="299">
        <v>45.41711576206859</v>
      </c>
      <c r="J16" s="14"/>
    </row>
    <row r="17" spans="2:14" ht="22.5" customHeight="1" thickBot="1" x14ac:dyDescent="0.35">
      <c r="B17" s="326"/>
      <c r="C17" s="327" t="s">
        <v>15</v>
      </c>
      <c r="D17" s="350">
        <v>6477.996335780098</v>
      </c>
      <c r="E17" s="394">
        <v>572.9729176222055</v>
      </c>
      <c r="F17" s="350">
        <v>7263.7108359000003</v>
      </c>
      <c r="G17" s="394">
        <v>748.21666608999999</v>
      </c>
      <c r="H17" s="307">
        <v>-10.816984842466535</v>
      </c>
      <c r="I17" s="304">
        <v>-23.421524327114511</v>
      </c>
      <c r="J17" s="14"/>
    </row>
    <row r="18" spans="2:14" s="7" customFormat="1" ht="13.65" customHeight="1" thickTop="1" x14ac:dyDescent="0.3">
      <c r="B18" s="82" t="s">
        <v>175</v>
      </c>
      <c r="C18" s="323"/>
      <c r="D18" s="324"/>
      <c r="E18" s="324"/>
      <c r="F18" s="324"/>
      <c r="G18" s="324"/>
      <c r="H18" s="325"/>
      <c r="I18" s="61"/>
      <c r="J18" s="8"/>
      <c r="K18" s="8"/>
      <c r="L18" s="8"/>
      <c r="M18" s="8"/>
      <c r="N18" s="8"/>
    </row>
    <row r="19" spans="2:14" s="7" customFormat="1" ht="13.65" customHeight="1" x14ac:dyDescent="0.3">
      <c r="C19" s="12"/>
      <c r="D19" s="10"/>
      <c r="E19" s="10"/>
      <c r="F19" s="10"/>
      <c r="G19" s="10"/>
      <c r="H19" s="13"/>
      <c r="I19" s="45"/>
      <c r="J19" s="13"/>
      <c r="K19" s="13"/>
      <c r="L19" s="13"/>
      <c r="M19" s="13"/>
      <c r="N19" s="8"/>
    </row>
    <row r="20" spans="2:14" ht="11.4" x14ac:dyDescent="0.3">
      <c r="J20" s="14"/>
    </row>
    <row r="21" spans="2:14" ht="11.4" x14ac:dyDescent="0.3">
      <c r="J21" s="14"/>
    </row>
    <row r="22" spans="2:14" ht="11.4" x14ac:dyDescent="0.3">
      <c r="J22" s="14"/>
    </row>
    <row r="23" spans="2:14" ht="11.4" x14ac:dyDescent="0.3">
      <c r="J23" s="14"/>
    </row>
    <row r="24" spans="2:14" ht="11.4" x14ac:dyDescent="0.3">
      <c r="J24" s="14"/>
    </row>
    <row r="25" spans="2:14" ht="11.4" x14ac:dyDescent="0.3">
      <c r="J25" s="14"/>
    </row>
    <row r="26" spans="2:14" ht="11.4" x14ac:dyDescent="0.3">
      <c r="J26" s="14"/>
    </row>
    <row r="27" spans="2:14" ht="11.4" x14ac:dyDescent="0.3">
      <c r="J27" s="14"/>
    </row>
    <row r="28" spans="2:14" ht="11.4" x14ac:dyDescent="0.3">
      <c r="J28" s="14"/>
    </row>
    <row r="29" spans="2:14" ht="11.4" x14ac:dyDescent="0.3">
      <c r="J29" s="14"/>
    </row>
    <row r="30" spans="2:14" ht="11.4" x14ac:dyDescent="0.3">
      <c r="J30" s="14"/>
    </row>
    <row r="31" spans="2:14" ht="11.4" x14ac:dyDescent="0.3">
      <c r="J31" s="14"/>
    </row>
    <row r="32" spans="2:14" ht="11.4" x14ac:dyDescent="0.3">
      <c r="J32" s="14"/>
    </row>
    <row r="33" spans="4:10" ht="11.4" x14ac:dyDescent="0.3">
      <c r="J33" s="14"/>
    </row>
    <row r="34" spans="4:10" ht="11.4" x14ac:dyDescent="0.3">
      <c r="J34" s="14"/>
    </row>
    <row r="35" spans="4:10" ht="11.4" x14ac:dyDescent="0.3">
      <c r="J35" s="14"/>
    </row>
    <row r="36" spans="4:10" ht="11.4" x14ac:dyDescent="0.3">
      <c r="J36" s="14"/>
    </row>
    <row r="37" spans="4:10" ht="11.4" x14ac:dyDescent="0.3">
      <c r="D37" s="14"/>
      <c r="E37" s="14"/>
      <c r="J37" s="14"/>
    </row>
    <row r="38" spans="4:10" ht="11.4" x14ac:dyDescent="0.3">
      <c r="D38" s="14"/>
      <c r="E38" s="14"/>
      <c r="J38" s="14"/>
    </row>
    <row r="39" spans="4:10" ht="11.4" x14ac:dyDescent="0.3">
      <c r="D39" s="14"/>
      <c r="E39" s="14"/>
      <c r="J39" s="14"/>
    </row>
    <row r="40" spans="4:10" x14ac:dyDescent="0.3">
      <c r="E40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0"/>
  <sheetViews>
    <sheetView showGridLines="0" workbookViewId="0"/>
  </sheetViews>
  <sheetFormatPr defaultColWidth="9.109375" defaultRowHeight="11.4" x14ac:dyDescent="0.3"/>
  <cols>
    <col min="1" max="1" width="2.44140625" style="14" customWidth="1"/>
    <col min="2" max="2" width="2.88671875" style="14" customWidth="1"/>
    <col min="3" max="3" width="3.109375" style="14" customWidth="1"/>
    <col min="4" max="4" width="22" style="14" customWidth="1"/>
    <col min="5" max="6" width="13.109375" style="6" customWidth="1"/>
    <col min="7" max="7" width="13.5546875" style="6" customWidth="1"/>
    <col min="8" max="9" width="13.109375" style="14" customWidth="1"/>
    <col min="10" max="10" width="13.5546875" style="14" customWidth="1"/>
    <col min="11" max="11" width="2.5546875" style="14" customWidth="1"/>
    <col min="12" max="20" width="6.5546875" style="14" customWidth="1"/>
    <col min="21" max="16384" width="9.109375" style="14"/>
  </cols>
  <sheetData>
    <row r="1" spans="2:20" ht="12" customHeight="1" x14ac:dyDescent="0.3"/>
    <row r="2" spans="2:20" ht="13.65" customHeight="1" x14ac:dyDescent="0.3">
      <c r="B2" s="86" t="s">
        <v>98</v>
      </c>
      <c r="C2" s="15"/>
      <c r="D2" s="15"/>
    </row>
    <row r="3" spans="2:20" ht="4.6500000000000004" customHeight="1" x14ac:dyDescent="0.3"/>
    <row r="4" spans="2:20" ht="13.65" customHeight="1" x14ac:dyDescent="0.3">
      <c r="I4" s="476" t="s">
        <v>174</v>
      </c>
      <c r="J4" s="476"/>
    </row>
    <row r="5" spans="2:20" ht="22.65" customHeight="1" thickBot="1" x14ac:dyDescent="0.35">
      <c r="B5" s="329"/>
      <c r="C5" s="329"/>
      <c r="D5" s="317"/>
      <c r="E5" s="473" t="s">
        <v>201</v>
      </c>
      <c r="F5" s="473"/>
      <c r="G5" s="474"/>
      <c r="H5" s="472" t="s">
        <v>199</v>
      </c>
      <c r="I5" s="473"/>
      <c r="J5" s="473"/>
    </row>
    <row r="6" spans="2:20" ht="51" customHeight="1" x14ac:dyDescent="0.25">
      <c r="B6" s="330" t="s">
        <v>24</v>
      </c>
      <c r="C6" s="329"/>
      <c r="D6" s="317"/>
      <c r="E6" s="328" t="s">
        <v>33</v>
      </c>
      <c r="F6" s="328" t="s">
        <v>32</v>
      </c>
      <c r="G6" s="328" t="s">
        <v>76</v>
      </c>
      <c r="H6" s="328" t="s">
        <v>33</v>
      </c>
      <c r="I6" s="328" t="s">
        <v>32</v>
      </c>
      <c r="J6" s="328" t="s">
        <v>76</v>
      </c>
    </row>
    <row r="7" spans="2:20" ht="6" customHeight="1" x14ac:dyDescent="0.3">
      <c r="B7" s="331"/>
      <c r="C7" s="321"/>
      <c r="D7" s="321"/>
      <c r="E7" s="332"/>
      <c r="F7" s="333"/>
      <c r="G7" s="334"/>
      <c r="H7" s="332"/>
      <c r="I7" s="333"/>
      <c r="J7" s="335"/>
    </row>
    <row r="8" spans="2:20" ht="15.75" customHeight="1" x14ac:dyDescent="0.3">
      <c r="B8" s="336" t="s">
        <v>0</v>
      </c>
      <c r="C8" s="321"/>
      <c r="D8" s="337"/>
      <c r="E8" s="338">
        <v>1979.3486945115781</v>
      </c>
      <c r="F8" s="339">
        <v>1797.1059213910323</v>
      </c>
      <c r="G8" s="340">
        <v>1.1014090326848862</v>
      </c>
      <c r="H8" s="338">
        <v>1924.5691059000001</v>
      </c>
      <c r="I8" s="339">
        <v>2164.8556997000001</v>
      </c>
      <c r="J8" s="341">
        <v>0.88900572274</v>
      </c>
      <c r="O8" s="40"/>
      <c r="R8" s="40"/>
      <c r="S8" s="40"/>
      <c r="T8" s="40"/>
    </row>
    <row r="9" spans="2:20" ht="15.75" customHeight="1" x14ac:dyDescent="0.3">
      <c r="B9" s="342" t="s">
        <v>69</v>
      </c>
      <c r="C9" s="321"/>
      <c r="D9" s="337"/>
      <c r="E9" s="338"/>
      <c r="F9" s="339"/>
      <c r="G9" s="343"/>
      <c r="H9" s="338"/>
      <c r="I9" s="339"/>
      <c r="J9" s="341"/>
      <c r="O9" s="40"/>
    </row>
    <row r="10" spans="2:20" ht="15.75" customHeight="1" x14ac:dyDescent="0.3">
      <c r="B10" s="321"/>
      <c r="C10" s="344" t="s">
        <v>157</v>
      </c>
      <c r="D10" s="337"/>
      <c r="E10" s="345">
        <v>1964.8715075898258</v>
      </c>
      <c r="F10" s="346">
        <v>1797.1059213910332</v>
      </c>
      <c r="G10" s="343">
        <v>1.0933531987190466</v>
      </c>
      <c r="H10" s="345">
        <v>1896.7659705000001</v>
      </c>
      <c r="I10" s="346">
        <v>2154.2241346999999</v>
      </c>
      <c r="J10" s="347">
        <v>0.88048682586000004</v>
      </c>
      <c r="O10" s="40"/>
    </row>
    <row r="11" spans="2:20" ht="15.75" customHeight="1" x14ac:dyDescent="0.3">
      <c r="B11" s="321"/>
      <c r="C11" s="321"/>
      <c r="D11" s="342" t="s">
        <v>25</v>
      </c>
      <c r="E11" s="348">
        <v>1305.066605474779</v>
      </c>
      <c r="F11" s="349">
        <v>1208.4841984706152</v>
      </c>
      <c r="G11" s="343">
        <v>1.0799202895051443</v>
      </c>
      <c r="H11" s="348">
        <v>1182.2755318</v>
      </c>
      <c r="I11" s="349">
        <v>1368.0719116</v>
      </c>
      <c r="J11" s="347">
        <v>0.864191072</v>
      </c>
      <c r="O11" s="40"/>
    </row>
    <row r="12" spans="2:20" ht="15.75" customHeight="1" x14ac:dyDescent="0.3">
      <c r="B12" s="321"/>
      <c r="C12" s="321"/>
      <c r="D12" s="342" t="s">
        <v>26</v>
      </c>
      <c r="E12" s="345">
        <v>337.01972891229724</v>
      </c>
      <c r="F12" s="346">
        <v>319.76837152099904</v>
      </c>
      <c r="G12" s="343">
        <v>1.0539495426306267</v>
      </c>
      <c r="H12" s="345">
        <v>426.61416630999997</v>
      </c>
      <c r="I12" s="346">
        <v>390.56458391000001</v>
      </c>
      <c r="J12" s="347">
        <v>1.0923012067</v>
      </c>
      <c r="O12" s="40"/>
    </row>
    <row r="13" spans="2:20" ht="15.75" customHeight="1" x14ac:dyDescent="0.3">
      <c r="B13" s="321"/>
      <c r="C13" s="321"/>
      <c r="D13" s="342" t="s">
        <v>27</v>
      </c>
      <c r="E13" s="345">
        <v>104.38640556346937</v>
      </c>
      <c r="F13" s="346">
        <v>162.73206662543507</v>
      </c>
      <c r="G13" s="343">
        <v>0.64146180730155944</v>
      </c>
      <c r="H13" s="345">
        <v>126.44105364000001</v>
      </c>
      <c r="I13" s="346">
        <v>167.48265430999999</v>
      </c>
      <c r="J13" s="347">
        <v>0.75495014193999999</v>
      </c>
      <c r="O13" s="40"/>
    </row>
    <row r="14" spans="2:20" ht="15.75" customHeight="1" thickBot="1" x14ac:dyDescent="0.35">
      <c r="B14" s="326"/>
      <c r="C14" s="326"/>
      <c r="D14" s="354" t="s">
        <v>70</v>
      </c>
      <c r="E14" s="350">
        <v>218.39876763927936</v>
      </c>
      <c r="F14" s="351">
        <v>106.12128477398156</v>
      </c>
      <c r="G14" s="352">
        <v>2.0580109645716012</v>
      </c>
      <c r="H14" s="350">
        <v>161.43521871999999</v>
      </c>
      <c r="I14" s="351">
        <v>228.10498487000001</v>
      </c>
      <c r="J14" s="353">
        <v>0.70772332664000004</v>
      </c>
      <c r="M14" s="40"/>
      <c r="N14" s="40"/>
      <c r="O14" s="40"/>
    </row>
    <row r="15" spans="2:20" ht="12" customHeight="1" thickTop="1" x14ac:dyDescent="0.2">
      <c r="B15" s="355" t="s">
        <v>126</v>
      </c>
      <c r="C15" s="82"/>
      <c r="D15" s="82"/>
      <c r="E15" s="81"/>
      <c r="F15" s="81"/>
      <c r="G15" s="80"/>
      <c r="H15" s="80"/>
      <c r="I15" s="80"/>
      <c r="J15" s="61" t="s">
        <v>121</v>
      </c>
    </row>
    <row r="16" spans="2:20" s="7" customFormat="1" ht="13.65" customHeight="1" x14ac:dyDescent="0.3">
      <c r="B16" s="82" t="s">
        <v>175</v>
      </c>
      <c r="C16" s="323"/>
      <c r="D16" s="324"/>
      <c r="E16" s="324"/>
      <c r="F16" s="324"/>
      <c r="G16" s="325"/>
      <c r="H16" s="325"/>
      <c r="I16" s="274"/>
      <c r="J16" s="61"/>
      <c r="K16" s="8"/>
      <c r="L16" s="8"/>
      <c r="M16" s="8"/>
      <c r="N16" s="8"/>
      <c r="P16" s="14"/>
      <c r="Q16" s="14"/>
    </row>
    <row r="17" spans="2:17" s="7" customFormat="1" ht="13.65" customHeight="1" x14ac:dyDescent="0.3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4"/>
      <c r="Q17" s="14"/>
    </row>
    <row r="18" spans="2:17" x14ac:dyDescent="0.3">
      <c r="B18" s="7"/>
      <c r="C18" s="12"/>
      <c r="D18" s="10"/>
      <c r="E18" s="10"/>
      <c r="F18" s="10"/>
      <c r="G18" s="10"/>
      <c r="H18" s="10"/>
      <c r="I18" s="10"/>
      <c r="K18" s="6"/>
      <c r="M18" s="6"/>
    </row>
    <row r="19" spans="2:17" x14ac:dyDescent="0.3">
      <c r="B19" s="7"/>
      <c r="C19" s="12"/>
      <c r="D19" s="10"/>
      <c r="E19" s="10"/>
      <c r="F19" s="10"/>
      <c r="G19" s="10"/>
      <c r="H19" s="10"/>
      <c r="I19" s="10"/>
      <c r="K19" s="6"/>
      <c r="M19" s="6"/>
    </row>
    <row r="20" spans="2:17" x14ac:dyDescent="0.3">
      <c r="B20" s="7"/>
      <c r="C20" s="12"/>
      <c r="D20" s="10"/>
      <c r="E20" s="10"/>
      <c r="F20" s="10"/>
      <c r="G20" s="10"/>
      <c r="H20" s="10"/>
      <c r="I20" s="10"/>
      <c r="K20" s="6"/>
    </row>
    <row r="21" spans="2:17" x14ac:dyDescent="0.3">
      <c r="B21" s="7"/>
      <c r="C21" s="12"/>
      <c r="D21" s="10"/>
      <c r="E21" s="10"/>
      <c r="F21" s="10"/>
      <c r="G21" s="10"/>
      <c r="H21" s="10"/>
      <c r="I21" s="10"/>
      <c r="K21" s="6"/>
    </row>
    <row r="22" spans="2:17" x14ac:dyDescent="0.3">
      <c r="B22" s="7"/>
      <c r="C22" s="12"/>
      <c r="D22" s="10"/>
      <c r="E22" s="10"/>
      <c r="F22" s="10"/>
      <c r="G22" s="10"/>
      <c r="H22" s="10"/>
      <c r="I22" s="10"/>
      <c r="K22" s="6"/>
    </row>
    <row r="23" spans="2:17" x14ac:dyDescent="0.3">
      <c r="B23" s="7"/>
      <c r="C23" s="12"/>
      <c r="D23" s="10"/>
      <c r="E23" s="10"/>
      <c r="F23" s="10"/>
      <c r="G23" s="10"/>
      <c r="H23" s="10"/>
      <c r="I23" s="10"/>
      <c r="K23" s="6"/>
    </row>
    <row r="24" spans="2:17" x14ac:dyDescent="0.3">
      <c r="B24" s="7"/>
      <c r="C24" s="12"/>
      <c r="D24" s="10"/>
      <c r="E24" s="10"/>
      <c r="F24" s="10"/>
      <c r="G24" s="10"/>
      <c r="H24" s="10"/>
      <c r="I24" s="10"/>
      <c r="K24" s="6"/>
    </row>
    <row r="25" spans="2:17" x14ac:dyDescent="0.3">
      <c r="F25" s="14"/>
      <c r="I25" s="6"/>
      <c r="K25" s="6"/>
    </row>
    <row r="26" spans="2:17" x14ac:dyDescent="0.3">
      <c r="F26" s="14"/>
      <c r="I26" s="6"/>
      <c r="K26" s="6"/>
    </row>
    <row r="27" spans="2:17" x14ac:dyDescent="0.3">
      <c r="F27" s="14"/>
      <c r="I27" s="6"/>
      <c r="K27" s="6"/>
      <c r="M27" s="6"/>
    </row>
    <row r="28" spans="2:17" x14ac:dyDescent="0.3">
      <c r="F28" s="14"/>
      <c r="I28" s="6"/>
      <c r="K28" s="6"/>
      <c r="M28" s="6"/>
    </row>
    <row r="29" spans="2:17" x14ac:dyDescent="0.3">
      <c r="F29" s="14"/>
      <c r="I29" s="6"/>
      <c r="K29" s="6"/>
      <c r="M29" s="6"/>
    </row>
    <row r="30" spans="2:17" x14ac:dyDescent="0.3">
      <c r="F30" s="14"/>
      <c r="I30" s="6"/>
      <c r="K30" s="6"/>
      <c r="M30" s="6"/>
    </row>
    <row r="31" spans="2:17" x14ac:dyDescent="0.3">
      <c r="F31" s="14"/>
      <c r="I31" s="6"/>
      <c r="K31" s="6"/>
      <c r="M31" s="6"/>
    </row>
    <row r="32" spans="2:17" x14ac:dyDescent="0.3">
      <c r="F32" s="14"/>
      <c r="I32" s="6"/>
      <c r="K32" s="6"/>
      <c r="M32" s="6"/>
    </row>
    <row r="33" spans="6:13" x14ac:dyDescent="0.3">
      <c r="F33" s="14"/>
      <c r="I33" s="6"/>
      <c r="K33" s="6"/>
      <c r="M33" s="6"/>
    </row>
    <row r="34" spans="6:13" x14ac:dyDescent="0.3">
      <c r="F34" s="14"/>
      <c r="I34" s="6"/>
      <c r="K34" s="6"/>
      <c r="M34" s="6"/>
    </row>
    <row r="35" spans="6:13" x14ac:dyDescent="0.3">
      <c r="H35" s="27"/>
    </row>
    <row r="36" spans="6:13" x14ac:dyDescent="0.3">
      <c r="H36" s="27"/>
    </row>
    <row r="37" spans="6:13" x14ac:dyDescent="0.3">
      <c r="H37" s="27"/>
    </row>
    <row r="38" spans="6:13" x14ac:dyDescent="0.3">
      <c r="H38" s="27"/>
    </row>
    <row r="39" spans="6:13" x14ac:dyDescent="0.3">
      <c r="H39" s="27"/>
    </row>
    <row r="40" spans="6:13" x14ac:dyDescent="0.3">
      <c r="H40" s="27"/>
    </row>
  </sheetData>
  <mergeCells count="3">
    <mergeCell ref="I4:J4"/>
    <mergeCell ref="E5:G5"/>
    <mergeCell ref="H5:J5"/>
  </mergeCells>
  <conditionalFormatting sqref="R8:T8 O8:O14 M14:N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workbookViewId="0"/>
  </sheetViews>
  <sheetFormatPr defaultColWidth="9.109375" defaultRowHeight="14.4" x14ac:dyDescent="0.3"/>
  <cols>
    <col min="1" max="1" width="2.109375" style="54" customWidth="1"/>
    <col min="2" max="2" width="34.109375" style="54" customWidth="1"/>
    <col min="3" max="5" width="17.5546875" style="55" customWidth="1"/>
  </cols>
  <sheetData>
    <row r="1" spans="1:10" ht="6.9" customHeight="1" x14ac:dyDescent="0.3"/>
    <row r="2" spans="1:10" x14ac:dyDescent="0.3">
      <c r="B2" s="64" t="s">
        <v>155</v>
      </c>
    </row>
    <row r="3" spans="1:10" ht="6.9" customHeight="1" x14ac:dyDescent="0.3"/>
    <row r="4" spans="1:10" x14ac:dyDescent="0.3">
      <c r="E4" s="77" t="s">
        <v>138</v>
      </c>
    </row>
    <row r="5" spans="1:10" ht="34.5" customHeight="1" thickBot="1" x14ac:dyDescent="0.35">
      <c r="B5" s="76" t="s">
        <v>159</v>
      </c>
      <c r="C5" s="70" t="s">
        <v>188</v>
      </c>
      <c r="D5" s="70" t="s">
        <v>187</v>
      </c>
      <c r="E5" s="71" t="s">
        <v>50</v>
      </c>
    </row>
    <row r="6" spans="1:10" ht="6.9" customHeight="1" x14ac:dyDescent="0.3">
      <c r="B6" s="57"/>
      <c r="C6" s="72"/>
      <c r="D6" s="72"/>
    </row>
    <row r="7" spans="1:10" x14ac:dyDescent="0.3">
      <c r="A7" s="56"/>
      <c r="B7" s="65" t="s">
        <v>147</v>
      </c>
      <c r="C7" s="405">
        <v>13106.134538</v>
      </c>
      <c r="D7" s="405">
        <v>17380.452980999999</v>
      </c>
      <c r="E7" s="406">
        <v>-24.592675735624425</v>
      </c>
      <c r="H7" s="399"/>
      <c r="I7" s="399"/>
      <c r="J7" s="398"/>
    </row>
    <row r="8" spans="1:10" ht="6.9" customHeight="1" x14ac:dyDescent="0.3">
      <c r="B8" s="66"/>
      <c r="C8" s="407"/>
      <c r="D8" s="408"/>
      <c r="E8" s="406"/>
      <c r="H8" s="399"/>
      <c r="I8" s="399"/>
      <c r="J8" s="398"/>
    </row>
    <row r="9" spans="1:10" x14ac:dyDescent="0.3">
      <c r="B9" s="67" t="s">
        <v>139</v>
      </c>
      <c r="C9" s="407">
        <v>1321.041058</v>
      </c>
      <c r="D9" s="407">
        <v>0</v>
      </c>
      <c r="E9" s="409" t="s">
        <v>137</v>
      </c>
      <c r="H9" s="399"/>
      <c r="I9" s="399"/>
      <c r="J9" s="398"/>
    </row>
    <row r="10" spans="1:10" x14ac:dyDescent="0.3">
      <c r="B10" s="67" t="s">
        <v>141</v>
      </c>
      <c r="C10" s="407">
        <v>185.30717999999999</v>
      </c>
      <c r="D10" s="407">
        <v>18.886185999999999</v>
      </c>
      <c r="E10" s="409">
        <v>881.17841262391471</v>
      </c>
      <c r="H10" s="399"/>
      <c r="I10" s="399"/>
      <c r="J10" s="398"/>
    </row>
    <row r="11" spans="1:10" x14ac:dyDescent="0.3">
      <c r="B11" s="67" t="s">
        <v>12</v>
      </c>
      <c r="C11" s="407">
        <v>11405.757357999999</v>
      </c>
      <c r="D11" s="407">
        <v>16527.945255999999</v>
      </c>
      <c r="E11" s="409">
        <v>-30.991074925907895</v>
      </c>
      <c r="H11" s="399"/>
      <c r="I11" s="399"/>
      <c r="J11" s="398"/>
    </row>
    <row r="12" spans="1:10" x14ac:dyDescent="0.3">
      <c r="B12" s="67" t="s">
        <v>140</v>
      </c>
      <c r="C12" s="407">
        <v>83.958290000000005</v>
      </c>
      <c r="D12" s="407">
        <v>0</v>
      </c>
      <c r="E12" s="410" t="s">
        <v>137</v>
      </c>
      <c r="H12" s="399"/>
      <c r="I12" s="399"/>
      <c r="J12" s="398"/>
    </row>
    <row r="13" spans="1:10" x14ac:dyDescent="0.3">
      <c r="B13" s="67" t="s">
        <v>142</v>
      </c>
      <c r="C13" s="407">
        <v>110.070652</v>
      </c>
      <c r="D13" s="407">
        <v>833.62153899999998</v>
      </c>
      <c r="E13" s="409">
        <v>-86.796088290612175</v>
      </c>
      <c r="H13" s="399"/>
      <c r="I13" s="399"/>
      <c r="J13" s="398"/>
    </row>
    <row r="14" spans="1:10" ht="6.9" customHeight="1" x14ac:dyDescent="0.3">
      <c r="B14" s="68"/>
      <c r="C14" s="408"/>
      <c r="D14" s="408"/>
      <c r="E14" s="409"/>
      <c r="H14" s="399"/>
      <c r="I14" s="399"/>
      <c r="J14" s="398"/>
    </row>
    <row r="15" spans="1:10" x14ac:dyDescent="0.3">
      <c r="A15" s="56"/>
      <c r="B15" s="65" t="s">
        <v>148</v>
      </c>
      <c r="C15" s="405">
        <v>13141.814916000001</v>
      </c>
      <c r="D15" s="405">
        <v>17395.341821000002</v>
      </c>
      <c r="E15" s="406">
        <v>-24.452103032922636</v>
      </c>
      <c r="H15" s="399"/>
      <c r="I15" s="399"/>
      <c r="J15" s="398"/>
    </row>
    <row r="16" spans="1:10" ht="6.9" customHeight="1" x14ac:dyDescent="0.3">
      <c r="B16" s="69"/>
      <c r="C16" s="407"/>
      <c r="D16" s="408"/>
      <c r="E16" s="411"/>
      <c r="H16" s="399"/>
      <c r="I16" s="399"/>
      <c r="J16" s="398"/>
    </row>
    <row r="17" spans="2:10" x14ac:dyDescent="0.3">
      <c r="B17" s="67" t="s">
        <v>145</v>
      </c>
      <c r="C17" s="407">
        <v>644.60054500000001</v>
      </c>
      <c r="D17" s="407">
        <v>1069.8871240000001</v>
      </c>
      <c r="E17" s="409">
        <v>-39.750602606560584</v>
      </c>
      <c r="H17" s="399"/>
      <c r="I17" s="399"/>
      <c r="J17" s="398"/>
    </row>
    <row r="18" spans="2:10" x14ac:dyDescent="0.3">
      <c r="B18" s="67" t="s">
        <v>146</v>
      </c>
      <c r="C18" s="407">
        <v>0</v>
      </c>
      <c r="D18" s="407">
        <v>71.546120999999999</v>
      </c>
      <c r="E18" s="410">
        <v>-100</v>
      </c>
      <c r="H18" s="399"/>
      <c r="I18" s="399"/>
      <c r="J18" s="398"/>
    </row>
    <row r="19" spans="2:10" x14ac:dyDescent="0.3">
      <c r="B19" s="67" t="s">
        <v>143</v>
      </c>
      <c r="C19" s="407">
        <v>4252.4513219999999</v>
      </c>
      <c r="D19" s="407">
        <v>7020.3660920000002</v>
      </c>
      <c r="E19" s="409">
        <v>-39.426929218892937</v>
      </c>
      <c r="H19" s="399"/>
      <c r="I19" s="399"/>
      <c r="J19" s="398"/>
    </row>
    <row r="20" spans="2:10" x14ac:dyDescent="0.3">
      <c r="B20" s="67" t="s">
        <v>144</v>
      </c>
      <c r="C20" s="407">
        <v>8160.8047589999996</v>
      </c>
      <c r="D20" s="407">
        <v>8432.5754840000009</v>
      </c>
      <c r="E20" s="409">
        <v>-3.2228673851264062</v>
      </c>
      <c r="H20" s="399"/>
      <c r="I20" s="399"/>
      <c r="J20" s="398"/>
    </row>
    <row r="21" spans="2:10" x14ac:dyDescent="0.3">
      <c r="B21" s="67" t="s">
        <v>140</v>
      </c>
      <c r="C21" s="407">
        <v>83.958290000000005</v>
      </c>
      <c r="D21" s="407">
        <v>0</v>
      </c>
      <c r="E21" s="410" t="s">
        <v>137</v>
      </c>
      <c r="H21" s="399"/>
      <c r="I21" s="399"/>
      <c r="J21" s="398"/>
    </row>
    <row r="22" spans="2:10" x14ac:dyDescent="0.3">
      <c r="B22" s="67" t="s">
        <v>142</v>
      </c>
      <c r="C22" s="407">
        <v>0</v>
      </c>
      <c r="D22" s="412">
        <v>800.96699999999998</v>
      </c>
      <c r="E22" s="409">
        <v>-100</v>
      </c>
      <c r="H22" s="399"/>
      <c r="I22" s="399"/>
      <c r="J22" s="398"/>
    </row>
    <row r="23" spans="2:10" ht="6.9" customHeight="1" thickBot="1" x14ac:dyDescent="0.35">
      <c r="B23" s="73"/>
      <c r="C23" s="74"/>
      <c r="D23" s="74"/>
      <c r="E23" s="75"/>
    </row>
    <row r="24" spans="2:10" ht="15" thickTop="1" x14ac:dyDescent="0.3">
      <c r="B24" s="58" t="s">
        <v>158</v>
      </c>
      <c r="C24" s="59"/>
      <c r="D24" s="60"/>
      <c r="E24" s="61" t="s">
        <v>121</v>
      </c>
    </row>
    <row r="25" spans="2:10" x14ac:dyDescent="0.3">
      <c r="C25" s="62"/>
      <c r="D25" s="62"/>
      <c r="E25" s="61"/>
    </row>
    <row r="27" spans="2:10" x14ac:dyDescent="0.3">
      <c r="C27" s="63"/>
      <c r="D27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workbookViewId="0"/>
  </sheetViews>
  <sheetFormatPr defaultColWidth="9.109375" defaultRowHeight="14.4" x14ac:dyDescent="0.3"/>
  <cols>
    <col min="1" max="1" width="2.109375" style="54" customWidth="1"/>
    <col min="2" max="2" width="34.109375" style="54" customWidth="1"/>
    <col min="3" max="5" width="17.5546875" style="55" customWidth="1"/>
  </cols>
  <sheetData>
    <row r="1" spans="1:5" ht="6.9" customHeight="1" x14ac:dyDescent="0.3"/>
    <row r="2" spans="1:5" x14ac:dyDescent="0.3">
      <c r="B2" s="64" t="s">
        <v>156</v>
      </c>
    </row>
    <row r="3" spans="1:5" ht="6.9" customHeight="1" x14ac:dyDescent="0.3"/>
    <row r="4" spans="1:5" x14ac:dyDescent="0.3">
      <c r="E4" s="77" t="s">
        <v>162</v>
      </c>
    </row>
    <row r="5" spans="1:5" ht="36" customHeight="1" thickBot="1" x14ac:dyDescent="0.35">
      <c r="B5" s="79" t="s">
        <v>163</v>
      </c>
      <c r="C5" s="70" t="s">
        <v>188</v>
      </c>
      <c r="D5" s="70" t="s">
        <v>187</v>
      </c>
      <c r="E5" s="400" t="s">
        <v>50</v>
      </c>
    </row>
    <row r="6" spans="1:5" ht="6.9" customHeight="1" x14ac:dyDescent="0.3">
      <c r="B6" s="57"/>
      <c r="C6" s="57"/>
      <c r="D6" s="57"/>
      <c r="E6" s="57"/>
    </row>
    <row r="7" spans="1:5" x14ac:dyDescent="0.3">
      <c r="A7" s="56"/>
      <c r="B7" s="65" t="s">
        <v>0</v>
      </c>
      <c r="C7" s="401">
        <v>702.15686300000004</v>
      </c>
      <c r="D7" s="401">
        <v>615.59064799999999</v>
      </c>
      <c r="E7" s="402">
        <v>14.062301836658193</v>
      </c>
    </row>
    <row r="8" spans="1:5" ht="6.9" customHeight="1" x14ac:dyDescent="0.3">
      <c r="B8" s="66"/>
      <c r="C8" s="403"/>
      <c r="D8" s="403"/>
      <c r="E8" s="402"/>
    </row>
    <row r="9" spans="1:5" x14ac:dyDescent="0.3">
      <c r="B9" s="67" t="s">
        <v>149</v>
      </c>
      <c r="C9" s="403">
        <v>38.071657999999999</v>
      </c>
      <c r="D9" s="403">
        <v>35.459368999999995</v>
      </c>
      <c r="E9" s="404">
        <v>7.3669923455208703</v>
      </c>
    </row>
    <row r="10" spans="1:5" x14ac:dyDescent="0.3">
      <c r="B10" s="67" t="s">
        <v>150</v>
      </c>
      <c r="C10" s="403">
        <v>13.098090000000001</v>
      </c>
      <c r="D10" s="403">
        <v>17.308565000000002</v>
      </c>
      <c r="E10" s="404">
        <v>-24.32596231981104</v>
      </c>
    </row>
    <row r="11" spans="1:5" x14ac:dyDescent="0.3">
      <c r="B11" s="67" t="s">
        <v>151</v>
      </c>
      <c r="C11" s="403">
        <v>73.199151000000001</v>
      </c>
      <c r="D11" s="403">
        <v>68.746682000000007</v>
      </c>
      <c r="E11" s="404">
        <v>6.4766311194480579</v>
      </c>
    </row>
    <row r="12" spans="1:5" x14ac:dyDescent="0.3">
      <c r="B12" s="67" t="s">
        <v>152</v>
      </c>
      <c r="C12" s="403">
        <v>5.5836880000000004</v>
      </c>
      <c r="D12" s="403">
        <v>5.0406679999999993</v>
      </c>
      <c r="E12" s="404">
        <v>10.772778528560139</v>
      </c>
    </row>
    <row r="13" spans="1:5" x14ac:dyDescent="0.3">
      <c r="B13" s="67" t="s">
        <v>153</v>
      </c>
      <c r="C13" s="403">
        <v>248.334462</v>
      </c>
      <c r="D13" s="403">
        <v>172.183392</v>
      </c>
      <c r="E13" s="404">
        <v>44.226721936108675</v>
      </c>
    </row>
    <row r="14" spans="1:5" x14ac:dyDescent="0.3">
      <c r="B14" s="67" t="s">
        <v>154</v>
      </c>
      <c r="C14" s="403">
        <v>323.86981400000002</v>
      </c>
      <c r="D14" s="403">
        <v>316.85197199999999</v>
      </c>
      <c r="E14" s="404">
        <v>2.2148645487994685</v>
      </c>
    </row>
    <row r="15" spans="1:5" ht="6.9" customHeight="1" thickBot="1" x14ac:dyDescent="0.35">
      <c r="B15" s="73"/>
      <c r="C15" s="73"/>
      <c r="D15" s="73"/>
      <c r="E15" s="73"/>
    </row>
    <row r="16" spans="1:5" ht="15" thickTop="1" x14ac:dyDescent="0.3">
      <c r="B16" s="58" t="s">
        <v>160</v>
      </c>
      <c r="E16" s="61" t="s">
        <v>121</v>
      </c>
    </row>
    <row r="17" spans="2:5" x14ac:dyDescent="0.3">
      <c r="B17" s="58" t="s">
        <v>161</v>
      </c>
      <c r="E17" s="61"/>
    </row>
    <row r="19" spans="2:5" x14ac:dyDescent="0.3">
      <c r="C19" s="63"/>
      <c r="D19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70" zoomScaleNormal="70" workbookViewId="0"/>
  </sheetViews>
  <sheetFormatPr defaultColWidth="9.109375" defaultRowHeight="14.4" x14ac:dyDescent="0.3"/>
  <cols>
    <col min="1" max="1" width="2.44140625" style="1" customWidth="1"/>
    <col min="2" max="2" width="23.5546875" style="1" customWidth="1"/>
    <col min="3" max="3" width="8.5546875" style="1" customWidth="1"/>
    <col min="4" max="11" width="9.5546875" style="2" customWidth="1"/>
    <col min="12" max="15" width="9" style="2" customWidth="1"/>
    <col min="16" max="16" width="1.44140625" customWidth="1"/>
    <col min="17" max="27" width="6" style="50" customWidth="1"/>
    <col min="28" max="16384" width="9.109375" style="14"/>
  </cols>
  <sheetData>
    <row r="1" spans="1:27" ht="13.5" customHeight="1" x14ac:dyDescent="0.3">
      <c r="A1" s="196"/>
      <c r="B1" s="196"/>
      <c r="C1" s="196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</row>
    <row r="2" spans="1:27" ht="13.65" customHeight="1" x14ac:dyDescent="0.3">
      <c r="A2" s="196"/>
      <c r="B2" s="198" t="s">
        <v>51</v>
      </c>
      <c r="C2" s="198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</row>
    <row r="3" spans="1:27" ht="5.25" customHeight="1" x14ac:dyDescent="0.3">
      <c r="A3" s="196"/>
      <c r="B3" s="196"/>
      <c r="C3" s="196"/>
      <c r="D3" s="197"/>
      <c r="E3" s="197"/>
      <c r="F3" s="197"/>
      <c r="G3" s="197"/>
      <c r="H3" s="197"/>
      <c r="I3" s="199"/>
      <c r="J3" s="199"/>
      <c r="K3" s="197"/>
      <c r="L3" s="196"/>
      <c r="M3" s="196"/>
      <c r="N3" s="197"/>
      <c r="O3" s="197"/>
    </row>
    <row r="4" spans="1:27" ht="13.65" customHeight="1" thickBot="1" x14ac:dyDescent="0.35">
      <c r="A4" s="196"/>
      <c r="B4" s="196"/>
      <c r="C4" s="196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5">
      <c r="A5" s="200"/>
      <c r="B5" s="463"/>
      <c r="C5" s="458" t="s">
        <v>3</v>
      </c>
      <c r="D5" s="460" t="s">
        <v>197</v>
      </c>
      <c r="E5" s="461"/>
      <c r="F5" s="461"/>
      <c r="G5" s="462"/>
      <c r="H5" s="460" t="s">
        <v>187</v>
      </c>
      <c r="I5" s="461"/>
      <c r="J5" s="461"/>
      <c r="K5" s="462"/>
      <c r="L5" s="460" t="s">
        <v>50</v>
      </c>
      <c r="M5" s="461"/>
      <c r="N5" s="461"/>
      <c r="O5" s="462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5">
      <c r="A6" s="200"/>
      <c r="B6" s="464"/>
      <c r="C6" s="459"/>
      <c r="D6" s="132" t="s">
        <v>0</v>
      </c>
      <c r="E6" s="156" t="s">
        <v>189</v>
      </c>
      <c r="F6" s="156" t="s">
        <v>190</v>
      </c>
      <c r="G6" s="156" t="s">
        <v>191</v>
      </c>
      <c r="H6" s="132" t="s">
        <v>0</v>
      </c>
      <c r="I6" s="156" t="s">
        <v>192</v>
      </c>
      <c r="J6" s="156" t="s">
        <v>193</v>
      </c>
      <c r="K6" s="156" t="s">
        <v>194</v>
      </c>
      <c r="L6" s="132" t="str">
        <f>D6</f>
        <v>Total</v>
      </c>
      <c r="M6" s="156" t="str">
        <f>E6</f>
        <v>Jan.23</v>
      </c>
      <c r="N6" s="156" t="str">
        <f t="shared" ref="N6:O6" si="0">F6</f>
        <v>Fev.23</v>
      </c>
      <c r="O6" s="156" t="str">
        <f t="shared" si="0"/>
        <v>Mar.23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6.9" customHeight="1" x14ac:dyDescent="0.3">
      <c r="A7" s="196"/>
      <c r="B7" s="201"/>
      <c r="C7" s="202"/>
      <c r="D7" s="203"/>
      <c r="E7" s="204"/>
      <c r="F7" s="204"/>
      <c r="G7" s="205"/>
      <c r="H7" s="203"/>
      <c r="I7" s="204"/>
      <c r="J7" s="204"/>
      <c r="K7" s="205"/>
      <c r="L7" s="203"/>
      <c r="M7" s="206"/>
      <c r="N7" s="204"/>
      <c r="O7" s="20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3.65" customHeight="1" x14ac:dyDescent="0.3">
      <c r="A8" s="198"/>
      <c r="B8" s="160" t="s">
        <v>67</v>
      </c>
      <c r="C8" s="217" t="s">
        <v>16</v>
      </c>
      <c r="D8" s="413">
        <f t="shared" ref="D8" si="1">SUM(D10:D20)</f>
        <v>3002</v>
      </c>
      <c r="E8" s="375">
        <f t="shared" ref="E8:K8" si="2">SUM(E10:E20)</f>
        <v>968</v>
      </c>
      <c r="F8" s="375">
        <f t="shared" si="2"/>
        <v>1007</v>
      </c>
      <c r="G8" s="414">
        <f t="shared" si="2"/>
        <v>1027</v>
      </c>
      <c r="H8" s="413">
        <f t="shared" si="2"/>
        <v>2978</v>
      </c>
      <c r="I8" s="375">
        <f t="shared" si="2"/>
        <v>966</v>
      </c>
      <c r="J8" s="375">
        <f t="shared" si="2"/>
        <v>888</v>
      </c>
      <c r="K8" s="414">
        <f t="shared" si="2"/>
        <v>1124</v>
      </c>
      <c r="L8" s="163">
        <f>(D8-H8)/H8*100</f>
        <v>0.80591000671591662</v>
      </c>
      <c r="M8" s="208">
        <f>(E8-I8)/I8*100</f>
        <v>0.20703933747412009</v>
      </c>
      <c r="N8" s="208">
        <f>(F8-J8)/J8*100</f>
        <v>13.400900900900901</v>
      </c>
      <c r="O8" s="208">
        <f>(G8-K8)/K8*100</f>
        <v>-8.629893238434164</v>
      </c>
      <c r="P8"/>
    </row>
    <row r="9" spans="1:27" ht="6.9" customHeight="1" x14ac:dyDescent="0.3">
      <c r="A9" s="196"/>
      <c r="B9" s="209"/>
      <c r="C9" s="395"/>
      <c r="D9" s="415"/>
      <c r="E9" s="155"/>
      <c r="F9" s="155"/>
      <c r="G9" s="416"/>
      <c r="H9" s="415"/>
      <c r="I9" s="155"/>
      <c r="J9" s="155"/>
      <c r="K9" s="416"/>
      <c r="L9" s="210"/>
      <c r="M9" s="417"/>
      <c r="N9" s="417"/>
      <c r="O9" s="41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3.65" customHeight="1" x14ac:dyDescent="0.3">
      <c r="A10" s="196"/>
      <c r="B10" s="211" t="s">
        <v>9</v>
      </c>
      <c r="C10" s="217" t="s">
        <v>16</v>
      </c>
      <c r="D10" s="418">
        <f t="shared" ref="D10:D19" si="3">SUM(E10:G10)</f>
        <v>539</v>
      </c>
      <c r="E10" s="419">
        <v>179</v>
      </c>
      <c r="F10" s="419">
        <v>173</v>
      </c>
      <c r="G10" s="419">
        <v>187</v>
      </c>
      <c r="H10" s="418">
        <f t="shared" ref="H10:H19" si="4">SUM(I10:K10)</f>
        <v>555</v>
      </c>
      <c r="I10" s="168">
        <v>184</v>
      </c>
      <c r="J10" s="168">
        <v>162</v>
      </c>
      <c r="K10" s="420">
        <v>209</v>
      </c>
      <c r="L10" s="212">
        <f t="shared" ref="L10:O20" si="5">(D10-H10)/H10*100</f>
        <v>-2.8828828828828827</v>
      </c>
      <c r="M10" s="421">
        <f t="shared" si="5"/>
        <v>-2.7173913043478262</v>
      </c>
      <c r="N10" s="421">
        <f t="shared" si="5"/>
        <v>6.7901234567901234</v>
      </c>
      <c r="O10" s="421">
        <f t="shared" si="5"/>
        <v>-10.526315789473683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3.65" customHeight="1" x14ac:dyDescent="0.3">
      <c r="A11" s="196"/>
      <c r="B11" s="211" t="s">
        <v>10</v>
      </c>
      <c r="C11" s="217" t="s">
        <v>16</v>
      </c>
      <c r="D11" s="418">
        <f t="shared" si="3"/>
        <v>198</v>
      </c>
      <c r="E11" s="419">
        <v>71</v>
      </c>
      <c r="F11" s="419">
        <v>63</v>
      </c>
      <c r="G11" s="419">
        <v>64</v>
      </c>
      <c r="H11" s="418">
        <f t="shared" si="4"/>
        <v>203</v>
      </c>
      <c r="I11" s="168">
        <v>73</v>
      </c>
      <c r="J11" s="168">
        <v>60</v>
      </c>
      <c r="K11" s="420">
        <v>70</v>
      </c>
      <c r="L11" s="212">
        <f t="shared" si="5"/>
        <v>-2.4630541871921183</v>
      </c>
      <c r="M11" s="421">
        <f t="shared" si="5"/>
        <v>-2.7397260273972601</v>
      </c>
      <c r="N11" s="421">
        <f t="shared" si="5"/>
        <v>5</v>
      </c>
      <c r="O11" s="421">
        <f t="shared" si="5"/>
        <v>-8.5714285714285712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3.65" customHeight="1" x14ac:dyDescent="0.3">
      <c r="A12" s="196"/>
      <c r="B12" s="211" t="s">
        <v>11</v>
      </c>
      <c r="C12" s="217" t="s">
        <v>16</v>
      </c>
      <c r="D12" s="418">
        <f t="shared" si="3"/>
        <v>111</v>
      </c>
      <c r="E12" s="419">
        <v>36</v>
      </c>
      <c r="F12" s="419">
        <v>42</v>
      </c>
      <c r="G12" s="419">
        <v>33</v>
      </c>
      <c r="H12" s="418">
        <f t="shared" si="4"/>
        <v>100</v>
      </c>
      <c r="I12" s="168">
        <v>33</v>
      </c>
      <c r="J12" s="168">
        <v>27</v>
      </c>
      <c r="K12" s="420">
        <v>40</v>
      </c>
      <c r="L12" s="212">
        <f t="shared" si="5"/>
        <v>11</v>
      </c>
      <c r="M12" s="421">
        <f t="shared" si="5"/>
        <v>9.0909090909090917</v>
      </c>
      <c r="N12" s="421">
        <f t="shared" si="5"/>
        <v>55.555555555555557</v>
      </c>
      <c r="O12" s="421">
        <f t="shared" si="5"/>
        <v>-17.5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3.65" customHeight="1" x14ac:dyDescent="0.3">
      <c r="A13" s="196"/>
      <c r="B13" s="211" t="s">
        <v>6</v>
      </c>
      <c r="C13" s="217" t="s">
        <v>16</v>
      </c>
      <c r="D13" s="418">
        <f t="shared" si="3"/>
        <v>469</v>
      </c>
      <c r="E13" s="419">
        <v>150</v>
      </c>
      <c r="F13" s="419">
        <v>173</v>
      </c>
      <c r="G13" s="419">
        <v>146</v>
      </c>
      <c r="H13" s="418">
        <f t="shared" si="4"/>
        <v>442</v>
      </c>
      <c r="I13" s="419">
        <v>140</v>
      </c>
      <c r="J13" s="419">
        <v>128</v>
      </c>
      <c r="K13" s="419">
        <v>174</v>
      </c>
      <c r="L13" s="212">
        <f t="shared" si="5"/>
        <v>6.1085972850678729</v>
      </c>
      <c r="M13" s="421">
        <f t="shared" si="5"/>
        <v>7.1428571428571423</v>
      </c>
      <c r="N13" s="421">
        <f t="shared" si="5"/>
        <v>35.15625</v>
      </c>
      <c r="O13" s="421">
        <f t="shared" si="5"/>
        <v>-16.091954022988507</v>
      </c>
    </row>
    <row r="14" spans="1:27" ht="13.65" customHeight="1" x14ac:dyDescent="0.3">
      <c r="A14" s="196"/>
      <c r="B14" s="211" t="s">
        <v>131</v>
      </c>
      <c r="C14" s="217" t="s">
        <v>16</v>
      </c>
      <c r="D14" s="418">
        <f t="shared" si="3"/>
        <v>386</v>
      </c>
      <c r="E14" s="419">
        <v>124</v>
      </c>
      <c r="F14" s="419">
        <v>131</v>
      </c>
      <c r="G14" s="419">
        <v>131</v>
      </c>
      <c r="H14" s="418">
        <f t="shared" si="4"/>
        <v>367</v>
      </c>
      <c r="I14" s="168">
        <v>121</v>
      </c>
      <c r="J14" s="168">
        <v>107</v>
      </c>
      <c r="K14" s="420">
        <v>139</v>
      </c>
      <c r="L14" s="212">
        <f t="shared" si="5"/>
        <v>5.1771117166212539</v>
      </c>
      <c r="M14" s="421">
        <f t="shared" si="5"/>
        <v>2.4793388429752068</v>
      </c>
      <c r="N14" s="421">
        <f t="shared" si="5"/>
        <v>22.429906542056074</v>
      </c>
      <c r="O14" s="421">
        <f t="shared" si="5"/>
        <v>-5.755395683453238</v>
      </c>
    </row>
    <row r="15" spans="1:27" ht="13.65" customHeight="1" x14ac:dyDescent="0.3">
      <c r="A15" s="196"/>
      <c r="B15" s="211" t="s">
        <v>12</v>
      </c>
      <c r="C15" s="217" t="s">
        <v>16</v>
      </c>
      <c r="D15" s="418">
        <f t="shared" si="3"/>
        <v>460</v>
      </c>
      <c r="E15" s="419">
        <v>148</v>
      </c>
      <c r="F15" s="419">
        <v>158</v>
      </c>
      <c r="G15" s="419">
        <v>154</v>
      </c>
      <c r="H15" s="418">
        <f t="shared" si="4"/>
        <v>459</v>
      </c>
      <c r="I15" s="168">
        <v>164</v>
      </c>
      <c r="J15" s="168">
        <v>135</v>
      </c>
      <c r="K15" s="420">
        <v>160</v>
      </c>
      <c r="L15" s="212">
        <f t="shared" si="5"/>
        <v>0.2178649237472767</v>
      </c>
      <c r="M15" s="421">
        <f t="shared" si="5"/>
        <v>-9.7560975609756095</v>
      </c>
      <c r="N15" s="421">
        <f t="shared" si="5"/>
        <v>17.037037037037038</v>
      </c>
      <c r="O15" s="421">
        <f t="shared" si="5"/>
        <v>-3.75</v>
      </c>
    </row>
    <row r="16" spans="1:27" ht="13.65" customHeight="1" x14ac:dyDescent="0.3">
      <c r="A16" s="196"/>
      <c r="B16" s="211" t="s">
        <v>14</v>
      </c>
      <c r="C16" s="217" t="s">
        <v>16</v>
      </c>
      <c r="D16" s="418">
        <f t="shared" si="3"/>
        <v>157</v>
      </c>
      <c r="E16" s="419">
        <v>44</v>
      </c>
      <c r="F16" s="419">
        <v>53</v>
      </c>
      <c r="G16" s="419">
        <v>60</v>
      </c>
      <c r="H16" s="418">
        <f t="shared" si="4"/>
        <v>156</v>
      </c>
      <c r="I16" s="168">
        <v>57</v>
      </c>
      <c r="J16" s="168">
        <v>52</v>
      </c>
      <c r="K16" s="420">
        <v>47</v>
      </c>
      <c r="L16" s="212">
        <f t="shared" si="5"/>
        <v>0.64102564102564097</v>
      </c>
      <c r="M16" s="421">
        <f t="shared" si="5"/>
        <v>-22.807017543859647</v>
      </c>
      <c r="N16" s="421">
        <f t="shared" si="5"/>
        <v>1.9230769230769231</v>
      </c>
      <c r="O16" s="421">
        <f t="shared" si="5"/>
        <v>27.659574468085108</v>
      </c>
    </row>
    <row r="17" spans="1:15" ht="13.65" customHeight="1" x14ac:dyDescent="0.3">
      <c r="A17" s="196"/>
      <c r="B17" s="211" t="s">
        <v>66</v>
      </c>
      <c r="C17" s="217" t="s">
        <v>16</v>
      </c>
      <c r="D17" s="418">
        <f t="shared" si="3"/>
        <v>99</v>
      </c>
      <c r="E17" s="419">
        <v>33</v>
      </c>
      <c r="F17" s="419">
        <v>35</v>
      </c>
      <c r="G17" s="419">
        <v>31</v>
      </c>
      <c r="H17" s="418">
        <f t="shared" si="4"/>
        <v>110</v>
      </c>
      <c r="I17" s="168">
        <v>36</v>
      </c>
      <c r="J17" s="168">
        <v>30</v>
      </c>
      <c r="K17" s="420">
        <v>44</v>
      </c>
      <c r="L17" s="212">
        <f t="shared" si="5"/>
        <v>-10</v>
      </c>
      <c r="M17" s="421">
        <f t="shared" si="5"/>
        <v>-8.3333333333333321</v>
      </c>
      <c r="N17" s="421">
        <f t="shared" si="5"/>
        <v>16.666666666666664</v>
      </c>
      <c r="O17" s="421">
        <f t="shared" si="5"/>
        <v>-29.545454545454547</v>
      </c>
    </row>
    <row r="18" spans="1:15" ht="13.65" customHeight="1" x14ac:dyDescent="0.3">
      <c r="A18" s="196"/>
      <c r="B18" s="211" t="s">
        <v>13</v>
      </c>
      <c r="C18" s="217" t="s">
        <v>16</v>
      </c>
      <c r="D18" s="418">
        <f t="shared" si="3"/>
        <v>62</v>
      </c>
      <c r="E18" s="419">
        <v>23</v>
      </c>
      <c r="F18" s="419">
        <v>18</v>
      </c>
      <c r="G18" s="419">
        <v>21</v>
      </c>
      <c r="H18" s="418">
        <f t="shared" si="4"/>
        <v>60</v>
      </c>
      <c r="I18" s="168">
        <v>21</v>
      </c>
      <c r="J18" s="168">
        <v>19</v>
      </c>
      <c r="K18" s="420">
        <v>20</v>
      </c>
      <c r="L18" s="212">
        <f t="shared" si="5"/>
        <v>3.3333333333333335</v>
      </c>
      <c r="M18" s="421">
        <f t="shared" si="5"/>
        <v>9.5238095238095237</v>
      </c>
      <c r="N18" s="421">
        <f t="shared" si="5"/>
        <v>-5.2631578947368416</v>
      </c>
      <c r="O18" s="421">
        <f t="shared" si="5"/>
        <v>5</v>
      </c>
    </row>
    <row r="19" spans="1:15" ht="13.65" customHeight="1" x14ac:dyDescent="0.3">
      <c r="A19" s="196"/>
      <c r="B19" s="211" t="s">
        <v>48</v>
      </c>
      <c r="C19" s="217" t="s">
        <v>16</v>
      </c>
      <c r="D19" s="418">
        <f t="shared" si="3"/>
        <v>152</v>
      </c>
      <c r="E19" s="419">
        <v>41</v>
      </c>
      <c r="F19" s="419">
        <v>45</v>
      </c>
      <c r="G19" s="419">
        <v>66</v>
      </c>
      <c r="H19" s="418">
        <f t="shared" si="4"/>
        <v>158</v>
      </c>
      <c r="I19" s="168">
        <v>41</v>
      </c>
      <c r="J19" s="168">
        <v>46</v>
      </c>
      <c r="K19" s="420">
        <v>71</v>
      </c>
      <c r="L19" s="212">
        <f t="shared" si="5"/>
        <v>-3.79746835443038</v>
      </c>
      <c r="M19" s="421">
        <f t="shared" si="5"/>
        <v>0</v>
      </c>
      <c r="N19" s="421">
        <f t="shared" si="5"/>
        <v>-2.1739130434782608</v>
      </c>
      <c r="O19" s="421">
        <f t="shared" si="5"/>
        <v>-7.042253521126761</v>
      </c>
    </row>
    <row r="20" spans="1:15" ht="13.65" customHeight="1" x14ac:dyDescent="0.3">
      <c r="A20" s="196"/>
      <c r="B20" s="211" t="s">
        <v>132</v>
      </c>
      <c r="C20" s="217" t="s">
        <v>16</v>
      </c>
      <c r="D20" s="418">
        <f>SUM(E20:G20)</f>
        <v>369</v>
      </c>
      <c r="E20" s="168">
        <v>119</v>
      </c>
      <c r="F20" s="168">
        <v>116</v>
      </c>
      <c r="G20" s="420">
        <v>134</v>
      </c>
      <c r="H20" s="418">
        <f>SUM(I20:K20)</f>
        <v>368</v>
      </c>
      <c r="I20" s="168">
        <v>96</v>
      </c>
      <c r="J20" s="168">
        <v>122</v>
      </c>
      <c r="K20" s="420">
        <v>150</v>
      </c>
      <c r="L20" s="212">
        <f t="shared" si="5"/>
        <v>0.27173913043478259</v>
      </c>
      <c r="M20" s="421">
        <f t="shared" si="5"/>
        <v>23.958333333333336</v>
      </c>
      <c r="N20" s="421">
        <f t="shared" si="5"/>
        <v>-4.918032786885246</v>
      </c>
      <c r="O20" s="421">
        <f t="shared" si="5"/>
        <v>-10.666666666666668</v>
      </c>
    </row>
    <row r="21" spans="1:15" ht="6.9" customHeight="1" x14ac:dyDescent="0.3">
      <c r="A21" s="196"/>
      <c r="B21" s="213"/>
      <c r="C21" s="217"/>
      <c r="D21" s="418"/>
      <c r="E21" s="168"/>
      <c r="F21" s="168"/>
      <c r="G21" s="168"/>
      <c r="H21" s="418"/>
      <c r="I21" s="168"/>
      <c r="J21" s="168"/>
      <c r="K21" s="420"/>
      <c r="L21" s="212"/>
      <c r="M21" s="421"/>
      <c r="N21" s="421"/>
      <c r="O21" s="421"/>
    </row>
    <row r="22" spans="1:15" ht="13.65" customHeight="1" x14ac:dyDescent="0.3">
      <c r="A22" s="198"/>
      <c r="B22" s="214" t="s">
        <v>68</v>
      </c>
      <c r="C22" s="217" t="s">
        <v>173</v>
      </c>
      <c r="D22" s="413">
        <f t="shared" ref="D22:K22" si="6">SUM(D24:D34)</f>
        <v>59615.220999999998</v>
      </c>
      <c r="E22" s="375">
        <f t="shared" si="6"/>
        <v>19253.085999999999</v>
      </c>
      <c r="F22" s="375">
        <f>SUM(F24:F34)</f>
        <v>19916.795000000002</v>
      </c>
      <c r="G22" s="414">
        <f t="shared" si="6"/>
        <v>20445.34</v>
      </c>
      <c r="H22" s="413">
        <f t="shared" si="6"/>
        <v>53712.989000000001</v>
      </c>
      <c r="I22" s="375">
        <f t="shared" si="6"/>
        <v>17728.305</v>
      </c>
      <c r="J22" s="375">
        <f t="shared" si="6"/>
        <v>15839.797</v>
      </c>
      <c r="K22" s="414">
        <f t="shared" si="6"/>
        <v>20144.886999999999</v>
      </c>
      <c r="L22" s="215">
        <f>(D22-H22)/H22*100</f>
        <v>10.988463144361592</v>
      </c>
      <c r="M22" s="216">
        <f>(E22-I22)/I22*100</f>
        <v>8.6008278851249393</v>
      </c>
      <c r="N22" s="216">
        <f>(F22-J22)/J22*100</f>
        <v>25.738953598963427</v>
      </c>
      <c r="O22" s="216">
        <f>(G22-K22)/K22*100</f>
        <v>1.4914603392910635</v>
      </c>
    </row>
    <row r="23" spans="1:15" ht="6.9" customHeight="1" x14ac:dyDescent="0.3">
      <c r="A23" s="196"/>
      <c r="B23" s="213"/>
      <c r="C23" s="396"/>
      <c r="D23" s="422"/>
      <c r="E23" s="423"/>
      <c r="F23" s="423"/>
      <c r="G23" s="424"/>
      <c r="H23" s="422"/>
      <c r="I23" s="423"/>
      <c r="J23" s="423"/>
      <c r="K23" s="424"/>
      <c r="L23" s="212"/>
      <c r="M23" s="421"/>
      <c r="N23" s="421"/>
      <c r="O23" s="421"/>
    </row>
    <row r="24" spans="1:15" ht="13.65" customHeight="1" x14ac:dyDescent="0.3">
      <c r="A24" s="196"/>
      <c r="B24" s="211" t="s">
        <v>9</v>
      </c>
      <c r="C24" s="217" t="s">
        <v>173</v>
      </c>
      <c r="D24" s="425">
        <f>SUM(E24:G24)</f>
        <v>6815.1170000000002</v>
      </c>
      <c r="E24" s="165">
        <v>2203.4899999999998</v>
      </c>
      <c r="F24" s="165">
        <v>2294.4749999999999</v>
      </c>
      <c r="G24" s="165">
        <v>2317.152</v>
      </c>
      <c r="H24" s="418">
        <f t="shared" ref="H24:H33" si="7">SUM(I24:K24)</f>
        <v>6835.5560000000005</v>
      </c>
      <c r="I24" s="426">
        <v>2369.9459999999999</v>
      </c>
      <c r="J24" s="426">
        <v>2023.8130000000001</v>
      </c>
      <c r="K24" s="427">
        <v>2441.797</v>
      </c>
      <c r="L24" s="212">
        <f t="shared" ref="L24:O34" si="8">(D24-H24)/H24*100</f>
        <v>-0.29901005858192525</v>
      </c>
      <c r="M24" s="421">
        <f t="shared" si="8"/>
        <v>-7.023619947458724</v>
      </c>
      <c r="N24" s="421">
        <f t="shared" si="8"/>
        <v>13.373864087245204</v>
      </c>
      <c r="O24" s="421">
        <f t="shared" si="8"/>
        <v>-5.1046421958909756</v>
      </c>
    </row>
    <row r="25" spans="1:15" ht="13.65" customHeight="1" x14ac:dyDescent="0.3">
      <c r="A25" s="196"/>
      <c r="B25" s="211" t="s">
        <v>10</v>
      </c>
      <c r="C25" s="217" t="s">
        <v>173</v>
      </c>
      <c r="D25" s="425">
        <f t="shared" ref="D25:D33" si="9">SUM(E25:G25)</f>
        <v>1113.3409999999999</v>
      </c>
      <c r="E25" s="165">
        <v>404.048</v>
      </c>
      <c r="F25" s="165">
        <v>346.58100000000002</v>
      </c>
      <c r="G25" s="165">
        <v>362.71199999999999</v>
      </c>
      <c r="H25" s="418">
        <f t="shared" si="7"/>
        <v>1155.779</v>
      </c>
      <c r="I25" s="426">
        <v>421.714</v>
      </c>
      <c r="J25" s="426">
        <v>359.661</v>
      </c>
      <c r="K25" s="427">
        <v>374.404</v>
      </c>
      <c r="L25" s="212">
        <f t="shared" si="8"/>
        <v>-3.6718092299652532</v>
      </c>
      <c r="M25" s="421">
        <f t="shared" si="8"/>
        <v>-4.1890949790616379</v>
      </c>
      <c r="N25" s="421">
        <f t="shared" si="8"/>
        <v>-3.6367579470668168</v>
      </c>
      <c r="O25" s="421">
        <f t="shared" si="8"/>
        <v>-3.12282988429611</v>
      </c>
    </row>
    <row r="26" spans="1:15" ht="13.65" customHeight="1" x14ac:dyDescent="0.3">
      <c r="A26" s="196"/>
      <c r="B26" s="211" t="s">
        <v>11</v>
      </c>
      <c r="C26" s="217" t="s">
        <v>173</v>
      </c>
      <c r="D26" s="425">
        <f t="shared" si="9"/>
        <v>377.916</v>
      </c>
      <c r="E26" s="165">
        <v>115.797</v>
      </c>
      <c r="F26" s="165">
        <v>144.36199999999999</v>
      </c>
      <c r="G26" s="165">
        <v>117.75700000000001</v>
      </c>
      <c r="H26" s="418">
        <f t="shared" si="7"/>
        <v>331.892</v>
      </c>
      <c r="I26" s="426">
        <v>113.181</v>
      </c>
      <c r="J26" s="426">
        <v>87.933999999999997</v>
      </c>
      <c r="K26" s="427">
        <v>130.77699999999999</v>
      </c>
      <c r="L26" s="212">
        <f t="shared" si="8"/>
        <v>13.86716160678775</v>
      </c>
      <c r="M26" s="421">
        <f t="shared" si="8"/>
        <v>2.3113420097012747</v>
      </c>
      <c r="N26" s="421">
        <f t="shared" si="8"/>
        <v>64.170855414287985</v>
      </c>
      <c r="O26" s="421">
        <f t="shared" si="8"/>
        <v>-9.9558790918892335</v>
      </c>
    </row>
    <row r="27" spans="1:15" ht="13.65" customHeight="1" x14ac:dyDescent="0.3">
      <c r="A27" s="196"/>
      <c r="B27" s="211" t="s">
        <v>6</v>
      </c>
      <c r="C27" s="217" t="s">
        <v>173</v>
      </c>
      <c r="D27" s="425">
        <f t="shared" si="9"/>
        <v>9773.9050000000007</v>
      </c>
      <c r="E27" s="165">
        <v>3321.9180000000001</v>
      </c>
      <c r="F27" s="165">
        <v>3370.471</v>
      </c>
      <c r="G27" s="165">
        <v>3081.5160000000001</v>
      </c>
      <c r="H27" s="418">
        <f t="shared" si="7"/>
        <v>9102.0600000000013</v>
      </c>
      <c r="I27" s="165">
        <v>2839.377</v>
      </c>
      <c r="J27" s="165">
        <v>2439.5630000000001</v>
      </c>
      <c r="K27" s="165">
        <v>3823.12</v>
      </c>
      <c r="L27" s="212">
        <f t="shared" si="8"/>
        <v>7.3812411695813829</v>
      </c>
      <c r="M27" s="421">
        <f t="shared" si="8"/>
        <v>16.994608324290862</v>
      </c>
      <c r="N27" s="421">
        <f t="shared" si="8"/>
        <v>38.158801391888623</v>
      </c>
      <c r="O27" s="421">
        <f t="shared" si="8"/>
        <v>-19.397873987737761</v>
      </c>
    </row>
    <row r="28" spans="1:15" ht="13.65" customHeight="1" x14ac:dyDescent="0.3">
      <c r="A28" s="196"/>
      <c r="B28" s="211" t="s">
        <v>131</v>
      </c>
      <c r="C28" s="217" t="s">
        <v>173</v>
      </c>
      <c r="D28" s="425">
        <f t="shared" si="9"/>
        <v>5098.4520000000002</v>
      </c>
      <c r="E28" s="165">
        <v>1516.356</v>
      </c>
      <c r="F28" s="165">
        <v>1787.3430000000001</v>
      </c>
      <c r="G28" s="165">
        <v>1794.7529999999999</v>
      </c>
      <c r="H28" s="418">
        <f t="shared" si="7"/>
        <v>4694.7739999999994</v>
      </c>
      <c r="I28" s="426">
        <v>1629.8219999999999</v>
      </c>
      <c r="J28" s="426">
        <v>1226.6279999999999</v>
      </c>
      <c r="K28" s="427">
        <v>1838.3240000000001</v>
      </c>
      <c r="L28" s="212">
        <f t="shared" si="8"/>
        <v>8.5984543664934847</v>
      </c>
      <c r="M28" s="421">
        <f t="shared" si="8"/>
        <v>-6.9618645471714036</v>
      </c>
      <c r="N28" s="421">
        <f t="shared" si="8"/>
        <v>45.711902875199343</v>
      </c>
      <c r="O28" s="421">
        <f t="shared" si="8"/>
        <v>-2.3701480261368584</v>
      </c>
    </row>
    <row r="29" spans="1:15" ht="13.65" customHeight="1" x14ac:dyDescent="0.3">
      <c r="A29" s="196"/>
      <c r="B29" s="211" t="s">
        <v>12</v>
      </c>
      <c r="C29" s="217" t="s">
        <v>173</v>
      </c>
      <c r="D29" s="425">
        <f t="shared" si="9"/>
        <v>22233.690000000002</v>
      </c>
      <c r="E29" s="165">
        <v>6768.8180000000002</v>
      </c>
      <c r="F29" s="165">
        <v>7671.38</v>
      </c>
      <c r="G29" s="165">
        <v>7793.4920000000002</v>
      </c>
      <c r="H29" s="418">
        <f t="shared" si="7"/>
        <v>17815.042000000001</v>
      </c>
      <c r="I29" s="426">
        <v>6375.3860000000004</v>
      </c>
      <c r="J29" s="426">
        <v>5261.3320000000003</v>
      </c>
      <c r="K29" s="427">
        <v>6178.3239999999996</v>
      </c>
      <c r="L29" s="212">
        <f t="shared" si="8"/>
        <v>24.802905320122179</v>
      </c>
      <c r="M29" s="421">
        <f t="shared" si="8"/>
        <v>6.1711086983595935</v>
      </c>
      <c r="N29" s="421">
        <f t="shared" si="8"/>
        <v>45.806803296199512</v>
      </c>
      <c r="O29" s="421">
        <f t="shared" si="8"/>
        <v>26.142494307517712</v>
      </c>
    </row>
    <row r="30" spans="1:15" ht="13.65" customHeight="1" x14ac:dyDescent="0.3">
      <c r="A30" s="196"/>
      <c r="B30" s="211" t="s">
        <v>14</v>
      </c>
      <c r="C30" s="217" t="s">
        <v>173</v>
      </c>
      <c r="D30" s="425">
        <f t="shared" si="9"/>
        <v>1961.6890000000001</v>
      </c>
      <c r="E30" s="165">
        <v>558.71400000000006</v>
      </c>
      <c r="F30" s="165">
        <v>840.76499999999999</v>
      </c>
      <c r="G30" s="165">
        <v>562.21</v>
      </c>
      <c r="H30" s="418">
        <f t="shared" si="7"/>
        <v>1824.3920000000001</v>
      </c>
      <c r="I30" s="426">
        <v>540.20799999999997</v>
      </c>
      <c r="J30" s="426">
        <v>837.56899999999996</v>
      </c>
      <c r="K30" s="427">
        <v>446.61500000000001</v>
      </c>
      <c r="L30" s="212">
        <f t="shared" si="8"/>
        <v>7.5256304566123964</v>
      </c>
      <c r="M30" s="421">
        <f t="shared" si="8"/>
        <v>3.4257175014068815</v>
      </c>
      <c r="N30" s="421">
        <f t="shared" si="8"/>
        <v>0.38158050262127974</v>
      </c>
      <c r="O30" s="421">
        <f t="shared" si="8"/>
        <v>25.882471479909995</v>
      </c>
    </row>
    <row r="31" spans="1:15" ht="13.65" customHeight="1" x14ac:dyDescent="0.3">
      <c r="A31" s="196"/>
      <c r="B31" s="211" t="s">
        <v>66</v>
      </c>
      <c r="C31" s="217" t="s">
        <v>173</v>
      </c>
      <c r="D31" s="425">
        <f t="shared" si="9"/>
        <v>403.71</v>
      </c>
      <c r="E31" s="165">
        <v>109.503</v>
      </c>
      <c r="F31" s="165">
        <v>147.483</v>
      </c>
      <c r="G31" s="165">
        <v>146.72399999999999</v>
      </c>
      <c r="H31" s="418">
        <f t="shared" si="7"/>
        <v>823.69500000000005</v>
      </c>
      <c r="I31" s="426">
        <v>120.306</v>
      </c>
      <c r="J31" s="426">
        <v>530.08199999999999</v>
      </c>
      <c r="K31" s="427">
        <v>173.30699999999999</v>
      </c>
      <c r="L31" s="212">
        <f t="shared" si="8"/>
        <v>-50.987926356236237</v>
      </c>
      <c r="M31" s="421">
        <f t="shared" si="8"/>
        <v>-8.979602014862099</v>
      </c>
      <c r="N31" s="421">
        <f t="shared" si="8"/>
        <v>-72.17732350843832</v>
      </c>
      <c r="O31" s="421">
        <f t="shared" si="8"/>
        <v>-15.338676452768787</v>
      </c>
    </row>
    <row r="32" spans="1:15" ht="13.65" customHeight="1" x14ac:dyDescent="0.3">
      <c r="A32" s="196"/>
      <c r="B32" s="211" t="s">
        <v>13</v>
      </c>
      <c r="C32" s="217" t="s">
        <v>173</v>
      </c>
      <c r="D32" s="425">
        <f t="shared" si="9"/>
        <v>443.78100000000006</v>
      </c>
      <c r="E32" s="165">
        <v>170.29499999999999</v>
      </c>
      <c r="F32" s="165">
        <v>126.30500000000001</v>
      </c>
      <c r="G32" s="165">
        <v>147.18100000000001</v>
      </c>
      <c r="H32" s="418">
        <f t="shared" si="7"/>
        <v>429.55100000000004</v>
      </c>
      <c r="I32" s="426">
        <v>152.25700000000001</v>
      </c>
      <c r="J32" s="426">
        <v>147.708</v>
      </c>
      <c r="K32" s="427">
        <v>129.58600000000001</v>
      </c>
      <c r="L32" s="212">
        <f t="shared" si="8"/>
        <v>3.3127614648784469</v>
      </c>
      <c r="M32" s="421">
        <f t="shared" si="8"/>
        <v>11.847074354545263</v>
      </c>
      <c r="N32" s="421">
        <f t="shared" si="8"/>
        <v>-14.49007501286321</v>
      </c>
      <c r="O32" s="421">
        <f t="shared" si="8"/>
        <v>13.577855632552897</v>
      </c>
    </row>
    <row r="33" spans="1:15" ht="13.65" customHeight="1" x14ac:dyDescent="0.3">
      <c r="A33" s="196"/>
      <c r="B33" s="211" t="s">
        <v>48</v>
      </c>
      <c r="C33" s="217" t="s">
        <v>173</v>
      </c>
      <c r="D33" s="425">
        <f t="shared" si="9"/>
        <v>10079.776</v>
      </c>
      <c r="E33" s="165">
        <v>3755.846</v>
      </c>
      <c r="F33" s="165">
        <v>2802.828</v>
      </c>
      <c r="G33" s="165">
        <v>3521.1019999999999</v>
      </c>
      <c r="H33" s="418">
        <f t="shared" si="7"/>
        <v>9164.3389999999999</v>
      </c>
      <c r="I33" s="426">
        <v>2823.6219999999998</v>
      </c>
      <c r="J33" s="426">
        <v>2426.2109999999998</v>
      </c>
      <c r="K33" s="427">
        <v>3914.5059999999999</v>
      </c>
      <c r="L33" s="212">
        <f t="shared" si="8"/>
        <v>9.9891219650429761</v>
      </c>
      <c r="M33" s="421">
        <f t="shared" si="8"/>
        <v>33.015184043756577</v>
      </c>
      <c r="N33" s="421">
        <f t="shared" si="8"/>
        <v>15.5228461168464</v>
      </c>
      <c r="O33" s="421">
        <f t="shared" si="8"/>
        <v>-10.049901571232743</v>
      </c>
    </row>
    <row r="34" spans="1:15" ht="13.65" customHeight="1" x14ac:dyDescent="0.3">
      <c r="A34" s="196"/>
      <c r="B34" s="211" t="s">
        <v>132</v>
      </c>
      <c r="C34" s="217" t="s">
        <v>173</v>
      </c>
      <c r="D34" s="425">
        <f>SUM(E34:G34)</f>
        <v>1313.8439999999996</v>
      </c>
      <c r="E34" s="165">
        <v>328.30099999999993</v>
      </c>
      <c r="F34" s="165">
        <v>384.80199999999996</v>
      </c>
      <c r="G34" s="165">
        <v>600.74099999999987</v>
      </c>
      <c r="H34" s="418">
        <f>SUM(I34:K34)</f>
        <v>1535.9089999999999</v>
      </c>
      <c r="I34" s="165">
        <v>342.48599999999999</v>
      </c>
      <c r="J34" s="165">
        <v>499.29599999999999</v>
      </c>
      <c r="K34" s="428">
        <v>694.12699999999995</v>
      </c>
      <c r="L34" s="212">
        <f t="shared" si="8"/>
        <v>-14.458213344670831</v>
      </c>
      <c r="M34" s="421">
        <f t="shared" si="8"/>
        <v>-4.1417751382538439</v>
      </c>
      <c r="N34" s="421">
        <f t="shared" si="8"/>
        <v>-22.931086970454405</v>
      </c>
      <c r="O34" s="421">
        <f t="shared" si="8"/>
        <v>-13.453733970872777</v>
      </c>
    </row>
    <row r="35" spans="1:15" ht="6.9" customHeight="1" thickBot="1" x14ac:dyDescent="0.35">
      <c r="A35" s="196"/>
      <c r="B35" s="218"/>
      <c r="C35" s="397"/>
      <c r="D35" s="219"/>
      <c r="E35" s="220"/>
      <c r="F35" s="220"/>
      <c r="G35" s="221"/>
      <c r="H35" s="219"/>
      <c r="I35" s="220"/>
      <c r="J35" s="220"/>
      <c r="K35" s="221"/>
      <c r="L35" s="219"/>
      <c r="M35" s="220"/>
      <c r="N35" s="220"/>
      <c r="O35" s="220"/>
    </row>
    <row r="36" spans="1:15" s="14" customFormat="1" ht="12" customHeight="1" thickTop="1" x14ac:dyDescent="0.3">
      <c r="A36" s="196"/>
      <c r="B36" s="378" t="s">
        <v>183</v>
      </c>
      <c r="C36" s="196"/>
      <c r="D36" s="197"/>
      <c r="E36" s="197"/>
      <c r="F36" s="197"/>
      <c r="G36" s="197"/>
      <c r="H36" s="197"/>
      <c r="I36" s="197"/>
      <c r="J36" s="197"/>
      <c r="K36" s="222"/>
      <c r="L36" s="197"/>
      <c r="M36" s="197"/>
      <c r="N36" s="197"/>
      <c r="O36" s="379" t="s">
        <v>121</v>
      </c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8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="70" zoomScaleNormal="70" workbookViewId="0"/>
  </sheetViews>
  <sheetFormatPr defaultRowHeight="14.4" x14ac:dyDescent="0.3"/>
  <cols>
    <col min="1" max="1" width="4" style="35" customWidth="1"/>
    <col min="2" max="2" width="31.88671875" style="35" customWidth="1"/>
    <col min="3" max="3" width="16" style="36" bestFit="1" customWidth="1"/>
    <col min="4" max="6" width="10.109375" style="36" customWidth="1"/>
    <col min="7" max="7" width="17.44140625" style="36" bestFit="1" customWidth="1"/>
    <col min="8" max="11" width="10.109375" style="36" customWidth="1"/>
    <col min="12" max="12" width="11.44140625" style="36" customWidth="1"/>
    <col min="13" max="13" width="10.109375" style="36" customWidth="1"/>
    <col min="14" max="14" width="10.44140625" style="36" customWidth="1"/>
  </cols>
  <sheetData>
    <row r="1" spans="1:14" ht="18" customHeight="1" x14ac:dyDescent="0.3">
      <c r="A1" s="196"/>
      <c r="B1" s="196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</row>
    <row r="2" spans="1:14" x14ac:dyDescent="0.3">
      <c r="A2" s="196"/>
      <c r="B2" s="198" t="s">
        <v>108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</row>
    <row r="3" spans="1:14" ht="6.9" customHeight="1" x14ac:dyDescent="0.3">
      <c r="A3" s="196"/>
      <c r="B3" s="196"/>
      <c r="C3" s="223"/>
      <c r="D3" s="223"/>
      <c r="E3" s="223"/>
      <c r="F3" s="223"/>
      <c r="G3" s="223"/>
      <c r="H3" s="223"/>
      <c r="I3" s="223"/>
      <c r="J3" s="223"/>
      <c r="K3" s="197"/>
      <c r="L3" s="196"/>
      <c r="M3" s="196"/>
      <c r="N3" s="197"/>
    </row>
    <row r="4" spans="1:14" ht="15" thickBot="1" x14ac:dyDescent="0.35">
      <c r="A4" s="196"/>
      <c r="B4" s="196"/>
      <c r="C4" s="197"/>
      <c r="D4" s="224"/>
      <c r="E4" s="224"/>
      <c r="F4" s="224"/>
      <c r="G4" s="224"/>
      <c r="H4" s="224"/>
      <c r="I4" s="224"/>
      <c r="J4" s="224"/>
      <c r="K4" s="197"/>
      <c r="L4" s="197"/>
      <c r="M4" s="197"/>
      <c r="N4" s="225" t="s">
        <v>174</v>
      </c>
    </row>
    <row r="5" spans="1:14" ht="22.5" customHeight="1" thickBot="1" x14ac:dyDescent="0.35">
      <c r="A5" s="196"/>
      <c r="B5" s="466"/>
      <c r="C5" s="460" t="s">
        <v>197</v>
      </c>
      <c r="D5" s="461"/>
      <c r="E5" s="461"/>
      <c r="F5" s="462"/>
      <c r="G5" s="460" t="s">
        <v>187</v>
      </c>
      <c r="H5" s="461"/>
      <c r="I5" s="461"/>
      <c r="J5" s="462"/>
      <c r="K5" s="460" t="s">
        <v>50</v>
      </c>
      <c r="L5" s="461"/>
      <c r="M5" s="461"/>
      <c r="N5" s="462"/>
    </row>
    <row r="6" spans="1:14" ht="22.5" customHeight="1" thickBot="1" x14ac:dyDescent="0.35">
      <c r="A6" s="196"/>
      <c r="B6" s="467"/>
      <c r="C6" s="132" t="s">
        <v>0</v>
      </c>
      <c r="D6" s="156" t="s">
        <v>189</v>
      </c>
      <c r="E6" s="156" t="s">
        <v>190</v>
      </c>
      <c r="F6" s="156" t="s">
        <v>191</v>
      </c>
      <c r="G6" s="132" t="s">
        <v>0</v>
      </c>
      <c r="H6" s="156" t="s">
        <v>192</v>
      </c>
      <c r="I6" s="156" t="s">
        <v>193</v>
      </c>
      <c r="J6" s="156" t="s">
        <v>194</v>
      </c>
      <c r="K6" s="132" t="str">
        <f>C6</f>
        <v>Total</v>
      </c>
      <c r="L6" s="156" t="str">
        <f>D6</f>
        <v>Jan.23</v>
      </c>
      <c r="M6" s="156" t="str">
        <f t="shared" ref="M6:N6" si="0">E6</f>
        <v>Fev.23</v>
      </c>
      <c r="N6" s="156" t="str">
        <f t="shared" si="0"/>
        <v>Mar.23</v>
      </c>
    </row>
    <row r="7" spans="1:14" ht="6.9" customHeight="1" x14ac:dyDescent="0.3">
      <c r="A7" s="196"/>
      <c r="B7" s="226"/>
      <c r="C7" s="227"/>
      <c r="D7" s="228"/>
      <c r="E7" s="228"/>
      <c r="F7" s="229"/>
      <c r="G7" s="227"/>
      <c r="H7" s="228"/>
      <c r="I7" s="228"/>
      <c r="J7" s="229"/>
      <c r="K7" s="227"/>
      <c r="L7" s="230"/>
      <c r="M7" s="228"/>
      <c r="N7" s="228"/>
    </row>
    <row r="8" spans="1:14" x14ac:dyDescent="0.3">
      <c r="A8" s="196"/>
      <c r="B8" s="231" t="s">
        <v>0</v>
      </c>
      <c r="C8" s="429">
        <f>SUM(D8:F8)</f>
        <v>20140.298000000003</v>
      </c>
      <c r="D8" s="430">
        <f t="shared" ref="D8:J8" si="1">SUM(D10:D20)</f>
        <v>6821.7830000000022</v>
      </c>
      <c r="E8" s="430">
        <f t="shared" si="1"/>
        <v>6675.3159999999989</v>
      </c>
      <c r="F8" s="431">
        <f t="shared" si="1"/>
        <v>6643.1990000000014</v>
      </c>
      <c r="G8" s="430">
        <f t="shared" si="1"/>
        <v>21078.915999999997</v>
      </c>
      <c r="H8" s="430">
        <f t="shared" si="1"/>
        <v>7282.6550000000007</v>
      </c>
      <c r="I8" s="430">
        <f t="shared" si="1"/>
        <v>6378.5299999999979</v>
      </c>
      <c r="J8" s="431">
        <f t="shared" si="1"/>
        <v>7417.7309999999998</v>
      </c>
      <c r="K8" s="215">
        <f>(C8-G8)/G8*100</f>
        <v>-4.4528760397356066</v>
      </c>
      <c r="L8" s="216">
        <f>(D8-H8)/H8*100</f>
        <v>-6.3283514048104488</v>
      </c>
      <c r="M8" s="216">
        <f>(E8-I8)/I8*100</f>
        <v>4.6528902427361958</v>
      </c>
      <c r="N8" s="216">
        <f>(F8-J8)/J8*100</f>
        <v>-10.441629657370944</v>
      </c>
    </row>
    <row r="9" spans="1:14" ht="6.9" customHeight="1" x14ac:dyDescent="0.3">
      <c r="A9" s="196"/>
      <c r="B9" s="209"/>
      <c r="C9" s="432"/>
      <c r="D9" s="28"/>
      <c r="E9" s="28"/>
      <c r="F9" s="433"/>
      <c r="G9" s="434"/>
      <c r="H9" s="434"/>
      <c r="I9" s="434"/>
      <c r="J9" s="435"/>
      <c r="K9" s="210"/>
      <c r="L9" s="417"/>
      <c r="M9" s="417"/>
      <c r="N9" s="417"/>
    </row>
    <row r="10" spans="1:14" x14ac:dyDescent="0.3">
      <c r="A10" s="196"/>
      <c r="B10" s="232" t="s">
        <v>9</v>
      </c>
      <c r="C10" s="432">
        <f>SUM(D10:F10)</f>
        <v>3147.172</v>
      </c>
      <c r="D10" s="24">
        <f t="shared" ref="D10:F20" si="2">+SUM(D24)+SUM(D38)</f>
        <v>1067.7060000000001</v>
      </c>
      <c r="E10" s="28">
        <f t="shared" si="2"/>
        <v>996.93500000000006</v>
      </c>
      <c r="F10" s="433">
        <f t="shared" si="2"/>
        <v>1082.5309999999999</v>
      </c>
      <c r="G10" s="432">
        <f>SUM(H10:J10)</f>
        <v>3255.7429999999995</v>
      </c>
      <c r="H10" s="28">
        <f t="shared" ref="H10:J20" si="3">+SUM(H24)+SUM(H38)</f>
        <v>1109.7839999999999</v>
      </c>
      <c r="I10" s="28">
        <f t="shared" si="3"/>
        <v>960.26800000000003</v>
      </c>
      <c r="J10" s="433">
        <f t="shared" si="3"/>
        <v>1185.691</v>
      </c>
      <c r="K10" s="212">
        <f t="shared" ref="K10:N20" si="4">(C10-G10)/G10*100</f>
        <v>-3.3347533880898914</v>
      </c>
      <c r="L10" s="421">
        <f t="shared" si="4"/>
        <v>-3.7915486256784883</v>
      </c>
      <c r="M10" s="421">
        <f t="shared" si="4"/>
        <v>3.8184131929836287</v>
      </c>
      <c r="N10" s="421">
        <f t="shared" si="4"/>
        <v>-8.7004118273648103</v>
      </c>
    </row>
    <row r="11" spans="1:14" x14ac:dyDescent="0.3">
      <c r="A11" s="196"/>
      <c r="B11" s="232" t="s">
        <v>10</v>
      </c>
      <c r="C11" s="432">
        <f t="shared" ref="C11:C20" si="5">SUM(D11:F11)</f>
        <v>1640.442</v>
      </c>
      <c r="D11" s="28">
        <f t="shared" si="2"/>
        <v>594.428</v>
      </c>
      <c r="E11" s="28">
        <f t="shared" si="2"/>
        <v>595.30499999999995</v>
      </c>
      <c r="F11" s="433">
        <f t="shared" si="2"/>
        <v>450.709</v>
      </c>
      <c r="G11" s="432">
        <f t="shared" ref="G11:G20" si="6">SUM(H11:J11)</f>
        <v>1395.2800000000002</v>
      </c>
      <c r="H11" s="28">
        <f t="shared" si="3"/>
        <v>494.76000000000005</v>
      </c>
      <c r="I11" s="28">
        <f t="shared" si="3"/>
        <v>493.52599999999995</v>
      </c>
      <c r="J11" s="433">
        <f t="shared" si="3"/>
        <v>406.99400000000003</v>
      </c>
      <c r="K11" s="212">
        <f t="shared" si="4"/>
        <v>17.570810159967877</v>
      </c>
      <c r="L11" s="421">
        <f t="shared" si="4"/>
        <v>20.144716630285377</v>
      </c>
      <c r="M11" s="421">
        <f t="shared" si="4"/>
        <v>20.622824329417298</v>
      </c>
      <c r="N11" s="421">
        <f t="shared" si="4"/>
        <v>10.740944583949634</v>
      </c>
    </row>
    <row r="12" spans="1:14" x14ac:dyDescent="0.3">
      <c r="A12" s="196"/>
      <c r="B12" s="232" t="s">
        <v>11</v>
      </c>
      <c r="C12" s="432">
        <f t="shared" si="5"/>
        <v>498.07500000000005</v>
      </c>
      <c r="D12" s="28">
        <f t="shared" si="2"/>
        <v>170.107</v>
      </c>
      <c r="E12" s="28">
        <f t="shared" si="2"/>
        <v>165.304</v>
      </c>
      <c r="F12" s="433">
        <f t="shared" si="2"/>
        <v>162.66400000000002</v>
      </c>
      <c r="G12" s="432">
        <f t="shared" si="6"/>
        <v>453.322</v>
      </c>
      <c r="H12" s="28">
        <f t="shared" si="3"/>
        <v>140.411</v>
      </c>
      <c r="I12" s="28">
        <f t="shared" si="3"/>
        <v>156.398</v>
      </c>
      <c r="J12" s="433">
        <f t="shared" si="3"/>
        <v>156.51300000000001</v>
      </c>
      <c r="K12" s="212">
        <f t="shared" si="4"/>
        <v>9.8722320999201543</v>
      </c>
      <c r="L12" s="421">
        <f t="shared" si="4"/>
        <v>21.149340151412638</v>
      </c>
      <c r="M12" s="421">
        <f t="shared" si="4"/>
        <v>5.6944462205399091</v>
      </c>
      <c r="N12" s="421">
        <f t="shared" si="4"/>
        <v>3.9300249819503876</v>
      </c>
    </row>
    <row r="13" spans="1:14" x14ac:dyDescent="0.3">
      <c r="A13" s="196"/>
      <c r="B13" s="232" t="s">
        <v>6</v>
      </c>
      <c r="C13" s="432">
        <f t="shared" si="5"/>
        <v>2919.5550000000003</v>
      </c>
      <c r="D13" s="28">
        <f t="shared" si="2"/>
        <v>910.66599999999994</v>
      </c>
      <c r="E13" s="28">
        <f t="shared" si="2"/>
        <v>1097</v>
      </c>
      <c r="F13" s="433">
        <f t="shared" si="2"/>
        <v>911.88900000000012</v>
      </c>
      <c r="G13" s="432">
        <f t="shared" si="6"/>
        <v>2948.7759999999998</v>
      </c>
      <c r="H13" s="28">
        <f t="shared" si="3"/>
        <v>1091.6569999999999</v>
      </c>
      <c r="I13" s="28">
        <f t="shared" si="3"/>
        <v>844.07799999999997</v>
      </c>
      <c r="J13" s="433">
        <f t="shared" si="3"/>
        <v>1013.0409999999999</v>
      </c>
      <c r="K13" s="212">
        <f t="shared" si="4"/>
        <v>-0.99095353461909441</v>
      </c>
      <c r="L13" s="421">
        <f t="shared" si="4"/>
        <v>-16.579475054893617</v>
      </c>
      <c r="M13" s="421">
        <f t="shared" si="4"/>
        <v>29.964292399517582</v>
      </c>
      <c r="N13" s="421">
        <f t="shared" si="4"/>
        <v>-9.9849858001798371</v>
      </c>
    </row>
    <row r="14" spans="1:14" x14ac:dyDescent="0.3">
      <c r="A14" s="196"/>
      <c r="B14" s="232" t="s">
        <v>133</v>
      </c>
      <c r="C14" s="432">
        <f t="shared" si="5"/>
        <v>1648.06</v>
      </c>
      <c r="D14" s="28">
        <f t="shared" si="2"/>
        <v>541.52700000000004</v>
      </c>
      <c r="E14" s="28">
        <f t="shared" si="2"/>
        <v>580.28</v>
      </c>
      <c r="F14" s="433">
        <f t="shared" si="2"/>
        <v>526.25299999999993</v>
      </c>
      <c r="G14" s="432">
        <f t="shared" si="6"/>
        <v>1480.308</v>
      </c>
      <c r="H14" s="28">
        <f t="shared" si="3"/>
        <v>471.83600000000001</v>
      </c>
      <c r="I14" s="28">
        <f t="shared" si="3"/>
        <v>430.52600000000001</v>
      </c>
      <c r="J14" s="433">
        <f t="shared" si="3"/>
        <v>577.94600000000003</v>
      </c>
      <c r="K14" s="212">
        <f t="shared" si="4"/>
        <v>11.332236264344985</v>
      </c>
      <c r="L14" s="421">
        <f t="shared" si="4"/>
        <v>14.770174382624477</v>
      </c>
      <c r="M14" s="421">
        <f t="shared" si="4"/>
        <v>34.783961944226355</v>
      </c>
      <c r="N14" s="421">
        <f t="shared" si="4"/>
        <v>-8.9442612285577017</v>
      </c>
    </row>
    <row r="15" spans="1:14" x14ac:dyDescent="0.3">
      <c r="A15" s="196"/>
      <c r="B15" s="232" t="s">
        <v>12</v>
      </c>
      <c r="C15" s="432">
        <f t="shared" si="5"/>
        <v>9247.7870000000003</v>
      </c>
      <c r="D15" s="28">
        <f t="shared" si="2"/>
        <v>3217.9280000000003</v>
      </c>
      <c r="E15" s="28">
        <f t="shared" si="2"/>
        <v>2885.1869999999999</v>
      </c>
      <c r="F15" s="433">
        <f t="shared" si="2"/>
        <v>3144.672</v>
      </c>
      <c r="G15" s="432">
        <f t="shared" si="6"/>
        <v>10506.618</v>
      </c>
      <c r="H15" s="28">
        <f t="shared" si="3"/>
        <v>3645.424</v>
      </c>
      <c r="I15" s="28">
        <f t="shared" si="3"/>
        <v>3198.5150000000003</v>
      </c>
      <c r="J15" s="433">
        <f t="shared" si="3"/>
        <v>3662.6790000000001</v>
      </c>
      <c r="K15" s="212">
        <f t="shared" si="4"/>
        <v>-11.981315014974372</v>
      </c>
      <c r="L15" s="421">
        <f t="shared" si="4"/>
        <v>-11.726921203130271</v>
      </c>
      <c r="M15" s="421">
        <f t="shared" si="4"/>
        <v>-9.7960459775864859</v>
      </c>
      <c r="N15" s="421">
        <f t="shared" si="4"/>
        <v>-14.14284462274745</v>
      </c>
    </row>
    <row r="16" spans="1:14" x14ac:dyDescent="0.3">
      <c r="A16" s="196"/>
      <c r="B16" s="232" t="s">
        <v>14</v>
      </c>
      <c r="C16" s="432">
        <f t="shared" si="5"/>
        <v>351.59800000000001</v>
      </c>
      <c r="D16" s="28">
        <f t="shared" si="2"/>
        <v>100.729</v>
      </c>
      <c r="E16" s="28">
        <f t="shared" si="2"/>
        <v>123.92200000000001</v>
      </c>
      <c r="F16" s="433">
        <f t="shared" si="2"/>
        <v>126.947</v>
      </c>
      <c r="G16" s="432">
        <f t="shared" si="6"/>
        <v>372.97899999999998</v>
      </c>
      <c r="H16" s="28">
        <f t="shared" si="3"/>
        <v>129.232</v>
      </c>
      <c r="I16" s="28">
        <f t="shared" si="3"/>
        <v>86.171999999999997</v>
      </c>
      <c r="J16" s="433">
        <f t="shared" si="3"/>
        <v>157.57499999999999</v>
      </c>
      <c r="K16" s="212">
        <f t="shared" si="4"/>
        <v>-5.7324943227366614</v>
      </c>
      <c r="L16" s="421">
        <f t="shared" si="4"/>
        <v>-22.055682803020922</v>
      </c>
      <c r="M16" s="421">
        <f t="shared" si="4"/>
        <v>43.807733370468384</v>
      </c>
      <c r="N16" s="421">
        <f t="shared" si="4"/>
        <v>-19.437093447564642</v>
      </c>
    </row>
    <row r="17" spans="1:14" x14ac:dyDescent="0.3">
      <c r="A17" s="196"/>
      <c r="B17" s="232" t="s">
        <v>66</v>
      </c>
      <c r="C17" s="432">
        <f t="shared" si="5"/>
        <v>149.22300000000001</v>
      </c>
      <c r="D17" s="28">
        <f t="shared" si="2"/>
        <v>32.774000000000001</v>
      </c>
      <c r="E17" s="28">
        <f t="shared" si="2"/>
        <v>51.393999999999998</v>
      </c>
      <c r="F17" s="433">
        <f t="shared" si="2"/>
        <v>65.055000000000007</v>
      </c>
      <c r="G17" s="432">
        <f t="shared" si="6"/>
        <v>150.80699999999999</v>
      </c>
      <c r="H17" s="28">
        <f t="shared" si="3"/>
        <v>34.407000000000004</v>
      </c>
      <c r="I17" s="28">
        <f t="shared" si="3"/>
        <v>45.841999999999999</v>
      </c>
      <c r="J17" s="433">
        <f t="shared" si="3"/>
        <v>70.557999999999993</v>
      </c>
      <c r="K17" s="212">
        <f t="shared" si="4"/>
        <v>-1.0503491217251022</v>
      </c>
      <c r="L17" s="421">
        <f t="shared" si="4"/>
        <v>-4.7461272415496918</v>
      </c>
      <c r="M17" s="421">
        <f t="shared" si="4"/>
        <v>12.111164434361502</v>
      </c>
      <c r="N17" s="421">
        <f t="shared" si="4"/>
        <v>-7.7992573485642831</v>
      </c>
    </row>
    <row r="18" spans="1:14" x14ac:dyDescent="0.3">
      <c r="A18" s="196"/>
      <c r="B18" s="232" t="s">
        <v>13</v>
      </c>
      <c r="C18" s="432">
        <f t="shared" si="5"/>
        <v>292.88299999999998</v>
      </c>
      <c r="D18" s="28">
        <f t="shared" si="2"/>
        <v>103.50999999999999</v>
      </c>
      <c r="E18" s="28">
        <f t="shared" si="2"/>
        <v>93.521999999999991</v>
      </c>
      <c r="F18" s="433">
        <f t="shared" si="2"/>
        <v>95.850999999999999</v>
      </c>
      <c r="G18" s="432">
        <f t="shared" si="6"/>
        <v>280.27999999999997</v>
      </c>
      <c r="H18" s="28">
        <f t="shared" si="3"/>
        <v>89.965000000000003</v>
      </c>
      <c r="I18" s="28">
        <f t="shared" si="3"/>
        <v>95.314999999999998</v>
      </c>
      <c r="J18" s="433">
        <f t="shared" si="3"/>
        <v>95</v>
      </c>
      <c r="K18" s="212">
        <f t="shared" si="4"/>
        <v>4.4965748537177141</v>
      </c>
      <c r="L18" s="421">
        <f t="shared" si="4"/>
        <v>15.055855054743498</v>
      </c>
      <c r="M18" s="421">
        <f t="shared" si="4"/>
        <v>-1.8811309867282238</v>
      </c>
      <c r="N18" s="421">
        <f t="shared" si="4"/>
        <v>0.89578947368420958</v>
      </c>
    </row>
    <row r="19" spans="1:14" x14ac:dyDescent="0.3">
      <c r="A19" s="196"/>
      <c r="B19" s="232" t="s">
        <v>48</v>
      </c>
      <c r="C19" s="432">
        <f t="shared" si="5"/>
        <v>26.407000000000004</v>
      </c>
      <c r="D19" s="28">
        <f t="shared" si="2"/>
        <v>11.492000000000001</v>
      </c>
      <c r="E19" s="28">
        <f t="shared" si="2"/>
        <v>8.8729999999999993</v>
      </c>
      <c r="F19" s="433">
        <f t="shared" si="2"/>
        <v>6.0419999999999998</v>
      </c>
      <c r="G19" s="432">
        <f t="shared" si="6"/>
        <v>21.11</v>
      </c>
      <c r="H19" s="28">
        <f t="shared" si="3"/>
        <v>14.794</v>
      </c>
      <c r="I19" s="28">
        <f t="shared" si="3"/>
        <v>0.26200000000000001</v>
      </c>
      <c r="J19" s="433">
        <f t="shared" si="3"/>
        <v>6.0540000000000003</v>
      </c>
      <c r="K19" s="212">
        <f t="shared" si="4"/>
        <v>25.092373282804381</v>
      </c>
      <c r="L19" s="421">
        <f t="shared" si="4"/>
        <v>-22.319859402460455</v>
      </c>
      <c r="M19" s="421">
        <f t="shared" si="4"/>
        <v>3286.6412213740455</v>
      </c>
      <c r="N19" s="421">
        <f t="shared" si="4"/>
        <v>-0.19821605550050303</v>
      </c>
    </row>
    <row r="20" spans="1:14" x14ac:dyDescent="0.3">
      <c r="A20" s="196"/>
      <c r="B20" s="232" t="s">
        <v>15</v>
      </c>
      <c r="C20" s="432">
        <f t="shared" si="5"/>
        <v>219.096</v>
      </c>
      <c r="D20" s="28">
        <f t="shared" si="2"/>
        <v>70.915999999999997</v>
      </c>
      <c r="E20" s="28">
        <f t="shared" si="2"/>
        <v>77.593999999999994</v>
      </c>
      <c r="F20" s="433">
        <f t="shared" si="2"/>
        <v>70.585999999999999</v>
      </c>
      <c r="G20" s="432">
        <f t="shared" si="6"/>
        <v>213.69299999999998</v>
      </c>
      <c r="H20" s="436">
        <f t="shared" si="3"/>
        <v>60.385000000000005</v>
      </c>
      <c r="I20" s="436">
        <f t="shared" si="3"/>
        <v>67.627999999999986</v>
      </c>
      <c r="J20" s="437">
        <f t="shared" si="3"/>
        <v>85.68</v>
      </c>
      <c r="K20" s="212">
        <f t="shared" si="4"/>
        <v>2.5283935365220294</v>
      </c>
      <c r="L20" s="421">
        <f t="shared" si="4"/>
        <v>17.439761530181322</v>
      </c>
      <c r="M20" s="421">
        <f t="shared" si="4"/>
        <v>14.736499674690972</v>
      </c>
      <c r="N20" s="421">
        <f t="shared" si="4"/>
        <v>-17.61671335200748</v>
      </c>
    </row>
    <row r="21" spans="1:14" ht="6.9" customHeight="1" x14ac:dyDescent="0.3">
      <c r="A21" s="196"/>
      <c r="B21" s="232"/>
      <c r="C21" s="432"/>
      <c r="D21" s="28"/>
      <c r="E21" s="28"/>
      <c r="F21" s="433"/>
      <c r="G21" s="28"/>
      <c r="H21" s="28"/>
      <c r="I21" s="28"/>
      <c r="J21" s="433"/>
      <c r="K21" s="233"/>
      <c r="L21" s="234"/>
      <c r="M21" s="234"/>
      <c r="N21" s="234"/>
    </row>
    <row r="22" spans="1:14" x14ac:dyDescent="0.3">
      <c r="A22" s="196"/>
      <c r="B22" s="235" t="s">
        <v>17</v>
      </c>
      <c r="C22" s="429">
        <f>SUM(D22:F22)</f>
        <v>3337.598</v>
      </c>
      <c r="D22" s="430">
        <f t="shared" ref="D22:J22" si="7">SUM(D24:D34)</f>
        <v>1171.8889999999999</v>
      </c>
      <c r="E22" s="430">
        <f t="shared" si="7"/>
        <v>1135.2039999999997</v>
      </c>
      <c r="F22" s="431">
        <f t="shared" si="7"/>
        <v>1030.5050000000001</v>
      </c>
      <c r="G22" s="430">
        <f t="shared" si="7"/>
        <v>3226.7019999999993</v>
      </c>
      <c r="H22" s="430">
        <f t="shared" si="7"/>
        <v>1156.5770000000002</v>
      </c>
      <c r="I22" s="430">
        <f t="shared" si="7"/>
        <v>872.95299999999997</v>
      </c>
      <c r="J22" s="431">
        <f t="shared" si="7"/>
        <v>1197.172</v>
      </c>
      <c r="K22" s="215">
        <f t="shared" ref="K22:N22" si="8">IF(AND(C22=0,G22=0),0,(C22-G22)/G22*100)</f>
        <v>3.4368218695126065</v>
      </c>
      <c r="L22" s="216">
        <f t="shared" si="8"/>
        <v>1.3239066659634136</v>
      </c>
      <c r="M22" s="216">
        <f t="shared" si="8"/>
        <v>30.041823557511087</v>
      </c>
      <c r="N22" s="216">
        <f t="shared" si="8"/>
        <v>-13.921725533173172</v>
      </c>
    </row>
    <row r="23" spans="1:14" ht="6.9" customHeight="1" x14ac:dyDescent="0.3">
      <c r="A23" s="196"/>
      <c r="B23" s="213"/>
      <c r="C23" s="438"/>
      <c r="D23" s="434"/>
      <c r="E23" s="434"/>
      <c r="F23" s="435"/>
      <c r="G23" s="434"/>
      <c r="H23" s="434"/>
      <c r="I23" s="434"/>
      <c r="J23" s="435"/>
      <c r="K23" s="210"/>
      <c r="L23" s="417"/>
      <c r="M23" s="417"/>
      <c r="N23" s="417"/>
    </row>
    <row r="24" spans="1:14" x14ac:dyDescent="0.3">
      <c r="A24" s="196"/>
      <c r="B24" s="236" t="s">
        <v>9</v>
      </c>
      <c r="C24" s="432">
        <f>SUM(D24:F24)</f>
        <v>799.29000000000008</v>
      </c>
      <c r="D24" s="28">
        <v>304.72000000000003</v>
      </c>
      <c r="E24" s="28">
        <v>239.715</v>
      </c>
      <c r="F24" s="433">
        <v>254.85499999999999</v>
      </c>
      <c r="G24" s="28">
        <f>SUM(H24:J24)</f>
        <v>791.87599999999998</v>
      </c>
      <c r="H24" s="28">
        <v>289.87599999999998</v>
      </c>
      <c r="I24" s="28">
        <v>212.34800000000001</v>
      </c>
      <c r="J24" s="433">
        <v>289.65199999999999</v>
      </c>
      <c r="K24" s="212">
        <f t="shared" ref="K24:N34" si="9">IF(AND(C24=0,G24=0),0,(C24-G24)/G24*100)</f>
        <v>0.93625769691215566</v>
      </c>
      <c r="L24" s="421">
        <f t="shared" si="9"/>
        <v>5.1208102774979825</v>
      </c>
      <c r="M24" s="421">
        <f t="shared" si="9"/>
        <v>12.887806807693028</v>
      </c>
      <c r="N24" s="421">
        <f t="shared" si="9"/>
        <v>-12.013381575131536</v>
      </c>
    </row>
    <row r="25" spans="1:14" x14ac:dyDescent="0.3">
      <c r="A25" s="196"/>
      <c r="B25" s="236" t="s">
        <v>10</v>
      </c>
      <c r="C25" s="432">
        <f t="shared" ref="C25:C34" si="10">SUM(D25:F25)</f>
        <v>136.12299999999999</v>
      </c>
      <c r="D25" s="28">
        <v>65.667000000000002</v>
      </c>
      <c r="E25" s="28">
        <v>38.159999999999997</v>
      </c>
      <c r="F25" s="433">
        <v>32.295999999999999</v>
      </c>
      <c r="G25" s="28">
        <f t="shared" ref="G25:G34" si="11">SUM(H25:J25)</f>
        <v>127.75699999999999</v>
      </c>
      <c r="H25" s="28">
        <v>35.741999999999997</v>
      </c>
      <c r="I25" s="28">
        <v>30.756</v>
      </c>
      <c r="J25" s="433">
        <v>61.259</v>
      </c>
      <c r="K25" s="212">
        <f t="shared" si="9"/>
        <v>6.5483691695954045</v>
      </c>
      <c r="L25" s="421">
        <f t="shared" si="9"/>
        <v>83.725029377203313</v>
      </c>
      <c r="M25" s="421">
        <f t="shared" si="9"/>
        <v>24.073351541162687</v>
      </c>
      <c r="N25" s="421">
        <f t="shared" si="9"/>
        <v>-47.27958340815227</v>
      </c>
    </row>
    <row r="26" spans="1:14" x14ac:dyDescent="0.3">
      <c r="A26" s="196"/>
      <c r="B26" s="236" t="s">
        <v>11</v>
      </c>
      <c r="C26" s="432">
        <f t="shared" si="10"/>
        <v>24.588000000000001</v>
      </c>
      <c r="D26" s="28">
        <v>5.5540000000000003</v>
      </c>
      <c r="E26" s="28">
        <v>6.835</v>
      </c>
      <c r="F26" s="433">
        <v>12.199</v>
      </c>
      <c r="G26" s="28">
        <f t="shared" si="11"/>
        <v>18.740000000000002</v>
      </c>
      <c r="H26" s="28">
        <v>11.64</v>
      </c>
      <c r="I26" s="28">
        <v>2.8540000000000001</v>
      </c>
      <c r="J26" s="433">
        <v>4.2460000000000004</v>
      </c>
      <c r="K26" s="212">
        <f t="shared" si="9"/>
        <v>31.205976520811092</v>
      </c>
      <c r="L26" s="421">
        <f t="shared" si="9"/>
        <v>-52.285223367697597</v>
      </c>
      <c r="M26" s="421">
        <f t="shared" si="9"/>
        <v>139.48843728100911</v>
      </c>
      <c r="N26" s="421">
        <f t="shared" si="9"/>
        <v>187.30569948186528</v>
      </c>
    </row>
    <row r="27" spans="1:14" x14ac:dyDescent="0.3">
      <c r="A27" s="196"/>
      <c r="B27" s="236" t="s">
        <v>6</v>
      </c>
      <c r="C27" s="432">
        <f t="shared" si="10"/>
        <v>469.12</v>
      </c>
      <c r="D27" s="28">
        <v>141.34200000000001</v>
      </c>
      <c r="E27" s="28">
        <v>197.82599999999999</v>
      </c>
      <c r="F27" s="433">
        <v>129.952</v>
      </c>
      <c r="G27" s="28">
        <f t="shared" si="11"/>
        <v>438.97800000000001</v>
      </c>
      <c r="H27" s="28">
        <v>171.19300000000001</v>
      </c>
      <c r="I27" s="28">
        <v>143.85400000000001</v>
      </c>
      <c r="J27" s="433">
        <v>123.931</v>
      </c>
      <c r="K27" s="212">
        <f t="shared" si="9"/>
        <v>6.8664033277294063</v>
      </c>
      <c r="L27" s="421">
        <f t="shared" si="9"/>
        <v>-17.437044738978809</v>
      </c>
      <c r="M27" s="421">
        <f t="shared" si="9"/>
        <v>37.518595242398526</v>
      </c>
      <c r="N27" s="421">
        <f t="shared" si="9"/>
        <v>4.8583485972032836</v>
      </c>
    </row>
    <row r="28" spans="1:14" x14ac:dyDescent="0.3">
      <c r="A28" s="196"/>
      <c r="B28" s="236" t="s">
        <v>133</v>
      </c>
      <c r="C28" s="432">
        <f t="shared" si="10"/>
        <v>119.244</v>
      </c>
      <c r="D28" s="28">
        <v>31.925000000000001</v>
      </c>
      <c r="E28" s="28">
        <v>46.53</v>
      </c>
      <c r="F28" s="433">
        <v>40.789000000000001</v>
      </c>
      <c r="G28" s="28">
        <f t="shared" si="11"/>
        <v>125.91200000000001</v>
      </c>
      <c r="H28" s="28">
        <v>38.179000000000002</v>
      </c>
      <c r="I28" s="28">
        <v>29.013999999999999</v>
      </c>
      <c r="J28" s="433">
        <v>58.719000000000001</v>
      </c>
      <c r="K28" s="212">
        <f t="shared" si="9"/>
        <v>-5.2957621195755813</v>
      </c>
      <c r="L28" s="421">
        <f t="shared" si="9"/>
        <v>-16.380732863616128</v>
      </c>
      <c r="M28" s="421">
        <f t="shared" si="9"/>
        <v>60.370855449093554</v>
      </c>
      <c r="N28" s="421">
        <f t="shared" si="9"/>
        <v>-30.535261159079685</v>
      </c>
    </row>
    <row r="29" spans="1:14" x14ac:dyDescent="0.3">
      <c r="A29" s="196"/>
      <c r="B29" s="236" t="s">
        <v>12</v>
      </c>
      <c r="C29" s="432">
        <f t="shared" si="10"/>
        <v>919.91200000000003</v>
      </c>
      <c r="D29" s="28">
        <v>356.49599999999998</v>
      </c>
      <c r="E29" s="28">
        <v>305.20800000000003</v>
      </c>
      <c r="F29" s="433">
        <v>258.20800000000003</v>
      </c>
      <c r="G29" s="28">
        <f t="shared" si="11"/>
        <v>889.77099999999996</v>
      </c>
      <c r="H29" s="28">
        <v>340.75400000000002</v>
      </c>
      <c r="I29" s="28">
        <v>232.69200000000001</v>
      </c>
      <c r="J29" s="433">
        <v>316.32499999999999</v>
      </c>
      <c r="K29" s="212">
        <f t="shared" si="9"/>
        <v>3.3875008288649635</v>
      </c>
      <c r="L29" s="421">
        <f t="shared" si="9"/>
        <v>4.6197550138809707</v>
      </c>
      <c r="M29" s="421">
        <f t="shared" si="9"/>
        <v>31.163942034964681</v>
      </c>
      <c r="N29" s="421">
        <f t="shared" si="9"/>
        <v>-18.372559867225153</v>
      </c>
    </row>
    <row r="30" spans="1:14" x14ac:dyDescent="0.3">
      <c r="A30" s="196"/>
      <c r="B30" s="236" t="s">
        <v>14</v>
      </c>
      <c r="C30" s="432">
        <f t="shared" si="10"/>
        <v>302.53100000000001</v>
      </c>
      <c r="D30" s="28">
        <v>84.256</v>
      </c>
      <c r="E30" s="28">
        <v>117.76600000000001</v>
      </c>
      <c r="F30" s="433">
        <v>100.509</v>
      </c>
      <c r="G30" s="28">
        <f t="shared" si="11"/>
        <v>319.57799999999997</v>
      </c>
      <c r="H30" s="28">
        <v>101.979</v>
      </c>
      <c r="I30" s="28">
        <v>71.5</v>
      </c>
      <c r="J30" s="433">
        <v>146.09899999999999</v>
      </c>
      <c r="K30" s="212">
        <f t="shared" si="9"/>
        <v>-5.3342220052694405</v>
      </c>
      <c r="L30" s="421">
        <f t="shared" si="9"/>
        <v>-17.379068239539514</v>
      </c>
      <c r="M30" s="421">
        <f t="shared" si="9"/>
        <v>64.707692307692312</v>
      </c>
      <c r="N30" s="421">
        <f t="shared" si="9"/>
        <v>-31.204867932018693</v>
      </c>
    </row>
    <row r="31" spans="1:14" x14ac:dyDescent="0.3">
      <c r="A31" s="196"/>
      <c r="B31" s="236" t="s">
        <v>66</v>
      </c>
      <c r="C31" s="432">
        <f t="shared" si="10"/>
        <v>149.22300000000001</v>
      </c>
      <c r="D31" s="28">
        <v>32.774000000000001</v>
      </c>
      <c r="E31" s="28">
        <v>51.393999999999998</v>
      </c>
      <c r="F31" s="433">
        <v>65.055000000000007</v>
      </c>
      <c r="G31" s="28">
        <f t="shared" si="11"/>
        <v>127.06399999999999</v>
      </c>
      <c r="H31" s="28">
        <v>34.392000000000003</v>
      </c>
      <c r="I31" s="28">
        <v>31.114000000000001</v>
      </c>
      <c r="J31" s="433">
        <v>61.558</v>
      </c>
      <c r="K31" s="212">
        <f t="shared" si="9"/>
        <v>17.439243216017143</v>
      </c>
      <c r="L31" s="421">
        <f t="shared" si="9"/>
        <v>-4.7045824610374565</v>
      </c>
      <c r="M31" s="421">
        <f t="shared" si="9"/>
        <v>65.179661888538902</v>
      </c>
      <c r="N31" s="421">
        <f t="shared" si="9"/>
        <v>5.6808213392248081</v>
      </c>
    </row>
    <row r="32" spans="1:14" x14ac:dyDescent="0.3">
      <c r="A32" s="196"/>
      <c r="B32" s="236" t="s">
        <v>13</v>
      </c>
      <c r="C32" s="432">
        <f t="shared" si="10"/>
        <v>271.89499999999998</v>
      </c>
      <c r="D32" s="28">
        <v>98.474999999999994</v>
      </c>
      <c r="E32" s="28">
        <v>84.066999999999993</v>
      </c>
      <c r="F32" s="433">
        <v>89.352999999999994</v>
      </c>
      <c r="G32" s="28">
        <f t="shared" si="11"/>
        <v>247.42099999999999</v>
      </c>
      <c r="H32" s="28">
        <v>82.891000000000005</v>
      </c>
      <c r="I32" s="28">
        <v>79.545000000000002</v>
      </c>
      <c r="J32" s="433">
        <v>84.984999999999999</v>
      </c>
      <c r="K32" s="212">
        <f t="shared" si="9"/>
        <v>9.8916421807364738</v>
      </c>
      <c r="L32" s="421">
        <f t="shared" si="9"/>
        <v>18.80059355056639</v>
      </c>
      <c r="M32" s="421">
        <f t="shared" si="9"/>
        <v>5.6848324847570453</v>
      </c>
      <c r="N32" s="421">
        <f t="shared" si="9"/>
        <v>5.1397305406836447</v>
      </c>
    </row>
    <row r="33" spans="1:14" x14ac:dyDescent="0.3">
      <c r="A33" s="196"/>
      <c r="B33" s="236" t="s">
        <v>48</v>
      </c>
      <c r="C33" s="432">
        <f t="shared" si="10"/>
        <v>26.407000000000004</v>
      </c>
      <c r="D33" s="28">
        <v>11.492000000000001</v>
      </c>
      <c r="E33" s="28">
        <v>8.8729999999999993</v>
      </c>
      <c r="F33" s="433">
        <v>6.0419999999999998</v>
      </c>
      <c r="G33" s="28">
        <f t="shared" si="11"/>
        <v>21.11</v>
      </c>
      <c r="H33" s="28">
        <v>14.794</v>
      </c>
      <c r="I33" s="28">
        <v>0.26200000000000001</v>
      </c>
      <c r="J33" s="433">
        <v>6.0540000000000003</v>
      </c>
      <c r="K33" s="212">
        <f t="shared" si="9"/>
        <v>25.092373282804381</v>
      </c>
      <c r="L33" s="421">
        <f t="shared" si="9"/>
        <v>-22.319859402460455</v>
      </c>
      <c r="M33" s="421">
        <f t="shared" si="9"/>
        <v>3286.6412213740455</v>
      </c>
      <c r="N33" s="421">
        <f t="shared" si="9"/>
        <v>-0.19821605550050303</v>
      </c>
    </row>
    <row r="34" spans="1:14" x14ac:dyDescent="0.3">
      <c r="A34" s="196"/>
      <c r="B34" s="236" t="s">
        <v>15</v>
      </c>
      <c r="C34" s="432">
        <f t="shared" si="10"/>
        <v>119.265</v>
      </c>
      <c r="D34" s="28">
        <v>39.187999999999995</v>
      </c>
      <c r="E34" s="28">
        <v>38.830000000000005</v>
      </c>
      <c r="F34" s="433">
        <v>41.247</v>
      </c>
      <c r="G34" s="28">
        <f t="shared" si="11"/>
        <v>118.495</v>
      </c>
      <c r="H34" s="28">
        <v>35.137</v>
      </c>
      <c r="I34" s="28">
        <v>39.013999999999996</v>
      </c>
      <c r="J34" s="433">
        <v>44.344000000000008</v>
      </c>
      <c r="K34" s="212">
        <f t="shared" si="9"/>
        <v>0.64981644795138693</v>
      </c>
      <c r="L34" s="421">
        <f t="shared" si="9"/>
        <v>11.529157298574138</v>
      </c>
      <c r="M34" s="421">
        <f t="shared" si="9"/>
        <v>-0.47162557030806995</v>
      </c>
      <c r="N34" s="421">
        <f t="shared" si="9"/>
        <v>-6.9840339166516507</v>
      </c>
    </row>
    <row r="35" spans="1:14" ht="6.9" customHeight="1" x14ac:dyDescent="0.3">
      <c r="A35" s="196"/>
      <c r="B35" s="213"/>
      <c r="C35" s="432"/>
      <c r="D35" s="28"/>
      <c r="E35" s="28"/>
      <c r="F35" s="433"/>
      <c r="G35" s="28"/>
      <c r="H35" s="28"/>
      <c r="I35" s="28"/>
      <c r="J35" s="433"/>
      <c r="K35" s="233"/>
      <c r="L35" s="234"/>
      <c r="M35" s="234"/>
      <c r="N35" s="234"/>
    </row>
    <row r="36" spans="1:14" x14ac:dyDescent="0.3">
      <c r="A36" s="196"/>
      <c r="B36" s="235" t="s">
        <v>111</v>
      </c>
      <c r="C36" s="429">
        <f>SUM(D36:F36)</f>
        <v>16802.699999999997</v>
      </c>
      <c r="D36" s="430">
        <f t="shared" ref="D36:J36" si="12">SUM(D38:D48)</f>
        <v>5649.8939999999993</v>
      </c>
      <c r="E36" s="430">
        <f t="shared" si="12"/>
        <v>5540.1119999999992</v>
      </c>
      <c r="F36" s="431">
        <f t="shared" si="12"/>
        <v>5612.6939999999995</v>
      </c>
      <c r="G36" s="430">
        <f t="shared" si="12"/>
        <v>17852.214000000004</v>
      </c>
      <c r="H36" s="430">
        <f t="shared" si="12"/>
        <v>6126.0779999999995</v>
      </c>
      <c r="I36" s="430">
        <f t="shared" si="12"/>
        <v>5505.5769999999993</v>
      </c>
      <c r="J36" s="431">
        <f t="shared" si="12"/>
        <v>6220.5590000000002</v>
      </c>
      <c r="K36" s="215">
        <f t="shared" ref="K36:N36" si="13">IF(AND(C36=0,G36=0),0,(C36-G36)/G36*100)</f>
        <v>-5.8789010707579816</v>
      </c>
      <c r="L36" s="216">
        <f t="shared" si="13"/>
        <v>-7.7730645936927383</v>
      </c>
      <c r="M36" s="216">
        <f t="shared" si="13"/>
        <v>0.62727303605053308</v>
      </c>
      <c r="N36" s="216">
        <f t="shared" si="13"/>
        <v>-9.7718709845851581</v>
      </c>
    </row>
    <row r="37" spans="1:14" ht="6.9" customHeight="1" x14ac:dyDescent="0.3">
      <c r="A37" s="196"/>
      <c r="B37" s="213"/>
      <c r="C37" s="438"/>
      <c r="D37" s="434"/>
      <c r="E37" s="434"/>
      <c r="F37" s="435"/>
      <c r="G37" s="434"/>
      <c r="H37" s="434"/>
      <c r="I37" s="434"/>
      <c r="J37" s="435"/>
      <c r="K37" s="210"/>
      <c r="L37" s="417"/>
      <c r="M37" s="417"/>
      <c r="N37" s="417"/>
    </row>
    <row r="38" spans="1:14" x14ac:dyDescent="0.3">
      <c r="A38" s="196"/>
      <c r="B38" s="236" t="s">
        <v>9</v>
      </c>
      <c r="C38" s="432">
        <f>SUM(D38:F38)</f>
        <v>2347.8820000000001</v>
      </c>
      <c r="D38" s="24">
        <f t="shared" ref="D38:F48" si="14">+SUM(D52)+SUM(D66)</f>
        <v>762.98599999999999</v>
      </c>
      <c r="E38" s="28">
        <f t="shared" si="14"/>
        <v>757.22</v>
      </c>
      <c r="F38" s="433">
        <f t="shared" si="14"/>
        <v>827.67600000000004</v>
      </c>
      <c r="G38" s="28">
        <f>SUM(H38:J38)</f>
        <v>2463.8670000000002</v>
      </c>
      <c r="H38" s="28">
        <f t="shared" ref="H38:J48" si="15">+SUM(H52)+SUM(H66)</f>
        <v>819.9079999999999</v>
      </c>
      <c r="I38" s="28">
        <f t="shared" si="15"/>
        <v>747.92000000000007</v>
      </c>
      <c r="J38" s="433">
        <f t="shared" si="15"/>
        <v>896.03899999999999</v>
      </c>
      <c r="K38" s="212">
        <f t="shared" ref="K38:N43" si="16">IF(AND(C38=0,G38=0),0,(C38-G38)/G38*100)</f>
        <v>-4.7074375361981842</v>
      </c>
      <c r="L38" s="421">
        <f t="shared" si="16"/>
        <v>-6.9424862301623982</v>
      </c>
      <c r="M38" s="421">
        <f t="shared" si="16"/>
        <v>1.243448497165466</v>
      </c>
      <c r="N38" s="421">
        <f t="shared" si="16"/>
        <v>-7.6294670209667155</v>
      </c>
    </row>
    <row r="39" spans="1:14" x14ac:dyDescent="0.3">
      <c r="A39" s="196"/>
      <c r="B39" s="236" t="s">
        <v>10</v>
      </c>
      <c r="C39" s="432">
        <f t="shared" ref="C39:C48" si="17">SUM(D39:F39)</f>
        <v>1504.319</v>
      </c>
      <c r="D39" s="28">
        <f t="shared" si="14"/>
        <v>528.76099999999997</v>
      </c>
      <c r="E39" s="28">
        <f t="shared" si="14"/>
        <v>557.14499999999998</v>
      </c>
      <c r="F39" s="433">
        <f t="shared" si="14"/>
        <v>418.41300000000001</v>
      </c>
      <c r="G39" s="28">
        <f t="shared" ref="G39:G48" si="18">SUM(H39:J39)</f>
        <v>1267.5230000000001</v>
      </c>
      <c r="H39" s="28">
        <f t="shared" si="15"/>
        <v>459.01800000000003</v>
      </c>
      <c r="I39" s="28">
        <f t="shared" si="15"/>
        <v>462.77</v>
      </c>
      <c r="J39" s="433">
        <f t="shared" si="15"/>
        <v>345.73500000000001</v>
      </c>
      <c r="K39" s="212">
        <f t="shared" si="16"/>
        <v>18.681791178542699</v>
      </c>
      <c r="L39" s="421">
        <f t="shared" si="16"/>
        <v>15.193957535434327</v>
      </c>
      <c r="M39" s="421">
        <f t="shared" si="16"/>
        <v>20.393500010804505</v>
      </c>
      <c r="N39" s="421">
        <f t="shared" si="16"/>
        <v>21.02130244262224</v>
      </c>
    </row>
    <row r="40" spans="1:14" x14ac:dyDescent="0.3">
      <c r="A40" s="196"/>
      <c r="B40" s="236" t="s">
        <v>11</v>
      </c>
      <c r="C40" s="432">
        <f t="shared" si="17"/>
        <v>473.48699999999997</v>
      </c>
      <c r="D40" s="28">
        <f t="shared" si="14"/>
        <v>164.553</v>
      </c>
      <c r="E40" s="28">
        <f t="shared" si="14"/>
        <v>158.46899999999999</v>
      </c>
      <c r="F40" s="433">
        <f t="shared" si="14"/>
        <v>150.465</v>
      </c>
      <c r="G40" s="28">
        <f t="shared" si="18"/>
        <v>434.58199999999999</v>
      </c>
      <c r="H40" s="28">
        <f t="shared" si="15"/>
        <v>128.77100000000002</v>
      </c>
      <c r="I40" s="28">
        <f t="shared" si="15"/>
        <v>153.54399999999998</v>
      </c>
      <c r="J40" s="433">
        <f t="shared" si="15"/>
        <v>152.267</v>
      </c>
      <c r="K40" s="212">
        <f t="shared" si="16"/>
        <v>8.9522805822606486</v>
      </c>
      <c r="L40" s="421">
        <f t="shared" si="16"/>
        <v>27.787312360702316</v>
      </c>
      <c r="M40" s="421">
        <f t="shared" si="16"/>
        <v>3.2075496274683557</v>
      </c>
      <c r="N40" s="421">
        <f t="shared" si="16"/>
        <v>-1.1834474968312192</v>
      </c>
    </row>
    <row r="41" spans="1:14" x14ac:dyDescent="0.3">
      <c r="A41" s="196"/>
      <c r="B41" s="236" t="s">
        <v>6</v>
      </c>
      <c r="C41" s="432">
        <f t="shared" si="17"/>
        <v>2450.4350000000004</v>
      </c>
      <c r="D41" s="28">
        <f t="shared" si="14"/>
        <v>769.32399999999996</v>
      </c>
      <c r="E41" s="28">
        <f t="shared" si="14"/>
        <v>899.17399999999998</v>
      </c>
      <c r="F41" s="433">
        <f t="shared" si="14"/>
        <v>781.93700000000013</v>
      </c>
      <c r="G41" s="28">
        <f t="shared" si="18"/>
        <v>2509.7979999999998</v>
      </c>
      <c r="H41" s="28">
        <f t="shared" si="15"/>
        <v>920.46399999999994</v>
      </c>
      <c r="I41" s="28">
        <f t="shared" si="15"/>
        <v>700.22399999999993</v>
      </c>
      <c r="J41" s="433">
        <f t="shared" si="15"/>
        <v>889.1099999999999</v>
      </c>
      <c r="K41" s="212">
        <f t="shared" si="16"/>
        <v>-2.3652501117619575</v>
      </c>
      <c r="L41" s="421">
        <f t="shared" si="16"/>
        <v>-16.419979488605748</v>
      </c>
      <c r="M41" s="421">
        <f t="shared" si="16"/>
        <v>28.412336623708995</v>
      </c>
      <c r="N41" s="421">
        <f t="shared" si="16"/>
        <v>-12.053964076435962</v>
      </c>
    </row>
    <row r="42" spans="1:14" x14ac:dyDescent="0.3">
      <c r="A42" s="196"/>
      <c r="B42" s="236" t="s">
        <v>133</v>
      </c>
      <c r="C42" s="432">
        <f t="shared" si="17"/>
        <v>1528.816</v>
      </c>
      <c r="D42" s="28">
        <f t="shared" si="14"/>
        <v>509.60200000000003</v>
      </c>
      <c r="E42" s="28">
        <f t="shared" si="14"/>
        <v>533.75</v>
      </c>
      <c r="F42" s="433">
        <f t="shared" si="14"/>
        <v>485.46399999999994</v>
      </c>
      <c r="G42" s="28">
        <f t="shared" si="18"/>
        <v>1354.3960000000002</v>
      </c>
      <c r="H42" s="28">
        <f t="shared" si="15"/>
        <v>433.65700000000004</v>
      </c>
      <c r="I42" s="28">
        <f t="shared" si="15"/>
        <v>401.512</v>
      </c>
      <c r="J42" s="433">
        <f t="shared" si="15"/>
        <v>519.22699999999998</v>
      </c>
      <c r="K42" s="212">
        <f t="shared" si="16"/>
        <v>12.878065203972827</v>
      </c>
      <c r="L42" s="421">
        <f t="shared" si="16"/>
        <v>17.512688599515283</v>
      </c>
      <c r="M42" s="421">
        <f t="shared" si="16"/>
        <v>32.935005678535141</v>
      </c>
      <c r="N42" s="421">
        <f t="shared" si="16"/>
        <v>-6.5025509074065946</v>
      </c>
    </row>
    <row r="43" spans="1:14" x14ac:dyDescent="0.3">
      <c r="A43" s="196"/>
      <c r="B43" s="236" t="s">
        <v>12</v>
      </c>
      <c r="C43" s="432">
        <f t="shared" si="17"/>
        <v>8327.875</v>
      </c>
      <c r="D43" s="28">
        <f t="shared" si="14"/>
        <v>2861.4320000000002</v>
      </c>
      <c r="E43" s="28">
        <f t="shared" si="14"/>
        <v>2579.9789999999998</v>
      </c>
      <c r="F43" s="433">
        <f t="shared" si="14"/>
        <v>2886.4639999999999</v>
      </c>
      <c r="G43" s="28">
        <f t="shared" si="18"/>
        <v>9616.8470000000016</v>
      </c>
      <c r="H43" s="28">
        <f t="shared" si="15"/>
        <v>3304.67</v>
      </c>
      <c r="I43" s="28">
        <f t="shared" si="15"/>
        <v>2965.8230000000003</v>
      </c>
      <c r="J43" s="433">
        <f t="shared" si="15"/>
        <v>3346.3540000000003</v>
      </c>
      <c r="K43" s="212">
        <f t="shared" si="16"/>
        <v>-13.403270323423067</v>
      </c>
      <c r="L43" s="421">
        <f t="shared" si="16"/>
        <v>-13.412473862745744</v>
      </c>
      <c r="M43" s="421">
        <f t="shared" si="16"/>
        <v>-13.009677246416945</v>
      </c>
      <c r="N43" s="421">
        <f t="shared" si="16"/>
        <v>-13.743017026889573</v>
      </c>
    </row>
    <row r="44" spans="1:14" x14ac:dyDescent="0.3">
      <c r="A44" s="196"/>
      <c r="B44" s="236" t="s">
        <v>14</v>
      </c>
      <c r="C44" s="432">
        <f t="shared" si="17"/>
        <v>49.066999999999993</v>
      </c>
      <c r="D44" s="28">
        <f t="shared" si="14"/>
        <v>16.472999999999999</v>
      </c>
      <c r="E44" s="28">
        <f t="shared" si="14"/>
        <v>6.1559999999999997</v>
      </c>
      <c r="F44" s="433">
        <f t="shared" si="14"/>
        <v>26.437999999999999</v>
      </c>
      <c r="G44" s="28">
        <f t="shared" si="18"/>
        <v>53.400999999999996</v>
      </c>
      <c r="H44" s="28">
        <f t="shared" si="15"/>
        <v>27.253</v>
      </c>
      <c r="I44" s="28">
        <f t="shared" si="15"/>
        <v>14.672000000000001</v>
      </c>
      <c r="J44" s="433">
        <f t="shared" si="15"/>
        <v>11.476000000000001</v>
      </c>
      <c r="K44" s="212">
        <f t="shared" ref="K44:K48" si="19">IF(AND(C44=0,G44=0),0,(C44-G44)/G44*100)</f>
        <v>-8.115952884777446</v>
      </c>
      <c r="L44" s="421">
        <f t="shared" ref="L44:L48" si="20">IF(AND(D44=0,H44=0),0,(D44-H44)/H44*100)</f>
        <v>-39.555278317983344</v>
      </c>
      <c r="M44" s="421">
        <f t="shared" ref="M44:M48" si="21">IF(AND(E44=0,I44=0),0,(E44-I44)/I44*100)</f>
        <v>-58.042529989094881</v>
      </c>
      <c r="N44" s="421">
        <f t="shared" ref="N44:N48" si="22">IF(AND(F44=0,J44=0),0,(F44-J44)/J44*100)</f>
        <v>130.37643778319969</v>
      </c>
    </row>
    <row r="45" spans="1:14" x14ac:dyDescent="0.3">
      <c r="A45" s="196"/>
      <c r="B45" s="236" t="s">
        <v>66</v>
      </c>
      <c r="C45" s="432">
        <f t="shared" si="17"/>
        <v>0</v>
      </c>
      <c r="D45" s="28">
        <f t="shared" si="14"/>
        <v>0</v>
      </c>
      <c r="E45" s="28">
        <f t="shared" si="14"/>
        <v>0</v>
      </c>
      <c r="F45" s="433">
        <f t="shared" si="14"/>
        <v>0</v>
      </c>
      <c r="G45" s="28">
        <f t="shared" si="18"/>
        <v>23.743000000000002</v>
      </c>
      <c r="H45" s="28">
        <f t="shared" si="15"/>
        <v>1.4999999999999999E-2</v>
      </c>
      <c r="I45" s="28">
        <f t="shared" si="15"/>
        <v>14.728</v>
      </c>
      <c r="J45" s="433">
        <f t="shared" si="15"/>
        <v>9</v>
      </c>
      <c r="K45" s="212">
        <f t="shared" si="19"/>
        <v>-100</v>
      </c>
      <c r="L45" s="421">
        <f t="shared" si="20"/>
        <v>-100</v>
      </c>
      <c r="M45" s="421">
        <f t="shared" si="21"/>
        <v>-100</v>
      </c>
      <c r="N45" s="421">
        <f t="shared" si="22"/>
        <v>-100</v>
      </c>
    </row>
    <row r="46" spans="1:14" x14ac:dyDescent="0.3">
      <c r="A46" s="196"/>
      <c r="B46" s="236" t="s">
        <v>13</v>
      </c>
      <c r="C46" s="432">
        <f t="shared" si="17"/>
        <v>20.988</v>
      </c>
      <c r="D46" s="28">
        <f t="shared" si="14"/>
        <v>5.0350000000000001</v>
      </c>
      <c r="E46" s="28">
        <f t="shared" si="14"/>
        <v>9.4550000000000001</v>
      </c>
      <c r="F46" s="433">
        <f t="shared" si="14"/>
        <v>6.4980000000000002</v>
      </c>
      <c r="G46" s="28">
        <f t="shared" si="18"/>
        <v>32.859000000000002</v>
      </c>
      <c r="H46" s="28">
        <f t="shared" si="15"/>
        <v>7.0739999999999998</v>
      </c>
      <c r="I46" s="28">
        <f t="shared" si="15"/>
        <v>15.77</v>
      </c>
      <c r="J46" s="433">
        <f t="shared" si="15"/>
        <v>10.015000000000001</v>
      </c>
      <c r="K46" s="212">
        <f t="shared" si="19"/>
        <v>-36.127088468912632</v>
      </c>
      <c r="L46" s="421">
        <f t="shared" si="20"/>
        <v>-28.823862029968893</v>
      </c>
      <c r="M46" s="421">
        <f t="shared" si="21"/>
        <v>-40.044388078630313</v>
      </c>
      <c r="N46" s="421">
        <f t="shared" si="22"/>
        <v>-35.117324013979037</v>
      </c>
    </row>
    <row r="47" spans="1:14" x14ac:dyDescent="0.3">
      <c r="A47" s="196"/>
      <c r="B47" s="236" t="s">
        <v>48</v>
      </c>
      <c r="C47" s="432">
        <f t="shared" si="17"/>
        <v>0</v>
      </c>
      <c r="D47" s="28">
        <f t="shared" si="14"/>
        <v>0</v>
      </c>
      <c r="E47" s="28">
        <f t="shared" si="14"/>
        <v>0</v>
      </c>
      <c r="F47" s="433">
        <f t="shared" si="14"/>
        <v>0</v>
      </c>
      <c r="G47" s="28">
        <f t="shared" si="18"/>
        <v>0</v>
      </c>
      <c r="H47" s="28">
        <f t="shared" si="15"/>
        <v>0</v>
      </c>
      <c r="I47" s="28">
        <f t="shared" si="15"/>
        <v>0</v>
      </c>
      <c r="J47" s="433">
        <f t="shared" si="15"/>
        <v>0</v>
      </c>
      <c r="K47" s="212">
        <f t="shared" si="19"/>
        <v>0</v>
      </c>
      <c r="L47" s="421">
        <f t="shared" si="20"/>
        <v>0</v>
      </c>
      <c r="M47" s="421">
        <f t="shared" si="21"/>
        <v>0</v>
      </c>
      <c r="N47" s="421">
        <f t="shared" si="22"/>
        <v>0</v>
      </c>
    </row>
    <row r="48" spans="1:14" x14ac:dyDescent="0.3">
      <c r="A48" s="196"/>
      <c r="B48" s="236" t="s">
        <v>15</v>
      </c>
      <c r="C48" s="432">
        <f t="shared" si="17"/>
        <v>99.830999999999989</v>
      </c>
      <c r="D48" s="28">
        <f t="shared" si="14"/>
        <v>31.727999999999998</v>
      </c>
      <c r="E48" s="28">
        <f t="shared" si="14"/>
        <v>38.763999999999996</v>
      </c>
      <c r="F48" s="433">
        <f t="shared" si="14"/>
        <v>29.338999999999999</v>
      </c>
      <c r="G48" s="28">
        <f t="shared" si="18"/>
        <v>95.197999999999993</v>
      </c>
      <c r="H48" s="436">
        <f t="shared" si="15"/>
        <v>25.248000000000001</v>
      </c>
      <c r="I48" s="436">
        <f t="shared" si="15"/>
        <v>28.613999999999997</v>
      </c>
      <c r="J48" s="437">
        <f t="shared" si="15"/>
        <v>41.335999999999999</v>
      </c>
      <c r="K48" s="212">
        <f t="shared" si="19"/>
        <v>4.8666988802285722</v>
      </c>
      <c r="L48" s="421">
        <f t="shared" si="20"/>
        <v>25.665399239543714</v>
      </c>
      <c r="M48" s="421">
        <f t="shared" si="21"/>
        <v>35.472146501712452</v>
      </c>
      <c r="N48" s="421">
        <f t="shared" si="22"/>
        <v>-29.023127540158701</v>
      </c>
    </row>
    <row r="49" spans="1:14" ht="6.9" customHeight="1" x14ac:dyDescent="0.3">
      <c r="A49" s="196"/>
      <c r="B49" s="211"/>
      <c r="C49" s="432"/>
      <c r="D49" s="28"/>
      <c r="E49" s="28"/>
      <c r="F49" s="433"/>
      <c r="G49" s="28"/>
      <c r="H49" s="28"/>
      <c r="I49" s="28"/>
      <c r="J49" s="433"/>
      <c r="K49" s="233"/>
      <c r="L49" s="234"/>
      <c r="M49" s="234"/>
      <c r="N49" s="234"/>
    </row>
    <row r="50" spans="1:14" x14ac:dyDescent="0.3">
      <c r="A50" s="196"/>
      <c r="B50" s="465" t="s">
        <v>112</v>
      </c>
      <c r="C50" s="429">
        <f t="shared" ref="C50:J50" si="23">SUM(C52:C62)</f>
        <v>5932.2920000000004</v>
      </c>
      <c r="D50" s="430">
        <f t="shared" si="23"/>
        <v>1943.5210000000002</v>
      </c>
      <c r="E50" s="430">
        <f t="shared" si="23"/>
        <v>1826.5349999999999</v>
      </c>
      <c r="F50" s="431">
        <f t="shared" si="23"/>
        <v>2162.2360000000003</v>
      </c>
      <c r="G50" s="430">
        <f t="shared" si="23"/>
        <v>6388.2249999999995</v>
      </c>
      <c r="H50" s="430">
        <f t="shared" si="23"/>
        <v>2191.6190000000001</v>
      </c>
      <c r="I50" s="430">
        <f t="shared" si="23"/>
        <v>1927.2429999999999</v>
      </c>
      <c r="J50" s="431">
        <f t="shared" si="23"/>
        <v>2269.3629999999994</v>
      </c>
      <c r="K50" s="215">
        <f t="shared" ref="K50:N50" si="24">IF(AND(C50=0,G50=0),0,(C50-G50)/G50*100)</f>
        <v>-7.1370842448410814</v>
      </c>
      <c r="L50" s="216">
        <f t="shared" si="24"/>
        <v>-11.320307042419323</v>
      </c>
      <c r="M50" s="216">
        <f t="shared" si="24"/>
        <v>-5.2254956951458684</v>
      </c>
      <c r="N50" s="216">
        <f t="shared" si="24"/>
        <v>-4.7205757739065577</v>
      </c>
    </row>
    <row r="51" spans="1:14" ht="6.9" customHeight="1" x14ac:dyDescent="0.3">
      <c r="A51" s="196"/>
      <c r="B51" s="465"/>
      <c r="C51" s="438"/>
      <c r="D51" s="434"/>
      <c r="E51" s="434"/>
      <c r="F51" s="435"/>
      <c r="G51" s="434"/>
      <c r="H51" s="434"/>
      <c r="I51" s="434"/>
      <c r="J51" s="435"/>
      <c r="K51" s="210"/>
      <c r="L51" s="417"/>
      <c r="M51" s="417"/>
      <c r="N51" s="417"/>
    </row>
    <row r="52" spans="1:14" x14ac:dyDescent="0.3">
      <c r="A52" s="196"/>
      <c r="B52" s="237" t="s">
        <v>9</v>
      </c>
      <c r="C52" s="432">
        <f>SUM(D52:F52)</f>
        <v>871.68100000000004</v>
      </c>
      <c r="D52" s="28">
        <v>286.49</v>
      </c>
      <c r="E52" s="28">
        <v>272.99400000000003</v>
      </c>
      <c r="F52" s="433">
        <v>312.197</v>
      </c>
      <c r="G52" s="28">
        <f>SUM(H52:J52)</f>
        <v>941.88699999999994</v>
      </c>
      <c r="H52" s="28">
        <v>308.75799999999998</v>
      </c>
      <c r="I52" s="28">
        <v>275.661</v>
      </c>
      <c r="J52" s="433">
        <v>357.46800000000002</v>
      </c>
      <c r="K52" s="212">
        <f t="shared" ref="K52:N62" si="25">IF(AND(C52=0,G52=0),0,(C52-G52)/G52*100)</f>
        <v>-7.4537603767755476</v>
      </c>
      <c r="L52" s="421">
        <f t="shared" si="25"/>
        <v>-7.212120819541509</v>
      </c>
      <c r="M52" s="421">
        <f t="shared" si="25"/>
        <v>-0.96749268122802035</v>
      </c>
      <c r="N52" s="421">
        <f t="shared" si="25"/>
        <v>-12.664350375418223</v>
      </c>
    </row>
    <row r="53" spans="1:14" x14ac:dyDescent="0.3">
      <c r="A53" s="196"/>
      <c r="B53" s="237" t="s">
        <v>10</v>
      </c>
      <c r="C53" s="432">
        <f t="shared" ref="C53:C62" si="26">SUM(D53:F53)</f>
        <v>363.49800000000005</v>
      </c>
      <c r="D53" s="28">
        <v>154.15299999999999</v>
      </c>
      <c r="E53" s="28">
        <v>102.697</v>
      </c>
      <c r="F53" s="433">
        <v>106.648</v>
      </c>
      <c r="G53" s="28">
        <f t="shared" ref="G53:G62" si="27">SUM(H53:J53)</f>
        <v>305.80799999999999</v>
      </c>
      <c r="H53" s="28">
        <v>102.776</v>
      </c>
      <c r="I53" s="28">
        <v>91.744</v>
      </c>
      <c r="J53" s="433">
        <v>111.288</v>
      </c>
      <c r="K53" s="212">
        <f t="shared" ref="K53:K61" si="28">IF(AND(C53=0,G53=0),0,(C53-G53)/G53*100)</f>
        <v>18.864777899858755</v>
      </c>
      <c r="L53" s="421">
        <f t="shared" ref="L53:L61" si="29">IF(AND(D53=0,H53=0),0,(D53-H53)/H53*100)</f>
        <v>49.989297112166263</v>
      </c>
      <c r="M53" s="421">
        <f t="shared" ref="M53:M61" si="30">IF(AND(E53=0,I53=0),0,(E53-I53)/I53*100)</f>
        <v>11.93865538890827</v>
      </c>
      <c r="N53" s="421">
        <f t="shared" ref="N53:N61" si="31">IF(AND(F53=0,J53=0),0,(F53-J53)/J53*100)</f>
        <v>-4.1693623750988431</v>
      </c>
    </row>
    <row r="54" spans="1:14" x14ac:dyDescent="0.3">
      <c r="A54" s="196"/>
      <c r="B54" s="237" t="s">
        <v>11</v>
      </c>
      <c r="C54" s="432">
        <f t="shared" si="26"/>
        <v>297.21699999999998</v>
      </c>
      <c r="D54" s="28">
        <v>109.455</v>
      </c>
      <c r="E54" s="28">
        <v>85.182000000000002</v>
      </c>
      <c r="F54" s="433">
        <v>102.58</v>
      </c>
      <c r="G54" s="28">
        <f t="shared" si="27"/>
        <v>305.60300000000001</v>
      </c>
      <c r="H54" s="28">
        <v>97.186000000000007</v>
      </c>
      <c r="I54" s="28">
        <v>88.013999999999996</v>
      </c>
      <c r="J54" s="433">
        <v>120.40300000000001</v>
      </c>
      <c r="K54" s="212">
        <f t="shared" si="28"/>
        <v>-2.7440830096563267</v>
      </c>
      <c r="L54" s="421">
        <f t="shared" si="29"/>
        <v>12.624246290617979</v>
      </c>
      <c r="M54" s="421">
        <f t="shared" si="30"/>
        <v>-3.2176699161496964</v>
      </c>
      <c r="N54" s="421">
        <f t="shared" si="31"/>
        <v>-14.802787305964143</v>
      </c>
    </row>
    <row r="55" spans="1:14" x14ac:dyDescent="0.3">
      <c r="A55" s="196"/>
      <c r="B55" s="237" t="s">
        <v>6</v>
      </c>
      <c r="C55" s="432">
        <f t="shared" si="26"/>
        <v>706.43000000000006</v>
      </c>
      <c r="D55" s="28">
        <v>196.11500000000001</v>
      </c>
      <c r="E55" s="28">
        <v>251.751</v>
      </c>
      <c r="F55" s="433">
        <v>258.56400000000002</v>
      </c>
      <c r="G55" s="28">
        <f t="shared" si="27"/>
        <v>650.97700000000009</v>
      </c>
      <c r="H55" s="28">
        <v>241.636</v>
      </c>
      <c r="I55" s="28">
        <v>165.12200000000001</v>
      </c>
      <c r="J55" s="433">
        <v>244.21899999999999</v>
      </c>
      <c r="K55" s="212">
        <f t="shared" si="28"/>
        <v>8.5184269183089363</v>
      </c>
      <c r="L55" s="421">
        <f t="shared" si="29"/>
        <v>-18.838666423877232</v>
      </c>
      <c r="M55" s="421">
        <f t="shared" si="30"/>
        <v>52.46363295018228</v>
      </c>
      <c r="N55" s="421">
        <f t="shared" si="31"/>
        <v>5.8738263607663725</v>
      </c>
    </row>
    <row r="56" spans="1:14" x14ac:dyDescent="0.3">
      <c r="A56" s="196"/>
      <c r="B56" s="237" t="s">
        <v>133</v>
      </c>
      <c r="C56" s="432">
        <f t="shared" si="26"/>
        <v>724.22900000000004</v>
      </c>
      <c r="D56" s="28">
        <v>225.31700000000001</v>
      </c>
      <c r="E56" s="28">
        <v>235.89400000000001</v>
      </c>
      <c r="F56" s="433">
        <v>263.01799999999997</v>
      </c>
      <c r="G56" s="28">
        <f t="shared" si="27"/>
        <v>724.11599999999999</v>
      </c>
      <c r="H56" s="28">
        <v>213.155</v>
      </c>
      <c r="I56" s="28">
        <v>219.90700000000001</v>
      </c>
      <c r="J56" s="433">
        <v>291.05399999999997</v>
      </c>
      <c r="K56" s="212">
        <f t="shared" si="28"/>
        <v>1.5605234520443739E-2</v>
      </c>
      <c r="L56" s="421">
        <f t="shared" si="29"/>
        <v>5.7057071145410641</v>
      </c>
      <c r="M56" s="421">
        <f t="shared" si="30"/>
        <v>7.2698913631671536</v>
      </c>
      <c r="N56" s="421">
        <f t="shared" si="31"/>
        <v>-9.6325767726951028</v>
      </c>
    </row>
    <row r="57" spans="1:14" x14ac:dyDescent="0.3">
      <c r="A57" s="196"/>
      <c r="B57" s="237" t="s">
        <v>12</v>
      </c>
      <c r="C57" s="432">
        <f t="shared" si="26"/>
        <v>2896.4049999999997</v>
      </c>
      <c r="D57" s="28">
        <v>949.28200000000004</v>
      </c>
      <c r="E57" s="28">
        <v>849.28499999999997</v>
      </c>
      <c r="F57" s="433">
        <v>1097.838</v>
      </c>
      <c r="G57" s="28">
        <f t="shared" si="27"/>
        <v>3394.4369999999999</v>
      </c>
      <c r="H57" s="28">
        <v>1209.8869999999999</v>
      </c>
      <c r="I57" s="28">
        <v>1071.221</v>
      </c>
      <c r="J57" s="433">
        <v>1113.329</v>
      </c>
      <c r="K57" s="212">
        <f t="shared" si="28"/>
        <v>-14.672005990978773</v>
      </c>
      <c r="L57" s="421">
        <f t="shared" si="29"/>
        <v>-21.539614856594039</v>
      </c>
      <c r="M57" s="421">
        <f t="shared" si="30"/>
        <v>-20.718040441701575</v>
      </c>
      <c r="N57" s="421">
        <f t="shared" si="31"/>
        <v>-1.3914126013065309</v>
      </c>
    </row>
    <row r="58" spans="1:14" x14ac:dyDescent="0.3">
      <c r="A58" s="196"/>
      <c r="B58" s="237" t="s">
        <v>14</v>
      </c>
      <c r="C58" s="432">
        <f t="shared" si="26"/>
        <v>0</v>
      </c>
      <c r="D58" s="28">
        <v>0</v>
      </c>
      <c r="E58" s="28">
        <v>0</v>
      </c>
      <c r="F58" s="433">
        <v>0</v>
      </c>
      <c r="G58" s="28">
        <f t="shared" si="27"/>
        <v>6.0000000000000001E-3</v>
      </c>
      <c r="H58" s="28">
        <v>0</v>
      </c>
      <c r="I58" s="28">
        <v>0</v>
      </c>
      <c r="J58" s="433">
        <v>6.0000000000000001E-3</v>
      </c>
      <c r="K58" s="212">
        <f t="shared" si="28"/>
        <v>-100</v>
      </c>
      <c r="L58" s="421">
        <f t="shared" si="29"/>
        <v>0</v>
      </c>
      <c r="M58" s="421">
        <f t="shared" si="30"/>
        <v>0</v>
      </c>
      <c r="N58" s="421">
        <f t="shared" si="31"/>
        <v>-100</v>
      </c>
    </row>
    <row r="59" spans="1:14" x14ac:dyDescent="0.3">
      <c r="A59" s="196"/>
      <c r="B59" s="237" t="s">
        <v>66</v>
      </c>
      <c r="C59" s="432">
        <f t="shared" si="26"/>
        <v>0</v>
      </c>
      <c r="D59" s="28">
        <v>0</v>
      </c>
      <c r="E59" s="28">
        <v>0</v>
      </c>
      <c r="F59" s="433">
        <v>0</v>
      </c>
      <c r="G59" s="28">
        <f t="shared" si="27"/>
        <v>0</v>
      </c>
      <c r="H59" s="28">
        <v>0</v>
      </c>
      <c r="I59" s="28">
        <v>0</v>
      </c>
      <c r="J59" s="433">
        <v>0</v>
      </c>
      <c r="K59" s="212">
        <f t="shared" si="28"/>
        <v>0</v>
      </c>
      <c r="L59" s="421">
        <f t="shared" si="29"/>
        <v>0</v>
      </c>
      <c r="M59" s="421">
        <f t="shared" si="30"/>
        <v>0</v>
      </c>
      <c r="N59" s="421">
        <f t="shared" si="31"/>
        <v>0</v>
      </c>
    </row>
    <row r="60" spans="1:14" x14ac:dyDescent="0.3">
      <c r="A60" s="196"/>
      <c r="B60" s="237" t="s">
        <v>13</v>
      </c>
      <c r="C60" s="432">
        <f t="shared" si="26"/>
        <v>0</v>
      </c>
      <c r="D60" s="28">
        <v>0</v>
      </c>
      <c r="E60" s="28">
        <v>0</v>
      </c>
      <c r="F60" s="433">
        <v>0</v>
      </c>
      <c r="G60" s="28">
        <f t="shared" si="27"/>
        <v>0</v>
      </c>
      <c r="H60" s="28">
        <v>0</v>
      </c>
      <c r="I60" s="28">
        <v>0</v>
      </c>
      <c r="J60" s="433">
        <v>0</v>
      </c>
      <c r="K60" s="212">
        <f t="shared" si="28"/>
        <v>0</v>
      </c>
      <c r="L60" s="421">
        <f t="shared" si="29"/>
        <v>0</v>
      </c>
      <c r="M60" s="421">
        <f t="shared" si="30"/>
        <v>0</v>
      </c>
      <c r="N60" s="421">
        <f t="shared" si="31"/>
        <v>0</v>
      </c>
    </row>
    <row r="61" spans="1:14" x14ac:dyDescent="0.3">
      <c r="A61" s="196"/>
      <c r="B61" s="237" t="s">
        <v>48</v>
      </c>
      <c r="C61" s="432">
        <f t="shared" si="26"/>
        <v>0</v>
      </c>
      <c r="D61" s="28">
        <v>0</v>
      </c>
      <c r="E61" s="28">
        <v>0</v>
      </c>
      <c r="F61" s="433">
        <v>0</v>
      </c>
      <c r="G61" s="28">
        <f t="shared" si="27"/>
        <v>0</v>
      </c>
      <c r="H61" s="28">
        <v>0</v>
      </c>
      <c r="I61" s="28">
        <v>0</v>
      </c>
      <c r="J61" s="433">
        <v>0</v>
      </c>
      <c r="K61" s="212">
        <f t="shared" si="28"/>
        <v>0</v>
      </c>
      <c r="L61" s="421">
        <f t="shared" si="29"/>
        <v>0</v>
      </c>
      <c r="M61" s="421">
        <f t="shared" si="30"/>
        <v>0</v>
      </c>
      <c r="N61" s="421">
        <f t="shared" si="31"/>
        <v>0</v>
      </c>
    </row>
    <row r="62" spans="1:14" x14ac:dyDescent="0.3">
      <c r="A62" s="196"/>
      <c r="B62" s="237" t="s">
        <v>15</v>
      </c>
      <c r="C62" s="432">
        <f t="shared" si="26"/>
        <v>72.831999999999994</v>
      </c>
      <c r="D62" s="28">
        <v>22.709</v>
      </c>
      <c r="E62" s="28">
        <v>28.731999999999999</v>
      </c>
      <c r="F62" s="433">
        <v>21.390999999999998</v>
      </c>
      <c r="G62" s="28">
        <f t="shared" si="27"/>
        <v>65.391000000000005</v>
      </c>
      <c r="H62" s="28">
        <v>18.221</v>
      </c>
      <c r="I62" s="28">
        <v>15.574</v>
      </c>
      <c r="J62" s="433">
        <v>31.596</v>
      </c>
      <c r="K62" s="212">
        <f t="shared" si="25"/>
        <v>11.379241791683851</v>
      </c>
      <c r="L62" s="421">
        <f t="shared" si="25"/>
        <v>24.630920366609953</v>
      </c>
      <c r="M62" s="421">
        <f t="shared" si="25"/>
        <v>84.486965455245922</v>
      </c>
      <c r="N62" s="421">
        <f t="shared" si="25"/>
        <v>-32.298392201544509</v>
      </c>
    </row>
    <row r="63" spans="1:14" ht="6.9" customHeight="1" x14ac:dyDescent="0.3">
      <c r="A63" s="196"/>
      <c r="B63" s="238"/>
      <c r="C63" s="432"/>
      <c r="D63" s="28"/>
      <c r="E63" s="28"/>
      <c r="F63" s="433"/>
      <c r="G63" s="28"/>
      <c r="H63" s="28"/>
      <c r="I63" s="28"/>
      <c r="J63" s="433"/>
      <c r="K63" s="233"/>
      <c r="L63" s="234"/>
      <c r="M63" s="234"/>
      <c r="N63" s="234"/>
    </row>
    <row r="64" spans="1:14" ht="15" customHeight="1" x14ac:dyDescent="0.3">
      <c r="A64" s="196"/>
      <c r="B64" s="465" t="s">
        <v>113</v>
      </c>
      <c r="C64" s="429">
        <f t="shared" ref="C64:J64" si="32">SUM(C66:C76)</f>
        <v>10870.407999999999</v>
      </c>
      <c r="D64" s="430">
        <f t="shared" si="32"/>
        <v>3706.373</v>
      </c>
      <c r="E64" s="430">
        <f t="shared" si="32"/>
        <v>3713.5770000000002</v>
      </c>
      <c r="F64" s="431">
        <f t="shared" si="32"/>
        <v>3450.4579999999996</v>
      </c>
      <c r="G64" s="430">
        <f t="shared" si="32"/>
        <v>11463.989000000001</v>
      </c>
      <c r="H64" s="430">
        <f t="shared" si="32"/>
        <v>3934.4590000000003</v>
      </c>
      <c r="I64" s="430">
        <f t="shared" si="32"/>
        <v>3578.3339999999998</v>
      </c>
      <c r="J64" s="431">
        <f t="shared" si="32"/>
        <v>3951.1959999999999</v>
      </c>
      <c r="K64" s="215">
        <f t="shared" ref="K64:N64" si="33">IF(AND(C64=0,G64=0),0,(C64-G64)/G64*100)</f>
        <v>-5.1777875920851102</v>
      </c>
      <c r="L64" s="216">
        <f t="shared" si="33"/>
        <v>-5.7971375480085126</v>
      </c>
      <c r="M64" s="216">
        <f t="shared" si="33"/>
        <v>3.7794962683751829</v>
      </c>
      <c r="N64" s="216">
        <f t="shared" si="33"/>
        <v>-12.673074178046351</v>
      </c>
    </row>
    <row r="65" spans="1:14" ht="6.9" customHeight="1" x14ac:dyDescent="0.3">
      <c r="A65" s="196"/>
      <c r="B65" s="465"/>
      <c r="C65" s="438"/>
      <c r="D65" s="434"/>
      <c r="E65" s="434"/>
      <c r="F65" s="435"/>
      <c r="G65" s="434"/>
      <c r="H65" s="434"/>
      <c r="I65" s="434"/>
      <c r="J65" s="435"/>
      <c r="K65" s="210"/>
      <c r="L65" s="417"/>
      <c r="M65" s="417"/>
      <c r="N65" s="417"/>
    </row>
    <row r="66" spans="1:14" x14ac:dyDescent="0.3">
      <c r="A66" s="196"/>
      <c r="B66" s="237" t="s">
        <v>9</v>
      </c>
      <c r="C66" s="432">
        <f>SUM(D66:F66)</f>
        <v>1476.201</v>
      </c>
      <c r="D66" s="28">
        <v>476.49599999999998</v>
      </c>
      <c r="E66" s="28">
        <v>484.226</v>
      </c>
      <c r="F66" s="433">
        <v>515.47900000000004</v>
      </c>
      <c r="G66" s="28">
        <f>SUM(H66:J66)</f>
        <v>1521.98</v>
      </c>
      <c r="H66" s="28">
        <v>511.15</v>
      </c>
      <c r="I66" s="28">
        <v>472.25900000000001</v>
      </c>
      <c r="J66" s="433">
        <v>538.57100000000003</v>
      </c>
      <c r="K66" s="212">
        <f t="shared" ref="K66:N66" si="34">IF(AND(C66=0,G66=0),0,(C66-G66)/G66*100)</f>
        <v>-3.007858184733045</v>
      </c>
      <c r="L66" s="421">
        <f t="shared" si="34"/>
        <v>-6.7796145945417194</v>
      </c>
      <c r="M66" s="421">
        <f t="shared" si="34"/>
        <v>2.5339908821218828</v>
      </c>
      <c r="N66" s="421">
        <f t="shared" si="34"/>
        <v>-4.28764266921167</v>
      </c>
    </row>
    <row r="67" spans="1:14" x14ac:dyDescent="0.3">
      <c r="A67" s="196"/>
      <c r="B67" s="237" t="s">
        <v>10</v>
      </c>
      <c r="C67" s="432">
        <f t="shared" ref="C67:C76" si="35">SUM(D67:F67)</f>
        <v>1140.8209999999999</v>
      </c>
      <c r="D67" s="28">
        <v>374.608</v>
      </c>
      <c r="E67" s="28">
        <v>454.44799999999998</v>
      </c>
      <c r="F67" s="433">
        <v>311.76499999999999</v>
      </c>
      <c r="G67" s="28">
        <f t="shared" ref="G67:G76" si="36">SUM(H67:J67)</f>
        <v>961.71500000000003</v>
      </c>
      <c r="H67" s="28">
        <v>356.24200000000002</v>
      </c>
      <c r="I67" s="28">
        <v>371.02600000000001</v>
      </c>
      <c r="J67" s="433">
        <v>234.447</v>
      </c>
      <c r="K67" s="212">
        <f t="shared" ref="K67:K76" si="37">IF(AND(C67=0,G67=0),0,(C67-G67)/G67*100)</f>
        <v>18.623604706175932</v>
      </c>
      <c r="L67" s="421">
        <f t="shared" ref="L67:L76" si="38">IF(AND(D67=0,H67=0),0,(D67-H67)/H67*100)</f>
        <v>5.1554841933292499</v>
      </c>
      <c r="M67" s="421">
        <f t="shared" ref="M67:M76" si="39">IF(AND(E67=0,I67=0),0,(E67-I67)/I67*100)</f>
        <v>22.484138577889411</v>
      </c>
      <c r="N67" s="421">
        <f t="shared" ref="N67:N76" si="40">IF(AND(F67=0,J67=0),0,(F67-J67)/J67*100)</f>
        <v>32.978882220715121</v>
      </c>
    </row>
    <row r="68" spans="1:14" x14ac:dyDescent="0.3">
      <c r="A68" s="196"/>
      <c r="B68" s="237" t="s">
        <v>11</v>
      </c>
      <c r="C68" s="432">
        <f t="shared" si="35"/>
        <v>176.26999999999998</v>
      </c>
      <c r="D68" s="28">
        <v>55.097999999999999</v>
      </c>
      <c r="E68" s="28">
        <v>73.287000000000006</v>
      </c>
      <c r="F68" s="433">
        <v>47.884999999999998</v>
      </c>
      <c r="G68" s="28">
        <f t="shared" si="36"/>
        <v>128.97900000000001</v>
      </c>
      <c r="H68" s="28">
        <v>31.585000000000001</v>
      </c>
      <c r="I68" s="28">
        <v>65.53</v>
      </c>
      <c r="J68" s="433">
        <v>31.864000000000001</v>
      </c>
      <c r="K68" s="212">
        <f t="shared" si="37"/>
        <v>36.665658750649307</v>
      </c>
      <c r="L68" s="421">
        <f t="shared" si="38"/>
        <v>74.443564983378181</v>
      </c>
      <c r="M68" s="421">
        <f t="shared" si="39"/>
        <v>11.837326415382275</v>
      </c>
      <c r="N68" s="421">
        <f t="shared" si="40"/>
        <v>50.279312076324366</v>
      </c>
    </row>
    <row r="69" spans="1:14" x14ac:dyDescent="0.3">
      <c r="A69" s="196"/>
      <c r="B69" s="237" t="s">
        <v>6</v>
      </c>
      <c r="C69" s="432">
        <f t="shared" si="35"/>
        <v>1744.0050000000001</v>
      </c>
      <c r="D69" s="28">
        <v>573.20899999999995</v>
      </c>
      <c r="E69" s="28">
        <v>647.423</v>
      </c>
      <c r="F69" s="433">
        <v>523.37300000000005</v>
      </c>
      <c r="G69" s="28">
        <f t="shared" si="36"/>
        <v>1858.8209999999999</v>
      </c>
      <c r="H69" s="28">
        <v>678.82799999999997</v>
      </c>
      <c r="I69" s="28">
        <v>535.10199999999998</v>
      </c>
      <c r="J69" s="433">
        <v>644.89099999999996</v>
      </c>
      <c r="K69" s="212">
        <f t="shared" si="37"/>
        <v>-6.1768185317467257</v>
      </c>
      <c r="L69" s="421">
        <f t="shared" si="38"/>
        <v>-15.559022314931035</v>
      </c>
      <c r="M69" s="421">
        <f t="shared" si="39"/>
        <v>20.990577497374339</v>
      </c>
      <c r="N69" s="421">
        <f t="shared" si="40"/>
        <v>-18.843184352084293</v>
      </c>
    </row>
    <row r="70" spans="1:14" x14ac:dyDescent="0.3">
      <c r="A70" s="196"/>
      <c r="B70" s="237" t="s">
        <v>133</v>
      </c>
      <c r="C70" s="432">
        <f t="shared" si="35"/>
        <v>804.5870000000001</v>
      </c>
      <c r="D70" s="28">
        <v>284.28500000000003</v>
      </c>
      <c r="E70" s="28">
        <v>297.85599999999999</v>
      </c>
      <c r="F70" s="433">
        <v>222.446</v>
      </c>
      <c r="G70" s="28">
        <f t="shared" si="36"/>
        <v>630.28</v>
      </c>
      <c r="H70" s="28">
        <v>220.50200000000001</v>
      </c>
      <c r="I70" s="28">
        <v>181.60499999999999</v>
      </c>
      <c r="J70" s="433">
        <v>228.173</v>
      </c>
      <c r="K70" s="212">
        <f t="shared" si="37"/>
        <v>27.655486450466483</v>
      </c>
      <c r="L70" s="421">
        <f t="shared" si="38"/>
        <v>28.926268242464925</v>
      </c>
      <c r="M70" s="421">
        <f t="shared" si="39"/>
        <v>64.013105366041685</v>
      </c>
      <c r="N70" s="421">
        <f t="shared" si="40"/>
        <v>-2.5099376350400808</v>
      </c>
    </row>
    <row r="71" spans="1:14" x14ac:dyDescent="0.3">
      <c r="A71" s="196"/>
      <c r="B71" s="237" t="s">
        <v>12</v>
      </c>
      <c r="C71" s="432">
        <f t="shared" si="35"/>
        <v>5431.47</v>
      </c>
      <c r="D71" s="28">
        <v>1912.15</v>
      </c>
      <c r="E71" s="28">
        <v>1730.694</v>
      </c>
      <c r="F71" s="433">
        <v>1788.626</v>
      </c>
      <c r="G71" s="28">
        <f t="shared" si="36"/>
        <v>6222.41</v>
      </c>
      <c r="H71" s="28">
        <v>2094.7829999999999</v>
      </c>
      <c r="I71" s="28">
        <v>1894.6020000000001</v>
      </c>
      <c r="J71" s="433">
        <v>2233.0250000000001</v>
      </c>
      <c r="K71" s="212">
        <f t="shared" si="37"/>
        <v>-12.711152109873822</v>
      </c>
      <c r="L71" s="421">
        <f t="shared" si="38"/>
        <v>-8.7184686910290861</v>
      </c>
      <c r="M71" s="421">
        <f t="shared" si="39"/>
        <v>-8.6513156852996094</v>
      </c>
      <c r="N71" s="421">
        <f t="shared" si="40"/>
        <v>-19.90121024171248</v>
      </c>
    </row>
    <row r="72" spans="1:14" x14ac:dyDescent="0.3">
      <c r="A72" s="196"/>
      <c r="B72" s="237" t="s">
        <v>14</v>
      </c>
      <c r="C72" s="432">
        <f t="shared" si="35"/>
        <v>49.066999999999993</v>
      </c>
      <c r="D72" s="28">
        <v>16.472999999999999</v>
      </c>
      <c r="E72" s="28">
        <v>6.1559999999999997</v>
      </c>
      <c r="F72" s="433">
        <v>26.437999999999999</v>
      </c>
      <c r="G72" s="28">
        <f t="shared" si="36"/>
        <v>53.394999999999996</v>
      </c>
      <c r="H72" s="28">
        <v>27.253</v>
      </c>
      <c r="I72" s="28">
        <v>14.672000000000001</v>
      </c>
      <c r="J72" s="433">
        <v>11.47</v>
      </c>
      <c r="K72" s="212">
        <f t="shared" si="37"/>
        <v>-8.1056278677778888</v>
      </c>
      <c r="L72" s="421">
        <f t="shared" si="38"/>
        <v>-39.555278317983344</v>
      </c>
      <c r="M72" s="421">
        <f t="shared" si="39"/>
        <v>-58.042529989094881</v>
      </c>
      <c r="N72" s="421">
        <f t="shared" si="40"/>
        <v>130.49694856146468</v>
      </c>
    </row>
    <row r="73" spans="1:14" x14ac:dyDescent="0.3">
      <c r="A73" s="196"/>
      <c r="B73" s="237" t="s">
        <v>66</v>
      </c>
      <c r="C73" s="432">
        <f t="shared" si="35"/>
        <v>0</v>
      </c>
      <c r="D73" s="28">
        <v>0</v>
      </c>
      <c r="E73" s="28">
        <v>0</v>
      </c>
      <c r="F73" s="433">
        <v>0</v>
      </c>
      <c r="G73" s="28">
        <f t="shared" si="36"/>
        <v>23.743000000000002</v>
      </c>
      <c r="H73" s="28">
        <v>1.4999999999999999E-2</v>
      </c>
      <c r="I73" s="28">
        <v>14.728</v>
      </c>
      <c r="J73" s="433">
        <v>9</v>
      </c>
      <c r="K73" s="212">
        <f t="shared" si="37"/>
        <v>-100</v>
      </c>
      <c r="L73" s="421">
        <f t="shared" si="38"/>
        <v>-100</v>
      </c>
      <c r="M73" s="421">
        <f t="shared" si="39"/>
        <v>-100</v>
      </c>
      <c r="N73" s="421">
        <f t="shared" si="40"/>
        <v>-100</v>
      </c>
    </row>
    <row r="74" spans="1:14" x14ac:dyDescent="0.3">
      <c r="A74" s="196"/>
      <c r="B74" s="237" t="s">
        <v>13</v>
      </c>
      <c r="C74" s="432">
        <f t="shared" si="35"/>
        <v>20.988</v>
      </c>
      <c r="D74" s="28">
        <v>5.0350000000000001</v>
      </c>
      <c r="E74" s="28">
        <v>9.4550000000000001</v>
      </c>
      <c r="F74" s="433">
        <v>6.4980000000000002</v>
      </c>
      <c r="G74" s="28">
        <f t="shared" si="36"/>
        <v>32.859000000000002</v>
      </c>
      <c r="H74" s="28">
        <v>7.0739999999999998</v>
      </c>
      <c r="I74" s="28">
        <v>15.77</v>
      </c>
      <c r="J74" s="433">
        <v>10.015000000000001</v>
      </c>
      <c r="K74" s="212">
        <f t="shared" si="37"/>
        <v>-36.127088468912632</v>
      </c>
      <c r="L74" s="421">
        <f t="shared" si="38"/>
        <v>-28.823862029968893</v>
      </c>
      <c r="M74" s="421">
        <f t="shared" si="39"/>
        <v>-40.044388078630313</v>
      </c>
      <c r="N74" s="421">
        <f t="shared" si="40"/>
        <v>-35.117324013979037</v>
      </c>
    </row>
    <row r="75" spans="1:14" x14ac:dyDescent="0.3">
      <c r="A75" s="196"/>
      <c r="B75" s="237" t="s">
        <v>48</v>
      </c>
      <c r="C75" s="432">
        <f t="shared" si="35"/>
        <v>0</v>
      </c>
      <c r="D75" s="28">
        <v>0</v>
      </c>
      <c r="E75" s="28">
        <v>0</v>
      </c>
      <c r="F75" s="433">
        <v>0</v>
      </c>
      <c r="G75" s="28">
        <f t="shared" si="36"/>
        <v>0</v>
      </c>
      <c r="H75" s="28">
        <v>0</v>
      </c>
      <c r="I75" s="28">
        <v>0</v>
      </c>
      <c r="J75" s="433">
        <v>0</v>
      </c>
      <c r="K75" s="212">
        <f t="shared" si="37"/>
        <v>0</v>
      </c>
      <c r="L75" s="421">
        <f t="shared" si="38"/>
        <v>0</v>
      </c>
      <c r="M75" s="421">
        <f t="shared" si="39"/>
        <v>0</v>
      </c>
      <c r="N75" s="421">
        <f t="shared" si="40"/>
        <v>0</v>
      </c>
    </row>
    <row r="76" spans="1:14" x14ac:dyDescent="0.3">
      <c r="A76" s="196"/>
      <c r="B76" s="237" t="s">
        <v>15</v>
      </c>
      <c r="C76" s="432">
        <f t="shared" si="35"/>
        <v>26.998999999999999</v>
      </c>
      <c r="D76" s="28">
        <v>9.0189999999999984</v>
      </c>
      <c r="E76" s="28">
        <v>10.032</v>
      </c>
      <c r="F76" s="433">
        <v>7.9480000000000004</v>
      </c>
      <c r="G76" s="28">
        <f t="shared" si="36"/>
        <v>29.807000000000002</v>
      </c>
      <c r="H76" s="28">
        <v>7.0270000000000001</v>
      </c>
      <c r="I76" s="28">
        <v>13.04</v>
      </c>
      <c r="J76" s="433">
        <v>9.74</v>
      </c>
      <c r="K76" s="212">
        <f t="shared" si="37"/>
        <v>-9.4206058979434477</v>
      </c>
      <c r="L76" s="421">
        <f t="shared" si="38"/>
        <v>28.347801337697426</v>
      </c>
      <c r="M76" s="421">
        <f t="shared" si="39"/>
        <v>-23.067484662576682</v>
      </c>
      <c r="N76" s="421">
        <f t="shared" si="40"/>
        <v>-18.39835728952772</v>
      </c>
    </row>
    <row r="77" spans="1:14" ht="6.9" customHeight="1" thickBot="1" x14ac:dyDescent="0.35">
      <c r="A77" s="196"/>
      <c r="B77" s="218"/>
      <c r="C77" s="239"/>
      <c r="D77" s="220"/>
      <c r="E77" s="220"/>
      <c r="F77" s="221"/>
      <c r="G77" s="219"/>
      <c r="H77" s="220"/>
      <c r="I77" s="220"/>
      <c r="J77" s="221"/>
      <c r="K77" s="219"/>
      <c r="L77" s="220"/>
      <c r="M77" s="220"/>
      <c r="N77" s="220"/>
    </row>
    <row r="78" spans="1:14" s="14" customFormat="1" ht="12" customHeight="1" thickTop="1" x14ac:dyDescent="0.3">
      <c r="A78" s="196"/>
      <c r="B78" s="378" t="s">
        <v>183</v>
      </c>
      <c r="C78" s="196"/>
      <c r="D78" s="197"/>
      <c r="E78" s="197"/>
      <c r="F78" s="197"/>
      <c r="G78" s="197"/>
      <c r="H78" s="197"/>
      <c r="I78" s="197"/>
      <c r="J78" s="197"/>
      <c r="K78" s="222"/>
      <c r="L78" s="197"/>
      <c r="M78" s="197"/>
      <c r="N78" s="379" t="s">
        <v>121</v>
      </c>
    </row>
    <row r="79" spans="1:14" x14ac:dyDescent="0.3">
      <c r="A79" s="1"/>
      <c r="B79" s="1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3">
      <c r="C80" s="2"/>
      <c r="D80" s="2"/>
      <c r="E80" s="2"/>
      <c r="F80" s="6"/>
      <c r="G80" s="1"/>
      <c r="H80" s="1"/>
      <c r="I80" s="1"/>
      <c r="J80" s="1"/>
      <c r="K80" s="1"/>
      <c r="L80" s="1"/>
      <c r="M80" s="1"/>
      <c r="N80" s="1"/>
    </row>
    <row r="81" spans="2:14" x14ac:dyDescent="0.3">
      <c r="C81" s="2"/>
      <c r="D81" s="2"/>
      <c r="E81" s="2"/>
      <c r="F81" s="6"/>
      <c r="G81" s="1"/>
      <c r="H81" s="1"/>
      <c r="I81" s="1"/>
      <c r="J81" s="1"/>
      <c r="K81" s="1"/>
      <c r="L81" s="1"/>
      <c r="M81" s="1"/>
      <c r="N81" s="1"/>
    </row>
    <row r="82" spans="2:14" x14ac:dyDescent="0.3">
      <c r="B82" s="22"/>
      <c r="C82" s="2"/>
      <c r="D82" s="2"/>
      <c r="E82" s="2"/>
      <c r="F82" s="6"/>
      <c r="G82" s="38"/>
      <c r="H82" s="1"/>
      <c r="I82" s="1"/>
      <c r="J82" s="1"/>
      <c r="K82" s="1"/>
      <c r="L82" s="1"/>
      <c r="M82" s="1"/>
      <c r="N82" s="1"/>
    </row>
    <row r="83" spans="2:14" x14ac:dyDescent="0.3">
      <c r="H83" s="39"/>
      <c r="I83" s="39"/>
      <c r="J83" s="39"/>
    </row>
    <row r="84" spans="2:14" x14ac:dyDescent="0.3"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zoomScale="85" zoomScaleNormal="85" workbookViewId="0"/>
  </sheetViews>
  <sheetFormatPr defaultRowHeight="14.4" x14ac:dyDescent="0.3"/>
  <cols>
    <col min="1" max="1" width="3.5546875" style="35" customWidth="1"/>
    <col min="2" max="2" width="18.88671875" style="35" customWidth="1"/>
    <col min="3" max="6" width="9" style="36" customWidth="1"/>
    <col min="7" max="7" width="9.5546875" style="36" customWidth="1"/>
    <col min="8" max="14" width="9" style="36" customWidth="1"/>
  </cols>
  <sheetData>
    <row r="1" spans="1:14" ht="15.75" customHeight="1" x14ac:dyDescent="0.3">
      <c r="A1" s="196"/>
      <c r="B1" s="196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</row>
    <row r="2" spans="1:14" x14ac:dyDescent="0.3">
      <c r="A2" s="196"/>
      <c r="B2" s="198" t="s">
        <v>110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</row>
    <row r="3" spans="1:14" ht="6.9" customHeight="1" x14ac:dyDescent="0.3">
      <c r="A3" s="196"/>
      <c r="B3" s="196"/>
      <c r="C3" s="240"/>
      <c r="D3" s="197"/>
      <c r="E3" s="197"/>
      <c r="F3" s="197"/>
      <c r="G3" s="240"/>
      <c r="H3" s="197"/>
      <c r="I3" s="197"/>
      <c r="J3" s="197"/>
      <c r="K3" s="197"/>
      <c r="L3" s="196"/>
      <c r="M3" s="196"/>
      <c r="N3" s="197"/>
    </row>
    <row r="4" spans="1:14" ht="15" thickBot="1" x14ac:dyDescent="0.35">
      <c r="A4" s="196"/>
      <c r="B4" s="196"/>
      <c r="C4" s="240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225" t="s">
        <v>174</v>
      </c>
    </row>
    <row r="5" spans="1:14" ht="22.5" customHeight="1" thickBot="1" x14ac:dyDescent="0.35">
      <c r="A5" s="196"/>
      <c r="B5" s="466"/>
      <c r="C5" s="460" t="s">
        <v>197</v>
      </c>
      <c r="D5" s="461"/>
      <c r="E5" s="461"/>
      <c r="F5" s="462"/>
      <c r="G5" s="460" t="s">
        <v>187</v>
      </c>
      <c r="H5" s="461"/>
      <c r="I5" s="461"/>
      <c r="J5" s="462"/>
      <c r="K5" s="460" t="s">
        <v>50</v>
      </c>
      <c r="L5" s="461"/>
      <c r="M5" s="461"/>
      <c r="N5" s="462"/>
    </row>
    <row r="6" spans="1:14" ht="22.5" customHeight="1" thickBot="1" x14ac:dyDescent="0.35">
      <c r="A6" s="196"/>
      <c r="B6" s="467"/>
      <c r="C6" s="132" t="s">
        <v>0</v>
      </c>
      <c r="D6" s="156" t="s">
        <v>189</v>
      </c>
      <c r="E6" s="156" t="s">
        <v>190</v>
      </c>
      <c r="F6" s="156" t="s">
        <v>191</v>
      </c>
      <c r="G6" s="132" t="s">
        <v>0</v>
      </c>
      <c r="H6" s="156" t="s">
        <v>192</v>
      </c>
      <c r="I6" s="156" t="s">
        <v>193</v>
      </c>
      <c r="J6" s="156" t="s">
        <v>194</v>
      </c>
      <c r="K6" s="132" t="str">
        <f>C6</f>
        <v>Total</v>
      </c>
      <c r="L6" s="156" t="str">
        <f>D6</f>
        <v>Jan.23</v>
      </c>
      <c r="M6" s="156" t="str">
        <f t="shared" ref="M6:N6" si="0">E6</f>
        <v>Fev.23</v>
      </c>
      <c r="N6" s="156" t="str">
        <f t="shared" si="0"/>
        <v>Mar.23</v>
      </c>
    </row>
    <row r="7" spans="1:14" ht="6.9" customHeight="1" x14ac:dyDescent="0.3">
      <c r="A7" s="196"/>
      <c r="B7" s="226"/>
      <c r="C7" s="227"/>
      <c r="D7" s="228"/>
      <c r="E7" s="228"/>
      <c r="F7" s="229"/>
      <c r="G7" s="227"/>
      <c r="H7" s="228"/>
      <c r="I7" s="228"/>
      <c r="J7" s="229"/>
      <c r="K7" s="227"/>
      <c r="L7" s="230"/>
      <c r="M7" s="228"/>
      <c r="N7" s="228"/>
    </row>
    <row r="8" spans="1:14" x14ac:dyDescent="0.3">
      <c r="A8" s="196"/>
      <c r="B8" s="231" t="s">
        <v>0</v>
      </c>
      <c r="C8" s="439">
        <f t="shared" ref="C8:J8" si="1">SUM(C10:C20)</f>
        <v>20140.298000000006</v>
      </c>
      <c r="D8" s="439">
        <f t="shared" si="1"/>
        <v>6821.7830000000013</v>
      </c>
      <c r="E8" s="439">
        <f t="shared" si="1"/>
        <v>6675.3159999999989</v>
      </c>
      <c r="F8" s="440">
        <f t="shared" si="1"/>
        <v>6643.1990000000005</v>
      </c>
      <c r="G8" s="441">
        <f t="shared" si="1"/>
        <v>21078.915999999997</v>
      </c>
      <c r="H8" s="439">
        <f t="shared" si="1"/>
        <v>7282.6550000000007</v>
      </c>
      <c r="I8" s="439">
        <f t="shared" si="1"/>
        <v>6378.5299999999979</v>
      </c>
      <c r="J8" s="440">
        <f t="shared" si="1"/>
        <v>7417.7309999999998</v>
      </c>
      <c r="K8" s="215">
        <f>(+C8-G8)/G8*100</f>
        <v>-4.4528760397355889</v>
      </c>
      <c r="L8" s="216">
        <f>(+D8-H8)/H8*100</f>
        <v>-6.3283514048104621</v>
      </c>
      <c r="M8" s="216">
        <f>(+E8-I8)/I8*100</f>
        <v>4.6528902427361958</v>
      </c>
      <c r="N8" s="216">
        <f>(+F8-J8)/J8*100</f>
        <v>-10.441629657370957</v>
      </c>
    </row>
    <row r="9" spans="1:14" ht="6.9" customHeight="1" x14ac:dyDescent="0.3">
      <c r="A9" s="196"/>
      <c r="B9" s="209"/>
      <c r="C9" s="442"/>
      <c r="D9" s="155"/>
      <c r="E9" s="443"/>
      <c r="F9" s="444"/>
      <c r="G9" s="443"/>
      <c r="H9" s="443"/>
      <c r="I9" s="443"/>
      <c r="J9" s="444"/>
      <c r="K9" s="210"/>
      <c r="L9" s="417"/>
      <c r="M9" s="417"/>
      <c r="N9" s="417"/>
    </row>
    <row r="10" spans="1:14" x14ac:dyDescent="0.3">
      <c r="A10" s="196"/>
      <c r="B10" s="211" t="s">
        <v>9</v>
      </c>
      <c r="C10" s="419">
        <f>SUM(D10:F10)</f>
        <v>3147.1719999999996</v>
      </c>
      <c r="D10" s="419">
        <f t="shared" ref="D10:F20" si="2">+SUM(D24)+SUM(D38)</f>
        <v>1067.7059999999999</v>
      </c>
      <c r="E10" s="419">
        <f t="shared" si="2"/>
        <v>996.93499999999995</v>
      </c>
      <c r="F10" s="445">
        <f t="shared" si="2"/>
        <v>1082.5309999999999</v>
      </c>
      <c r="G10" s="419">
        <f t="shared" ref="G10:G20" si="3">SUM(H10:J10)</f>
        <v>3255.7430000000004</v>
      </c>
      <c r="H10" s="419">
        <f t="shared" ref="H10:J20" si="4">+SUM(H24)+SUM(H38)</f>
        <v>1109.7840000000001</v>
      </c>
      <c r="I10" s="419">
        <f t="shared" si="4"/>
        <v>960.26800000000003</v>
      </c>
      <c r="J10" s="445">
        <f t="shared" si="4"/>
        <v>1185.691</v>
      </c>
      <c r="K10" s="212">
        <f t="shared" ref="K10:N20" si="5">(+C10-G10)/G10*100</f>
        <v>-3.3347533880899323</v>
      </c>
      <c r="L10" s="421">
        <f t="shared" si="5"/>
        <v>-3.7915486256785287</v>
      </c>
      <c r="M10" s="421">
        <f t="shared" si="5"/>
        <v>3.8184131929836163</v>
      </c>
      <c r="N10" s="421">
        <f t="shared" si="5"/>
        <v>-8.7004118273648103</v>
      </c>
    </row>
    <row r="11" spans="1:14" x14ac:dyDescent="0.3">
      <c r="A11" s="196"/>
      <c r="B11" s="211" t="s">
        <v>10</v>
      </c>
      <c r="C11" s="419">
        <f t="shared" ref="C11:C20" si="6">SUM(D11:F11)</f>
        <v>1640.442</v>
      </c>
      <c r="D11" s="419">
        <f t="shared" si="2"/>
        <v>594.428</v>
      </c>
      <c r="E11" s="419">
        <f t="shared" si="2"/>
        <v>595.30499999999995</v>
      </c>
      <c r="F11" s="445">
        <f t="shared" si="2"/>
        <v>450.70899999999995</v>
      </c>
      <c r="G11" s="419">
        <f t="shared" si="3"/>
        <v>1395.2800000000002</v>
      </c>
      <c r="H11" s="419">
        <f t="shared" si="4"/>
        <v>494.76</v>
      </c>
      <c r="I11" s="419">
        <f t="shared" si="4"/>
        <v>493.52600000000001</v>
      </c>
      <c r="J11" s="445">
        <f t="shared" si="4"/>
        <v>406.99400000000003</v>
      </c>
      <c r="K11" s="212">
        <f t="shared" si="5"/>
        <v>17.570810159967877</v>
      </c>
      <c r="L11" s="421">
        <f t="shared" si="5"/>
        <v>20.144716630285391</v>
      </c>
      <c r="M11" s="421">
        <f t="shared" si="5"/>
        <v>20.622824329417284</v>
      </c>
      <c r="N11" s="421">
        <f t="shared" si="5"/>
        <v>10.74094458394962</v>
      </c>
    </row>
    <row r="12" spans="1:14" x14ac:dyDescent="0.3">
      <c r="A12" s="196"/>
      <c r="B12" s="211" t="s">
        <v>11</v>
      </c>
      <c r="C12" s="419">
        <f t="shared" si="6"/>
        <v>498.07499999999999</v>
      </c>
      <c r="D12" s="419">
        <f t="shared" si="2"/>
        <v>170.107</v>
      </c>
      <c r="E12" s="419">
        <f t="shared" si="2"/>
        <v>165.304</v>
      </c>
      <c r="F12" s="445">
        <f t="shared" si="2"/>
        <v>162.66399999999999</v>
      </c>
      <c r="G12" s="419">
        <f t="shared" si="3"/>
        <v>453.322</v>
      </c>
      <c r="H12" s="419">
        <f t="shared" si="4"/>
        <v>140.411</v>
      </c>
      <c r="I12" s="419">
        <f t="shared" si="4"/>
        <v>156.398</v>
      </c>
      <c r="J12" s="445">
        <f t="shared" si="4"/>
        <v>156.51300000000001</v>
      </c>
      <c r="K12" s="212">
        <f t="shared" si="5"/>
        <v>9.8722320999201418</v>
      </c>
      <c r="L12" s="421">
        <f t="shared" si="5"/>
        <v>21.149340151412638</v>
      </c>
      <c r="M12" s="421">
        <f t="shared" si="5"/>
        <v>5.6944462205399091</v>
      </c>
      <c r="N12" s="421">
        <f t="shared" si="5"/>
        <v>3.9300249819503694</v>
      </c>
    </row>
    <row r="13" spans="1:14" x14ac:dyDescent="0.3">
      <c r="A13" s="196"/>
      <c r="B13" s="211" t="s">
        <v>6</v>
      </c>
      <c r="C13" s="419">
        <f t="shared" si="6"/>
        <v>2919.5549999999998</v>
      </c>
      <c r="D13" s="419">
        <f t="shared" si="2"/>
        <v>910.66599999999994</v>
      </c>
      <c r="E13" s="419">
        <f t="shared" si="2"/>
        <v>1097</v>
      </c>
      <c r="F13" s="445">
        <f t="shared" si="2"/>
        <v>911.8889999999999</v>
      </c>
      <c r="G13" s="419">
        <f t="shared" si="3"/>
        <v>2948.7759999999998</v>
      </c>
      <c r="H13" s="419">
        <f t="shared" si="4"/>
        <v>1091.6570000000002</v>
      </c>
      <c r="I13" s="419">
        <f t="shared" si="4"/>
        <v>844.07799999999997</v>
      </c>
      <c r="J13" s="445">
        <f t="shared" si="4"/>
        <v>1013.0409999999999</v>
      </c>
      <c r="K13" s="212">
        <f t="shared" si="5"/>
        <v>-0.99095353461910984</v>
      </c>
      <c r="L13" s="421">
        <f t="shared" si="5"/>
        <v>-16.579475054893635</v>
      </c>
      <c r="M13" s="421">
        <f t="shared" si="5"/>
        <v>29.964292399517582</v>
      </c>
      <c r="N13" s="421">
        <f t="shared" si="5"/>
        <v>-9.9849858001798584</v>
      </c>
    </row>
    <row r="14" spans="1:14" x14ac:dyDescent="0.3">
      <c r="A14" s="196"/>
      <c r="B14" s="211" t="s">
        <v>133</v>
      </c>
      <c r="C14" s="419">
        <f t="shared" si="6"/>
        <v>1648.06</v>
      </c>
      <c r="D14" s="419">
        <f t="shared" si="2"/>
        <v>541.52700000000004</v>
      </c>
      <c r="E14" s="419">
        <f t="shared" si="2"/>
        <v>580.28</v>
      </c>
      <c r="F14" s="445">
        <f t="shared" si="2"/>
        <v>526.25300000000004</v>
      </c>
      <c r="G14" s="419">
        <f t="shared" si="3"/>
        <v>1480.308</v>
      </c>
      <c r="H14" s="419">
        <f t="shared" si="4"/>
        <v>471.83600000000001</v>
      </c>
      <c r="I14" s="419">
        <f t="shared" si="4"/>
        <v>430.52600000000001</v>
      </c>
      <c r="J14" s="445">
        <f t="shared" si="4"/>
        <v>577.94599999999991</v>
      </c>
      <c r="K14" s="212">
        <f t="shared" si="5"/>
        <v>11.332236264344985</v>
      </c>
      <c r="L14" s="421">
        <f t="shared" si="5"/>
        <v>14.770174382624477</v>
      </c>
      <c r="M14" s="421">
        <f t="shared" si="5"/>
        <v>34.783961944226355</v>
      </c>
      <c r="N14" s="421">
        <f t="shared" si="5"/>
        <v>-8.9442612285576644</v>
      </c>
    </row>
    <row r="15" spans="1:14" x14ac:dyDescent="0.3">
      <c r="A15" s="196"/>
      <c r="B15" s="211" t="s">
        <v>12</v>
      </c>
      <c r="C15" s="419">
        <f t="shared" si="6"/>
        <v>9247.7870000000003</v>
      </c>
      <c r="D15" s="419">
        <f t="shared" si="2"/>
        <v>3217.9279999999999</v>
      </c>
      <c r="E15" s="419">
        <f t="shared" si="2"/>
        <v>2885.1869999999999</v>
      </c>
      <c r="F15" s="445">
        <f t="shared" si="2"/>
        <v>3144.672</v>
      </c>
      <c r="G15" s="419">
        <f t="shared" si="3"/>
        <v>10506.618</v>
      </c>
      <c r="H15" s="419">
        <f t="shared" si="4"/>
        <v>3645.424</v>
      </c>
      <c r="I15" s="419">
        <f t="shared" si="4"/>
        <v>3198.5149999999999</v>
      </c>
      <c r="J15" s="445">
        <f t="shared" si="4"/>
        <v>3662.6790000000001</v>
      </c>
      <c r="K15" s="212">
        <f t="shared" si="5"/>
        <v>-11.981315014974372</v>
      </c>
      <c r="L15" s="421">
        <f t="shared" si="5"/>
        <v>-11.726921203130283</v>
      </c>
      <c r="M15" s="421">
        <f t="shared" si="5"/>
        <v>-9.7960459775864734</v>
      </c>
      <c r="N15" s="421">
        <f t="shared" si="5"/>
        <v>-14.14284462274745</v>
      </c>
    </row>
    <row r="16" spans="1:14" x14ac:dyDescent="0.3">
      <c r="A16" s="196"/>
      <c r="B16" s="211" t="s">
        <v>14</v>
      </c>
      <c r="C16" s="419">
        <f t="shared" si="6"/>
        <v>351.59800000000001</v>
      </c>
      <c r="D16" s="419">
        <f t="shared" si="2"/>
        <v>100.729</v>
      </c>
      <c r="E16" s="419">
        <f t="shared" si="2"/>
        <v>123.922</v>
      </c>
      <c r="F16" s="445">
        <f t="shared" si="2"/>
        <v>126.947</v>
      </c>
      <c r="G16" s="419">
        <f t="shared" si="3"/>
        <v>372.97899999999998</v>
      </c>
      <c r="H16" s="419">
        <f t="shared" si="4"/>
        <v>129.232</v>
      </c>
      <c r="I16" s="419">
        <f t="shared" si="4"/>
        <v>86.171999999999997</v>
      </c>
      <c r="J16" s="445">
        <f t="shared" si="4"/>
        <v>157.57499999999999</v>
      </c>
      <c r="K16" s="212">
        <f t="shared" si="5"/>
        <v>-5.7324943227366614</v>
      </c>
      <c r="L16" s="421">
        <f t="shared" si="5"/>
        <v>-22.055682803020922</v>
      </c>
      <c r="M16" s="421">
        <f t="shared" si="5"/>
        <v>43.807733370468362</v>
      </c>
      <c r="N16" s="421">
        <f t="shared" si="5"/>
        <v>-19.437093447564642</v>
      </c>
    </row>
    <row r="17" spans="1:19" x14ac:dyDescent="0.3">
      <c r="A17" s="196"/>
      <c r="B17" s="211" t="s">
        <v>66</v>
      </c>
      <c r="C17" s="419">
        <f t="shared" si="6"/>
        <v>149.22300000000001</v>
      </c>
      <c r="D17" s="419">
        <f t="shared" si="2"/>
        <v>32.774000000000001</v>
      </c>
      <c r="E17" s="419">
        <f t="shared" si="2"/>
        <v>51.393999999999998</v>
      </c>
      <c r="F17" s="445">
        <f t="shared" si="2"/>
        <v>65.054999999999993</v>
      </c>
      <c r="G17" s="419">
        <f t="shared" si="3"/>
        <v>150.80700000000002</v>
      </c>
      <c r="H17" s="419">
        <f t="shared" si="4"/>
        <v>34.406999999999996</v>
      </c>
      <c r="I17" s="419">
        <f t="shared" si="4"/>
        <v>45.841999999999999</v>
      </c>
      <c r="J17" s="445">
        <f t="shared" si="4"/>
        <v>70.558000000000007</v>
      </c>
      <c r="K17" s="212">
        <f t="shared" si="5"/>
        <v>-1.0503491217251208</v>
      </c>
      <c r="L17" s="421">
        <f t="shared" si="5"/>
        <v>-4.7461272415496722</v>
      </c>
      <c r="M17" s="421">
        <f t="shared" si="5"/>
        <v>12.111164434361502</v>
      </c>
      <c r="N17" s="421">
        <f t="shared" si="5"/>
        <v>-7.7992573485643213</v>
      </c>
    </row>
    <row r="18" spans="1:19" x14ac:dyDescent="0.3">
      <c r="A18" s="196"/>
      <c r="B18" s="211" t="s">
        <v>13</v>
      </c>
      <c r="C18" s="419">
        <f t="shared" si="6"/>
        <v>292.88299999999998</v>
      </c>
      <c r="D18" s="419">
        <f t="shared" si="2"/>
        <v>103.50999999999999</v>
      </c>
      <c r="E18" s="419">
        <f t="shared" si="2"/>
        <v>93.522000000000006</v>
      </c>
      <c r="F18" s="445">
        <f t="shared" si="2"/>
        <v>95.850999999999999</v>
      </c>
      <c r="G18" s="419">
        <f t="shared" si="3"/>
        <v>280.27999999999997</v>
      </c>
      <c r="H18" s="419">
        <f t="shared" si="4"/>
        <v>89.965000000000003</v>
      </c>
      <c r="I18" s="419">
        <f t="shared" si="4"/>
        <v>95.314999999999998</v>
      </c>
      <c r="J18" s="445">
        <f t="shared" si="4"/>
        <v>95</v>
      </c>
      <c r="K18" s="212">
        <f t="shared" si="5"/>
        <v>4.4965748537177141</v>
      </c>
      <c r="L18" s="421">
        <f t="shared" si="5"/>
        <v>15.055855054743498</v>
      </c>
      <c r="M18" s="421">
        <f t="shared" si="5"/>
        <v>-1.8811309867282089</v>
      </c>
      <c r="N18" s="421">
        <f t="shared" si="5"/>
        <v>0.89578947368420958</v>
      </c>
    </row>
    <row r="19" spans="1:19" x14ac:dyDescent="0.3">
      <c r="A19" s="196"/>
      <c r="B19" s="211" t="s">
        <v>48</v>
      </c>
      <c r="C19" s="419">
        <f t="shared" si="6"/>
        <v>26.407000000000004</v>
      </c>
      <c r="D19" s="419">
        <f t="shared" si="2"/>
        <v>11.492000000000001</v>
      </c>
      <c r="E19" s="419">
        <f t="shared" si="2"/>
        <v>8.8730000000000011</v>
      </c>
      <c r="F19" s="445">
        <f t="shared" si="2"/>
        <v>6.0419999999999998</v>
      </c>
      <c r="G19" s="419">
        <f t="shared" si="3"/>
        <v>21.11</v>
      </c>
      <c r="H19" s="419">
        <f t="shared" si="4"/>
        <v>14.793999999999999</v>
      </c>
      <c r="I19" s="419">
        <f t="shared" si="4"/>
        <v>0.26200000000000001</v>
      </c>
      <c r="J19" s="445">
        <f t="shared" si="4"/>
        <v>6.0539999999999994</v>
      </c>
      <c r="K19" s="212">
        <f t="shared" si="5"/>
        <v>25.092373282804381</v>
      </c>
      <c r="L19" s="421">
        <f t="shared" si="5"/>
        <v>-22.319859402460445</v>
      </c>
      <c r="M19" s="421">
        <f t="shared" si="5"/>
        <v>3286.6412213740459</v>
      </c>
      <c r="N19" s="421">
        <f t="shared" si="5"/>
        <v>-0.19821605550048838</v>
      </c>
    </row>
    <row r="20" spans="1:19" x14ac:dyDescent="0.3">
      <c r="A20" s="196"/>
      <c r="B20" s="211" t="s">
        <v>15</v>
      </c>
      <c r="C20" s="419">
        <f t="shared" si="6"/>
        <v>219.096</v>
      </c>
      <c r="D20" s="419">
        <f t="shared" si="2"/>
        <v>70.916000000000011</v>
      </c>
      <c r="E20" s="419">
        <f t="shared" si="2"/>
        <v>77.594000000000008</v>
      </c>
      <c r="F20" s="445">
        <f t="shared" si="2"/>
        <v>70.585999999999999</v>
      </c>
      <c r="G20" s="419">
        <f t="shared" si="3"/>
        <v>213.69299999999996</v>
      </c>
      <c r="H20" s="419">
        <f t="shared" si="4"/>
        <v>60.385000000000005</v>
      </c>
      <c r="I20" s="419">
        <f t="shared" si="4"/>
        <v>67.627999999999986</v>
      </c>
      <c r="J20" s="445">
        <f t="shared" si="4"/>
        <v>85.679999999999978</v>
      </c>
      <c r="K20" s="212">
        <f t="shared" si="5"/>
        <v>2.5283935365220431</v>
      </c>
      <c r="L20" s="421">
        <f t="shared" si="5"/>
        <v>17.439761530181343</v>
      </c>
      <c r="M20" s="421">
        <f t="shared" si="5"/>
        <v>14.736499674690991</v>
      </c>
      <c r="N20" s="421">
        <f t="shared" si="5"/>
        <v>-17.616713352007451</v>
      </c>
    </row>
    <row r="21" spans="1:19" ht="6.9" customHeight="1" x14ac:dyDescent="0.3">
      <c r="A21" s="196"/>
      <c r="B21" s="211"/>
      <c r="C21" s="446"/>
      <c r="D21" s="446"/>
      <c r="E21" s="446"/>
      <c r="F21" s="447"/>
      <c r="G21" s="446"/>
      <c r="H21" s="446"/>
      <c r="I21" s="446"/>
      <c r="J21" s="447"/>
      <c r="K21" s="212"/>
      <c r="L21" s="421"/>
      <c r="M21" s="421"/>
      <c r="N21" s="421"/>
    </row>
    <row r="22" spans="1:19" x14ac:dyDescent="0.3">
      <c r="A22" s="196"/>
      <c r="B22" s="248" t="s">
        <v>87</v>
      </c>
      <c r="C22" s="439">
        <f t="shared" ref="C22:J22" si="7">SUM(C24:C34)</f>
        <v>7507.3739999999998</v>
      </c>
      <c r="D22" s="439">
        <f t="shared" si="7"/>
        <v>2499.5830000000001</v>
      </c>
      <c r="E22" s="439">
        <f t="shared" si="7"/>
        <v>2356.3780000000002</v>
      </c>
      <c r="F22" s="440">
        <f t="shared" si="7"/>
        <v>2651.4130000000005</v>
      </c>
      <c r="G22" s="441">
        <f t="shared" si="7"/>
        <v>7939.8869999999997</v>
      </c>
      <c r="H22" s="439">
        <f t="shared" si="7"/>
        <v>2765.0460000000003</v>
      </c>
      <c r="I22" s="439">
        <f t="shared" si="7"/>
        <v>2335.3580000000002</v>
      </c>
      <c r="J22" s="440">
        <f t="shared" si="7"/>
        <v>2839.4829999999997</v>
      </c>
      <c r="K22" s="215">
        <f>(+C22-G22)/G22*100</f>
        <v>-5.4473445276991965</v>
      </c>
      <c r="L22" s="216">
        <f>(+D22-H22)/H22*100</f>
        <v>-9.6006721045508883</v>
      </c>
      <c r="M22" s="216">
        <f>(+E22-I22)/I22*100</f>
        <v>0.90007613393749386</v>
      </c>
      <c r="N22" s="216">
        <f>(+F22-J22)/J22*100</f>
        <v>-6.6233888352210339</v>
      </c>
    </row>
    <row r="23" spans="1:19" ht="6.9" customHeight="1" x14ac:dyDescent="0.3">
      <c r="A23" s="196"/>
      <c r="B23" s="213"/>
      <c r="C23" s="442"/>
      <c r="D23" s="155"/>
      <c r="E23" s="443"/>
      <c r="F23" s="444"/>
      <c r="G23" s="443"/>
      <c r="H23" s="443"/>
      <c r="I23" s="443"/>
      <c r="J23" s="444"/>
      <c r="K23" s="210"/>
      <c r="L23" s="417"/>
      <c r="M23" s="417"/>
      <c r="N23" s="417"/>
    </row>
    <row r="24" spans="1:19" x14ac:dyDescent="0.3">
      <c r="A24" s="196"/>
      <c r="B24" s="211" t="s">
        <v>9</v>
      </c>
      <c r="C24" s="419">
        <f t="shared" ref="C24:C34" si="8">SUM(D24:F24)</f>
        <v>1004.278</v>
      </c>
      <c r="D24" s="419">
        <v>326.35300000000001</v>
      </c>
      <c r="E24" s="419">
        <v>315.68</v>
      </c>
      <c r="F24" s="445">
        <v>362.245</v>
      </c>
      <c r="G24" s="419">
        <f t="shared" ref="G24:G34" si="9">SUM(H24:J24)</f>
        <v>1081.241</v>
      </c>
      <c r="H24" s="419">
        <v>352.38499999999999</v>
      </c>
      <c r="I24" s="419">
        <v>319.61900000000003</v>
      </c>
      <c r="J24" s="445">
        <v>409.23700000000002</v>
      </c>
      <c r="K24" s="212">
        <f t="shared" ref="K24:N33" si="10">(+C24-G24)/G24*100</f>
        <v>-7.1180245662160395</v>
      </c>
      <c r="L24" s="421">
        <f t="shared" si="10"/>
        <v>-7.3873746044808897</v>
      </c>
      <c r="M24" s="421">
        <f t="shared" si="10"/>
        <v>-1.2324048320031102</v>
      </c>
      <c r="N24" s="421">
        <f t="shared" si="10"/>
        <v>-11.482832686194069</v>
      </c>
      <c r="S24" s="355"/>
    </row>
    <row r="25" spans="1:19" x14ac:dyDescent="0.3">
      <c r="A25" s="196"/>
      <c r="B25" s="211" t="s">
        <v>10</v>
      </c>
      <c r="C25" s="419">
        <f t="shared" si="8"/>
        <v>391.78200000000004</v>
      </c>
      <c r="D25" s="419">
        <v>165.95500000000001</v>
      </c>
      <c r="E25" s="419">
        <v>119.179</v>
      </c>
      <c r="F25" s="445">
        <v>106.648</v>
      </c>
      <c r="G25" s="419">
        <f t="shared" si="9"/>
        <v>316.75200000000001</v>
      </c>
      <c r="H25" s="419">
        <v>108.59399999999999</v>
      </c>
      <c r="I25" s="419">
        <v>94.965999999999994</v>
      </c>
      <c r="J25" s="445">
        <v>113.19199999999999</v>
      </c>
      <c r="K25" s="212">
        <f t="shared" si="10"/>
        <v>23.687301106228226</v>
      </c>
      <c r="L25" s="421">
        <f t="shared" si="10"/>
        <v>52.821518684273549</v>
      </c>
      <c r="M25" s="421">
        <f t="shared" si="10"/>
        <v>25.496493481877735</v>
      </c>
      <c r="N25" s="421">
        <f t="shared" si="10"/>
        <v>-5.7813273022828442</v>
      </c>
      <c r="S25" s="355"/>
    </row>
    <row r="26" spans="1:19" x14ac:dyDescent="0.3">
      <c r="A26" s="196"/>
      <c r="B26" s="211" t="s">
        <v>11</v>
      </c>
      <c r="C26" s="419">
        <f t="shared" si="8"/>
        <v>321.80500000000001</v>
      </c>
      <c r="D26" s="419">
        <v>115.009</v>
      </c>
      <c r="E26" s="419">
        <v>92.016999999999996</v>
      </c>
      <c r="F26" s="445">
        <v>114.779</v>
      </c>
      <c r="G26" s="419">
        <f t="shared" si="9"/>
        <v>324.34299999999996</v>
      </c>
      <c r="H26" s="419">
        <v>108.82599999999999</v>
      </c>
      <c r="I26" s="419">
        <v>90.867999999999995</v>
      </c>
      <c r="J26" s="445">
        <v>124.649</v>
      </c>
      <c r="K26" s="212">
        <f t="shared" si="10"/>
        <v>-0.78250494075714738</v>
      </c>
      <c r="L26" s="421">
        <f t="shared" si="10"/>
        <v>5.6815466892103057</v>
      </c>
      <c r="M26" s="421">
        <f t="shared" si="10"/>
        <v>1.2644715411365948</v>
      </c>
      <c r="N26" s="421">
        <f t="shared" si="10"/>
        <v>-7.9182344022013851</v>
      </c>
      <c r="S26" s="355"/>
    </row>
    <row r="27" spans="1:19" x14ac:dyDescent="0.3">
      <c r="A27" s="196"/>
      <c r="B27" s="211" t="s">
        <v>6</v>
      </c>
      <c r="C27" s="419">
        <f t="shared" si="8"/>
        <v>912.07299999999987</v>
      </c>
      <c r="D27" s="419">
        <v>254.64</v>
      </c>
      <c r="E27" s="419">
        <v>323.286</v>
      </c>
      <c r="F27" s="445">
        <v>334.14699999999999</v>
      </c>
      <c r="G27" s="419">
        <f t="shared" si="9"/>
        <v>898.56799999999998</v>
      </c>
      <c r="H27" s="419">
        <v>332.84500000000003</v>
      </c>
      <c r="I27" s="419">
        <v>227.65</v>
      </c>
      <c r="J27" s="445">
        <v>338.07299999999998</v>
      </c>
      <c r="K27" s="212">
        <f t="shared" si="10"/>
        <v>1.5029469110851801</v>
      </c>
      <c r="L27" s="421">
        <f t="shared" si="10"/>
        <v>-23.495921525034184</v>
      </c>
      <c r="M27" s="421">
        <f t="shared" si="10"/>
        <v>42.010103228640453</v>
      </c>
      <c r="N27" s="421">
        <f t="shared" si="10"/>
        <v>-1.1612876508919634</v>
      </c>
      <c r="S27" s="355"/>
    </row>
    <row r="28" spans="1:19" x14ac:dyDescent="0.3">
      <c r="A28" s="196"/>
      <c r="B28" s="211" t="s">
        <v>133</v>
      </c>
      <c r="C28" s="419">
        <f t="shared" si="8"/>
        <v>793.72600000000011</v>
      </c>
      <c r="D28" s="419">
        <v>245.68700000000001</v>
      </c>
      <c r="E28" s="419">
        <v>262.48</v>
      </c>
      <c r="F28" s="445">
        <v>285.55900000000003</v>
      </c>
      <c r="G28" s="419">
        <f t="shared" si="9"/>
        <v>802.88699999999994</v>
      </c>
      <c r="H28" s="419">
        <v>239.81800000000001</v>
      </c>
      <c r="I28" s="419">
        <v>235.126</v>
      </c>
      <c r="J28" s="445">
        <v>327.94299999999998</v>
      </c>
      <c r="K28" s="212">
        <f t="shared" si="10"/>
        <v>-1.1410073895828219</v>
      </c>
      <c r="L28" s="421">
        <f t="shared" si="10"/>
        <v>2.4472725149905341</v>
      </c>
      <c r="M28" s="421">
        <f t="shared" si="10"/>
        <v>11.633762323179917</v>
      </c>
      <c r="N28" s="421">
        <f t="shared" si="10"/>
        <v>-12.924197192804835</v>
      </c>
      <c r="S28" s="355"/>
    </row>
    <row r="29" spans="1:19" x14ac:dyDescent="0.3">
      <c r="A29" s="196"/>
      <c r="B29" s="211" t="s">
        <v>12</v>
      </c>
      <c r="C29" s="419">
        <f t="shared" si="8"/>
        <v>3804.2000000000003</v>
      </c>
      <c r="D29" s="419">
        <v>1301.9570000000001</v>
      </c>
      <c r="E29" s="419">
        <v>1150.2270000000001</v>
      </c>
      <c r="F29" s="445">
        <v>1352.0160000000001</v>
      </c>
      <c r="G29" s="419">
        <f t="shared" si="9"/>
        <v>4256.8180000000002</v>
      </c>
      <c r="H29" s="419">
        <v>1542.8420000000001</v>
      </c>
      <c r="I29" s="419">
        <v>1295.357</v>
      </c>
      <c r="J29" s="445">
        <v>1418.6189999999999</v>
      </c>
      <c r="K29" s="212">
        <f t="shared" si="10"/>
        <v>-10.632777816669632</v>
      </c>
      <c r="L29" s="421">
        <f t="shared" si="10"/>
        <v>-15.613069906056484</v>
      </c>
      <c r="M29" s="421">
        <f t="shared" si="10"/>
        <v>-11.203861174950218</v>
      </c>
      <c r="N29" s="421">
        <f t="shared" si="10"/>
        <v>-4.6949180858285304</v>
      </c>
      <c r="S29" s="355"/>
    </row>
    <row r="30" spans="1:19" x14ac:dyDescent="0.3">
      <c r="A30" s="196"/>
      <c r="B30" s="211" t="s">
        <v>14</v>
      </c>
      <c r="C30" s="419">
        <f t="shared" si="8"/>
        <v>116.79000000000002</v>
      </c>
      <c r="D30" s="419">
        <v>36.539000000000001</v>
      </c>
      <c r="E30" s="419">
        <v>37.255000000000003</v>
      </c>
      <c r="F30" s="445">
        <v>42.996000000000002</v>
      </c>
      <c r="G30" s="419">
        <f t="shared" si="9"/>
        <v>106.238</v>
      </c>
      <c r="H30" s="419">
        <v>34.173999999999999</v>
      </c>
      <c r="I30" s="419">
        <v>29.303000000000001</v>
      </c>
      <c r="J30" s="445">
        <v>42.761000000000003</v>
      </c>
      <c r="K30" s="212">
        <f t="shared" si="10"/>
        <v>9.9324158963836116</v>
      </c>
      <c r="L30" s="421">
        <f t="shared" si="10"/>
        <v>6.9204658512319366</v>
      </c>
      <c r="M30" s="421">
        <f t="shared" si="10"/>
        <v>27.137153192505892</v>
      </c>
      <c r="N30" s="421">
        <f t="shared" si="10"/>
        <v>0.54956619349407032</v>
      </c>
      <c r="S30" s="355"/>
    </row>
    <row r="31" spans="1:19" x14ac:dyDescent="0.3">
      <c r="A31" s="196"/>
      <c r="B31" s="211" t="s">
        <v>66</v>
      </c>
      <c r="C31" s="419">
        <f t="shared" si="8"/>
        <v>38.106999999999999</v>
      </c>
      <c r="D31" s="419">
        <v>12.513</v>
      </c>
      <c r="E31" s="419">
        <v>11.741</v>
      </c>
      <c r="F31" s="445">
        <v>13.853</v>
      </c>
      <c r="G31" s="419">
        <f t="shared" si="9"/>
        <v>33.08</v>
      </c>
      <c r="H31" s="419">
        <v>10.814</v>
      </c>
      <c r="I31" s="419">
        <v>8.7899999999999991</v>
      </c>
      <c r="J31" s="445">
        <v>13.476000000000001</v>
      </c>
      <c r="K31" s="212">
        <f t="shared" si="10"/>
        <v>15.196493349455869</v>
      </c>
      <c r="L31" s="421">
        <f t="shared" si="10"/>
        <v>15.7111152210098</v>
      </c>
      <c r="M31" s="421">
        <f t="shared" si="10"/>
        <v>33.572241183162696</v>
      </c>
      <c r="N31" s="421">
        <f t="shared" si="10"/>
        <v>2.797566043336293</v>
      </c>
      <c r="S31" s="355"/>
    </row>
    <row r="32" spans="1:19" x14ac:dyDescent="0.3">
      <c r="A32" s="196"/>
      <c r="B32" s="211" t="s">
        <v>13</v>
      </c>
      <c r="C32" s="419">
        <f t="shared" si="8"/>
        <v>34.125</v>
      </c>
      <c r="D32" s="419">
        <v>12.951000000000001</v>
      </c>
      <c r="E32" s="419">
        <v>9.8520000000000003</v>
      </c>
      <c r="F32" s="445">
        <v>11.321999999999999</v>
      </c>
      <c r="G32" s="419">
        <f t="shared" si="9"/>
        <v>35.107999999999997</v>
      </c>
      <c r="H32" s="419">
        <v>10.66</v>
      </c>
      <c r="I32" s="419">
        <v>11.667</v>
      </c>
      <c r="J32" s="445">
        <v>12.781000000000001</v>
      </c>
      <c r="K32" s="212">
        <f t="shared" si="10"/>
        <v>-2.7999316395123532</v>
      </c>
      <c r="L32" s="421">
        <f t="shared" si="10"/>
        <v>21.491557223264543</v>
      </c>
      <c r="M32" s="421">
        <f t="shared" si="10"/>
        <v>-15.55669838004628</v>
      </c>
      <c r="N32" s="421">
        <f t="shared" si="10"/>
        <v>-11.415382207964958</v>
      </c>
      <c r="S32" s="355"/>
    </row>
    <row r="33" spans="1:14" x14ac:dyDescent="0.3">
      <c r="A33" s="196"/>
      <c r="B33" s="211" t="s">
        <v>48</v>
      </c>
      <c r="C33" s="419">
        <f t="shared" si="8"/>
        <v>0.41399999999999998</v>
      </c>
      <c r="D33" s="419">
        <v>1.7999999999999999E-2</v>
      </c>
      <c r="E33" s="419">
        <v>0.111</v>
      </c>
      <c r="F33" s="445">
        <v>0.28499999999999998</v>
      </c>
      <c r="G33" s="419">
        <f t="shared" si="9"/>
        <v>0.53100000000000003</v>
      </c>
      <c r="H33" s="419">
        <v>0.02</v>
      </c>
      <c r="I33" s="419">
        <v>0.246</v>
      </c>
      <c r="J33" s="445">
        <v>0.26500000000000001</v>
      </c>
      <c r="K33" s="212">
        <f t="shared" si="10"/>
        <v>-22.033898305084755</v>
      </c>
      <c r="L33" s="421">
        <f t="shared" si="10"/>
        <v>-10.000000000000009</v>
      </c>
      <c r="M33" s="421">
        <f t="shared" si="10"/>
        <v>-54.878048780487809</v>
      </c>
      <c r="N33" s="421">
        <f t="shared" si="10"/>
        <v>7.5471698113207406</v>
      </c>
    </row>
    <row r="34" spans="1:14" x14ac:dyDescent="0.3">
      <c r="A34" s="196"/>
      <c r="B34" s="211" t="s">
        <v>15</v>
      </c>
      <c r="C34" s="419">
        <f t="shared" si="8"/>
        <v>90.074000000000012</v>
      </c>
      <c r="D34" s="419">
        <v>27.961000000000002</v>
      </c>
      <c r="E34" s="419">
        <v>34.550000000000004</v>
      </c>
      <c r="F34" s="445">
        <v>27.562999999999999</v>
      </c>
      <c r="G34" s="419">
        <f t="shared" si="9"/>
        <v>84.320999999999998</v>
      </c>
      <c r="H34" s="419">
        <v>24.067999999999998</v>
      </c>
      <c r="I34" s="419">
        <v>21.765999999999998</v>
      </c>
      <c r="J34" s="445">
        <v>38.486999999999995</v>
      </c>
      <c r="K34" s="212">
        <f>(+C34-G34)/G34*100</f>
        <v>6.8227369220004679</v>
      </c>
      <c r="L34" s="421">
        <f>(+D34-H34)/H34*100</f>
        <v>16.175004154894484</v>
      </c>
      <c r="M34" s="421">
        <f>(+E34-I34)/I34*100</f>
        <v>58.733805016999021</v>
      </c>
      <c r="N34" s="421">
        <f>(+F34-J34)/J34*100</f>
        <v>-28.383610050146796</v>
      </c>
    </row>
    <row r="35" spans="1:14" ht="6.9" customHeight="1" x14ac:dyDescent="0.3">
      <c r="A35" s="196"/>
      <c r="B35" s="213"/>
      <c r="C35" s="446"/>
      <c r="D35" s="446"/>
      <c r="E35" s="446"/>
      <c r="F35" s="447"/>
      <c r="G35" s="448"/>
      <c r="H35" s="446"/>
      <c r="I35" s="446"/>
      <c r="J35" s="447"/>
      <c r="K35" s="212"/>
      <c r="L35" s="421"/>
      <c r="M35" s="421"/>
      <c r="N35" s="421"/>
    </row>
    <row r="36" spans="1:14" x14ac:dyDescent="0.3">
      <c r="A36" s="196"/>
      <c r="B36" s="248" t="s">
        <v>88</v>
      </c>
      <c r="C36" s="439">
        <f t="shared" ref="C36:J36" si="11">SUM(C38:C48)</f>
        <v>12632.924000000001</v>
      </c>
      <c r="D36" s="439">
        <f t="shared" si="11"/>
        <v>4322.2000000000007</v>
      </c>
      <c r="E36" s="439">
        <f t="shared" si="11"/>
        <v>4318.9380000000001</v>
      </c>
      <c r="F36" s="440">
        <f t="shared" si="11"/>
        <v>3991.7860000000001</v>
      </c>
      <c r="G36" s="441">
        <f t="shared" si="11"/>
        <v>13139.028999999999</v>
      </c>
      <c r="H36" s="439">
        <f t="shared" si="11"/>
        <v>4517.6090000000004</v>
      </c>
      <c r="I36" s="439">
        <f t="shared" si="11"/>
        <v>4043.1720000000005</v>
      </c>
      <c r="J36" s="440">
        <f t="shared" si="11"/>
        <v>4578.2480000000005</v>
      </c>
      <c r="K36" s="215">
        <f>(+C36-G36)/G36*100</f>
        <v>-3.8519208687338908</v>
      </c>
      <c r="L36" s="216">
        <f>(+D36-H36)/H36*100</f>
        <v>-4.3254960754682319</v>
      </c>
      <c r="M36" s="216">
        <f>(+E36-I36)/I36*100</f>
        <v>6.8205359554330016</v>
      </c>
      <c r="N36" s="216">
        <f>(+F36-J36)/J36*100</f>
        <v>-12.809747309451133</v>
      </c>
    </row>
    <row r="37" spans="1:14" ht="6.9" customHeight="1" x14ac:dyDescent="0.3">
      <c r="A37" s="196"/>
      <c r="B37" s="213"/>
      <c r="C37" s="442"/>
      <c r="D37" s="155"/>
      <c r="E37" s="443"/>
      <c r="F37" s="444"/>
      <c r="G37" s="443"/>
      <c r="H37" s="443"/>
      <c r="I37" s="443"/>
      <c r="J37" s="444"/>
      <c r="K37" s="212"/>
      <c r="L37" s="421"/>
      <c r="M37" s="421"/>
      <c r="N37" s="421"/>
    </row>
    <row r="38" spans="1:14" x14ac:dyDescent="0.3">
      <c r="A38" s="196"/>
      <c r="B38" s="211" t="s">
        <v>9</v>
      </c>
      <c r="C38" s="419">
        <f t="shared" ref="C38:C48" si="12">SUM(D38:F38)</f>
        <v>2142.8939999999998</v>
      </c>
      <c r="D38" s="419">
        <v>741.35299999999995</v>
      </c>
      <c r="E38" s="419">
        <v>681.255</v>
      </c>
      <c r="F38" s="445">
        <v>720.28599999999994</v>
      </c>
      <c r="G38" s="419">
        <f t="shared" ref="G38:G48" si="13">SUM(H38:J38)</f>
        <v>2174.502</v>
      </c>
      <c r="H38" s="419">
        <v>757.399</v>
      </c>
      <c r="I38" s="419">
        <v>640.649</v>
      </c>
      <c r="J38" s="445">
        <v>776.45399999999995</v>
      </c>
      <c r="K38" s="212">
        <f t="shared" ref="K38:N48" si="14">(+C38-G38)/G38*100</f>
        <v>-1.4535741976783729</v>
      </c>
      <c r="L38" s="421">
        <f t="shared" si="14"/>
        <v>-2.11856630389003</v>
      </c>
      <c r="M38" s="421">
        <f t="shared" si="14"/>
        <v>6.3382601081091199</v>
      </c>
      <c r="N38" s="421">
        <f t="shared" si="14"/>
        <v>-7.2339121184255619</v>
      </c>
    </row>
    <row r="39" spans="1:14" x14ac:dyDescent="0.3">
      <c r="A39" s="196"/>
      <c r="B39" s="211" t="s">
        <v>10</v>
      </c>
      <c r="C39" s="419">
        <f t="shared" si="12"/>
        <v>1248.6599999999999</v>
      </c>
      <c r="D39" s="419">
        <v>428.47300000000001</v>
      </c>
      <c r="E39" s="419">
        <v>476.12599999999998</v>
      </c>
      <c r="F39" s="445">
        <v>344.06099999999998</v>
      </c>
      <c r="G39" s="419">
        <f t="shared" si="13"/>
        <v>1078.528</v>
      </c>
      <c r="H39" s="419">
        <v>386.166</v>
      </c>
      <c r="I39" s="419">
        <v>398.56</v>
      </c>
      <c r="J39" s="445">
        <v>293.80200000000002</v>
      </c>
      <c r="K39" s="212">
        <f t="shared" si="14"/>
        <v>15.77446297175408</v>
      </c>
      <c r="L39" s="421">
        <f t="shared" si="14"/>
        <v>10.955651196635648</v>
      </c>
      <c r="M39" s="421">
        <f t="shared" si="14"/>
        <v>19.461561621838612</v>
      </c>
      <c r="N39" s="421">
        <f t="shared" si="14"/>
        <v>17.106418608450575</v>
      </c>
    </row>
    <row r="40" spans="1:14" x14ac:dyDescent="0.3">
      <c r="A40" s="196"/>
      <c r="B40" s="211" t="s">
        <v>11</v>
      </c>
      <c r="C40" s="419">
        <f t="shared" si="12"/>
        <v>176.26999999999998</v>
      </c>
      <c r="D40" s="419">
        <v>55.097999999999999</v>
      </c>
      <c r="E40" s="419">
        <v>73.287000000000006</v>
      </c>
      <c r="F40" s="445">
        <v>47.884999999999998</v>
      </c>
      <c r="G40" s="419">
        <f t="shared" si="13"/>
        <v>128.97900000000001</v>
      </c>
      <c r="H40" s="419">
        <v>31.585000000000001</v>
      </c>
      <c r="I40" s="419">
        <v>65.53</v>
      </c>
      <c r="J40" s="445">
        <v>31.864000000000001</v>
      </c>
      <c r="K40" s="212">
        <f t="shared" si="14"/>
        <v>36.665658750649307</v>
      </c>
      <c r="L40" s="421">
        <f t="shared" si="14"/>
        <v>74.443564983378181</v>
      </c>
      <c r="M40" s="421">
        <f t="shared" si="14"/>
        <v>11.837326415382275</v>
      </c>
      <c r="N40" s="421">
        <f t="shared" si="14"/>
        <v>50.279312076324366</v>
      </c>
    </row>
    <row r="41" spans="1:14" x14ac:dyDescent="0.3">
      <c r="A41" s="196"/>
      <c r="B41" s="211" t="s">
        <v>6</v>
      </c>
      <c r="C41" s="419">
        <f t="shared" si="12"/>
        <v>2007.482</v>
      </c>
      <c r="D41" s="419">
        <v>656.02599999999995</v>
      </c>
      <c r="E41" s="419">
        <v>773.71400000000006</v>
      </c>
      <c r="F41" s="445">
        <v>577.74199999999996</v>
      </c>
      <c r="G41" s="419">
        <f t="shared" si="13"/>
        <v>2050.2080000000001</v>
      </c>
      <c r="H41" s="419">
        <v>758.81200000000001</v>
      </c>
      <c r="I41" s="419">
        <v>616.428</v>
      </c>
      <c r="J41" s="445">
        <v>674.96799999999996</v>
      </c>
      <c r="K41" s="212">
        <f t="shared" si="14"/>
        <v>-2.0839836738516344</v>
      </c>
      <c r="L41" s="421">
        <f t="shared" si="14"/>
        <v>-13.545647670305696</v>
      </c>
      <c r="M41" s="421">
        <f t="shared" si="14"/>
        <v>25.515713108424677</v>
      </c>
      <c r="N41" s="421">
        <f t="shared" si="14"/>
        <v>-14.404534733498478</v>
      </c>
    </row>
    <row r="42" spans="1:14" x14ac:dyDescent="0.3">
      <c r="A42" s="196"/>
      <c r="B42" s="211" t="s">
        <v>133</v>
      </c>
      <c r="C42" s="419">
        <f t="shared" si="12"/>
        <v>854.33399999999995</v>
      </c>
      <c r="D42" s="419">
        <v>295.83999999999997</v>
      </c>
      <c r="E42" s="419">
        <v>317.8</v>
      </c>
      <c r="F42" s="445">
        <v>240.69399999999999</v>
      </c>
      <c r="G42" s="419">
        <f t="shared" si="13"/>
        <v>677.42100000000005</v>
      </c>
      <c r="H42" s="419">
        <v>232.018</v>
      </c>
      <c r="I42" s="419">
        <v>195.4</v>
      </c>
      <c r="J42" s="445">
        <v>250.00299999999999</v>
      </c>
      <c r="K42" s="212">
        <f t="shared" si="14"/>
        <v>26.115665147670335</v>
      </c>
      <c r="L42" s="421">
        <f t="shared" si="14"/>
        <v>27.507348567783524</v>
      </c>
      <c r="M42" s="421">
        <f t="shared" si="14"/>
        <v>62.640736949846463</v>
      </c>
      <c r="N42" s="421">
        <f t="shared" si="14"/>
        <v>-3.7235553173361913</v>
      </c>
    </row>
    <row r="43" spans="1:14" x14ac:dyDescent="0.3">
      <c r="A43" s="196"/>
      <c r="B43" s="211" t="s">
        <v>12</v>
      </c>
      <c r="C43" s="419">
        <f t="shared" si="12"/>
        <v>5443.5869999999995</v>
      </c>
      <c r="D43" s="419">
        <v>1915.971</v>
      </c>
      <c r="E43" s="419">
        <v>1734.96</v>
      </c>
      <c r="F43" s="445">
        <v>1792.6559999999999</v>
      </c>
      <c r="G43" s="419">
        <f t="shared" si="13"/>
        <v>6249.7999999999993</v>
      </c>
      <c r="H43" s="419">
        <v>2102.5819999999999</v>
      </c>
      <c r="I43" s="419">
        <v>1903.1579999999999</v>
      </c>
      <c r="J43" s="445">
        <v>2244.06</v>
      </c>
      <c r="K43" s="212">
        <f t="shared" si="14"/>
        <v>-12.899820794265413</v>
      </c>
      <c r="L43" s="421">
        <f t="shared" si="14"/>
        <v>-8.8753256710083086</v>
      </c>
      <c r="M43" s="421">
        <f t="shared" si="14"/>
        <v>-8.8378369005621114</v>
      </c>
      <c r="N43" s="421">
        <f t="shared" si="14"/>
        <v>-20.115504933023182</v>
      </c>
    </row>
    <row r="44" spans="1:14" x14ac:dyDescent="0.3">
      <c r="A44" s="196"/>
      <c r="B44" s="211" t="s">
        <v>14</v>
      </c>
      <c r="C44" s="419">
        <f t="shared" si="12"/>
        <v>234.80799999999999</v>
      </c>
      <c r="D44" s="419">
        <v>64.19</v>
      </c>
      <c r="E44" s="419">
        <v>86.667000000000002</v>
      </c>
      <c r="F44" s="445">
        <v>83.950999999999993</v>
      </c>
      <c r="G44" s="419">
        <f t="shared" si="13"/>
        <v>266.74099999999999</v>
      </c>
      <c r="H44" s="419">
        <v>95.058000000000007</v>
      </c>
      <c r="I44" s="419">
        <v>56.869</v>
      </c>
      <c r="J44" s="445">
        <v>114.81399999999999</v>
      </c>
      <c r="K44" s="212">
        <f t="shared" si="14"/>
        <v>-11.971537933800951</v>
      </c>
      <c r="L44" s="421">
        <f t="shared" si="14"/>
        <v>-32.472806076290276</v>
      </c>
      <c r="M44" s="421">
        <f t="shared" si="14"/>
        <v>52.397615572631842</v>
      </c>
      <c r="N44" s="421">
        <f t="shared" si="14"/>
        <v>-26.880868186806488</v>
      </c>
    </row>
    <row r="45" spans="1:14" x14ac:dyDescent="0.3">
      <c r="A45" s="196"/>
      <c r="B45" s="211" t="s">
        <v>66</v>
      </c>
      <c r="C45" s="419">
        <f t="shared" si="12"/>
        <v>111.116</v>
      </c>
      <c r="D45" s="419">
        <v>20.260999999999999</v>
      </c>
      <c r="E45" s="419">
        <v>39.652999999999999</v>
      </c>
      <c r="F45" s="445">
        <v>51.201999999999998</v>
      </c>
      <c r="G45" s="419">
        <f t="shared" si="13"/>
        <v>117.727</v>
      </c>
      <c r="H45" s="419">
        <v>23.593</v>
      </c>
      <c r="I45" s="419">
        <v>37.052</v>
      </c>
      <c r="J45" s="445">
        <v>57.082000000000001</v>
      </c>
      <c r="K45" s="212">
        <f t="shared" si="14"/>
        <v>-5.6155342444808785</v>
      </c>
      <c r="L45" s="421">
        <f t="shared" si="14"/>
        <v>-14.122833043699407</v>
      </c>
      <c r="M45" s="421">
        <f t="shared" si="14"/>
        <v>7.0198639749541156</v>
      </c>
      <c r="N45" s="421">
        <f t="shared" si="14"/>
        <v>-10.300970533618308</v>
      </c>
    </row>
    <row r="46" spans="1:14" x14ac:dyDescent="0.3">
      <c r="A46" s="196"/>
      <c r="B46" s="211" t="s">
        <v>13</v>
      </c>
      <c r="C46" s="419">
        <f t="shared" si="12"/>
        <v>258.75799999999998</v>
      </c>
      <c r="D46" s="419">
        <v>90.558999999999997</v>
      </c>
      <c r="E46" s="419">
        <v>83.67</v>
      </c>
      <c r="F46" s="445">
        <v>84.528999999999996</v>
      </c>
      <c r="G46" s="419">
        <f t="shared" si="13"/>
        <v>245.172</v>
      </c>
      <c r="H46" s="419">
        <v>79.305000000000007</v>
      </c>
      <c r="I46" s="419">
        <v>83.647999999999996</v>
      </c>
      <c r="J46" s="445">
        <v>82.218999999999994</v>
      </c>
      <c r="K46" s="212">
        <f t="shared" si="14"/>
        <v>5.5414158223614383</v>
      </c>
      <c r="L46" s="421">
        <f t="shared" si="14"/>
        <v>14.190782422293664</v>
      </c>
      <c r="M46" s="421">
        <f t="shared" si="14"/>
        <v>2.6300688599853642E-2</v>
      </c>
      <c r="N46" s="421">
        <f t="shared" si="14"/>
        <v>2.8095695642126546</v>
      </c>
    </row>
    <row r="47" spans="1:14" x14ac:dyDescent="0.3">
      <c r="A47" s="196"/>
      <c r="B47" s="211" t="s">
        <v>48</v>
      </c>
      <c r="C47" s="419">
        <f t="shared" si="12"/>
        <v>25.993000000000002</v>
      </c>
      <c r="D47" s="419">
        <v>11.474</v>
      </c>
      <c r="E47" s="419">
        <v>8.7620000000000005</v>
      </c>
      <c r="F47" s="445">
        <v>5.7569999999999997</v>
      </c>
      <c r="G47" s="419">
        <f t="shared" si="13"/>
        <v>20.579000000000001</v>
      </c>
      <c r="H47" s="419">
        <v>14.773999999999999</v>
      </c>
      <c r="I47" s="419">
        <v>1.6E-2</v>
      </c>
      <c r="J47" s="445">
        <v>5.7889999999999997</v>
      </c>
      <c r="K47" s="212">
        <f t="shared" si="14"/>
        <v>26.308372612857774</v>
      </c>
      <c r="L47" s="421">
        <f t="shared" si="14"/>
        <v>-22.336537159875451</v>
      </c>
      <c r="M47" s="421">
        <f t="shared" si="14"/>
        <v>54662.5</v>
      </c>
      <c r="N47" s="421">
        <f t="shared" si="14"/>
        <v>-0.552772499568147</v>
      </c>
    </row>
    <row r="48" spans="1:14" x14ac:dyDescent="0.3">
      <c r="A48" s="196"/>
      <c r="B48" s="211" t="s">
        <v>15</v>
      </c>
      <c r="C48" s="419">
        <f t="shared" si="12"/>
        <v>129.02199999999999</v>
      </c>
      <c r="D48" s="419">
        <v>42.955000000000005</v>
      </c>
      <c r="E48" s="419">
        <v>43.044000000000004</v>
      </c>
      <c r="F48" s="445">
        <v>43.022999999999996</v>
      </c>
      <c r="G48" s="419">
        <f t="shared" si="13"/>
        <v>129.37199999999999</v>
      </c>
      <c r="H48" s="419">
        <v>36.317000000000007</v>
      </c>
      <c r="I48" s="419">
        <v>45.861999999999995</v>
      </c>
      <c r="J48" s="445">
        <v>47.192999999999991</v>
      </c>
      <c r="K48" s="212">
        <f t="shared" si="14"/>
        <v>-0.27053767430355435</v>
      </c>
      <c r="L48" s="421">
        <f t="shared" si="14"/>
        <v>18.277941459922342</v>
      </c>
      <c r="M48" s="421">
        <f t="shared" si="14"/>
        <v>-6.1445205180759475</v>
      </c>
      <c r="N48" s="421">
        <f t="shared" si="14"/>
        <v>-8.8360561947746383</v>
      </c>
    </row>
    <row r="49" spans="1:14" ht="6.9" customHeight="1" thickBot="1" x14ac:dyDescent="0.35">
      <c r="A49" s="196"/>
      <c r="B49" s="218"/>
      <c r="C49" s="239"/>
      <c r="D49" s="220"/>
      <c r="E49" s="220"/>
      <c r="F49" s="221"/>
      <c r="G49" s="219"/>
      <c r="H49" s="220"/>
      <c r="I49" s="220"/>
      <c r="J49" s="221"/>
      <c r="K49" s="219"/>
      <c r="L49" s="220"/>
      <c r="M49" s="220"/>
      <c r="N49" s="220"/>
    </row>
    <row r="50" spans="1:14" ht="15" thickTop="1" x14ac:dyDescent="0.3">
      <c r="A50" s="196"/>
      <c r="B50" s="378" t="s">
        <v>183</v>
      </c>
      <c r="C50" s="196"/>
      <c r="D50" s="197"/>
      <c r="E50" s="197"/>
      <c r="F50" s="197"/>
      <c r="G50" s="197"/>
      <c r="H50" s="197"/>
      <c r="I50" s="197"/>
      <c r="J50" s="197"/>
      <c r="K50" s="222"/>
      <c r="L50" s="197"/>
      <c r="M50" s="197"/>
      <c r="N50" s="379" t="s">
        <v>121</v>
      </c>
    </row>
    <row r="51" spans="1:14" x14ac:dyDescent="0.3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3"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3">
      <c r="B53" s="22"/>
      <c r="C53" s="2"/>
      <c r="D53" s="2"/>
      <c r="E53" s="2"/>
      <c r="F53" s="6"/>
      <c r="G53" s="38"/>
      <c r="H53" s="1"/>
      <c r="I53" s="1"/>
      <c r="J53" s="1"/>
      <c r="K53" s="1"/>
      <c r="L53" s="1"/>
      <c r="M53" s="1"/>
      <c r="N53" s="1"/>
    </row>
    <row r="54" spans="1:14" x14ac:dyDescent="0.3">
      <c r="H54" s="39"/>
      <c r="I54" s="39"/>
      <c r="J54" s="39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="70" zoomScaleNormal="70" workbookViewId="0"/>
  </sheetViews>
  <sheetFormatPr defaultRowHeight="14.4" x14ac:dyDescent="0.3"/>
  <cols>
    <col min="1" max="1" width="3" style="35" customWidth="1"/>
    <col min="2" max="2" width="24.109375" style="35" customWidth="1"/>
    <col min="3" max="3" width="12.109375" style="36" bestFit="1" customWidth="1"/>
    <col min="4" max="6" width="10.109375" style="36" customWidth="1"/>
    <col min="7" max="7" width="10.88671875" style="36" bestFit="1" customWidth="1"/>
    <col min="8" max="13" width="10.109375" style="36" customWidth="1"/>
    <col min="14" max="14" width="10.44140625" style="36" customWidth="1"/>
  </cols>
  <sheetData>
    <row r="1" spans="1:14" ht="18.75" customHeight="1" x14ac:dyDescent="0.3">
      <c r="A1" s="196"/>
      <c r="B1" s="196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</row>
    <row r="2" spans="1:14" x14ac:dyDescent="0.3">
      <c r="A2" s="196"/>
      <c r="B2" s="198" t="s">
        <v>109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</row>
    <row r="3" spans="1:14" ht="6.9" customHeight="1" x14ac:dyDescent="0.3">
      <c r="A3" s="196"/>
      <c r="B3" s="196"/>
      <c r="C3" s="197"/>
      <c r="D3" s="197"/>
      <c r="E3" s="197"/>
      <c r="F3" s="197"/>
      <c r="G3" s="249"/>
      <c r="H3" s="197"/>
      <c r="I3" s="197"/>
      <c r="J3" s="197"/>
      <c r="K3" s="197"/>
      <c r="L3" s="196"/>
      <c r="M3" s="196"/>
      <c r="N3" s="197"/>
    </row>
    <row r="4" spans="1:14" ht="15" thickBot="1" x14ac:dyDescent="0.35">
      <c r="A4" s="196"/>
      <c r="B4" s="196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225" t="s">
        <v>174</v>
      </c>
    </row>
    <row r="5" spans="1:14" ht="22.5" customHeight="1" thickBot="1" x14ac:dyDescent="0.35">
      <c r="A5" s="196"/>
      <c r="B5" s="466"/>
      <c r="C5" s="460" t="s">
        <v>197</v>
      </c>
      <c r="D5" s="461"/>
      <c r="E5" s="461"/>
      <c r="F5" s="462"/>
      <c r="G5" s="460" t="s">
        <v>187</v>
      </c>
      <c r="H5" s="461"/>
      <c r="I5" s="461"/>
      <c r="J5" s="462"/>
      <c r="K5" s="460" t="s">
        <v>50</v>
      </c>
      <c r="L5" s="461"/>
      <c r="M5" s="461"/>
      <c r="N5" s="462"/>
    </row>
    <row r="6" spans="1:14" ht="22.5" customHeight="1" thickBot="1" x14ac:dyDescent="0.35">
      <c r="A6" s="196"/>
      <c r="B6" s="467"/>
      <c r="C6" s="132" t="s">
        <v>0</v>
      </c>
      <c r="D6" s="156" t="s">
        <v>189</v>
      </c>
      <c r="E6" s="156" t="s">
        <v>190</v>
      </c>
      <c r="F6" s="156" t="s">
        <v>191</v>
      </c>
      <c r="G6" s="132" t="s">
        <v>0</v>
      </c>
      <c r="H6" s="156" t="s">
        <v>192</v>
      </c>
      <c r="I6" s="156" t="s">
        <v>193</v>
      </c>
      <c r="J6" s="156" t="s">
        <v>194</v>
      </c>
      <c r="K6" s="132" t="str">
        <f>C6</f>
        <v>Total</v>
      </c>
      <c r="L6" s="156" t="str">
        <f>D6</f>
        <v>Jan.23</v>
      </c>
      <c r="M6" s="156" t="str">
        <f t="shared" ref="M6:N6" si="0">E6</f>
        <v>Fev.23</v>
      </c>
      <c r="N6" s="156" t="str">
        <f t="shared" si="0"/>
        <v>Mar.23</v>
      </c>
    </row>
    <row r="7" spans="1:14" ht="6.9" customHeight="1" x14ac:dyDescent="0.3">
      <c r="A7" s="196"/>
      <c r="B7" s="226"/>
      <c r="C7" s="227"/>
      <c r="D7" s="228"/>
      <c r="E7" s="228"/>
      <c r="F7" s="229"/>
      <c r="G7" s="227"/>
      <c r="H7" s="228"/>
      <c r="I7" s="228"/>
      <c r="J7" s="229"/>
      <c r="K7" s="227"/>
      <c r="L7" s="230"/>
      <c r="M7" s="228"/>
      <c r="N7" s="228"/>
    </row>
    <row r="8" spans="1:14" x14ac:dyDescent="0.3">
      <c r="A8" s="196"/>
      <c r="B8" s="231" t="s">
        <v>0</v>
      </c>
      <c r="C8" s="241">
        <f>'Q03'!C8</f>
        <v>20140.298000000006</v>
      </c>
      <c r="D8" s="250">
        <f>'Q03'!D8</f>
        <v>6821.7830000000013</v>
      </c>
      <c r="E8" s="250">
        <f>'Q03'!E8</f>
        <v>6675.3159999999989</v>
      </c>
      <c r="F8" s="251">
        <f>'Q03'!F8</f>
        <v>6643.1990000000005</v>
      </c>
      <c r="G8" s="241">
        <f>'Q03'!G8</f>
        <v>21078.915999999997</v>
      </c>
      <c r="H8" s="250">
        <f>'Q03'!H8</f>
        <v>7282.6550000000007</v>
      </c>
      <c r="I8" s="250">
        <f>'Q03'!I8</f>
        <v>6378.5299999999979</v>
      </c>
      <c r="J8" s="251">
        <f>'Q03'!J8</f>
        <v>7417.7309999999998</v>
      </c>
      <c r="K8" s="215">
        <f>(+C8-G8)/G8*100</f>
        <v>-4.4528760397355889</v>
      </c>
      <c r="L8" s="216">
        <f>(+D8-H8)/H8*100</f>
        <v>-6.3283514048104621</v>
      </c>
      <c r="M8" s="216">
        <f>(+E8-I8)/I8*100</f>
        <v>4.6528902427361958</v>
      </c>
      <c r="N8" s="216">
        <f>(+F8-J8)/J8*100</f>
        <v>-10.441629657370957</v>
      </c>
    </row>
    <row r="9" spans="1:14" ht="6.9" customHeight="1" x14ac:dyDescent="0.3">
      <c r="A9" s="196"/>
      <c r="B9" s="209"/>
      <c r="C9" s="244"/>
      <c r="D9" s="242"/>
      <c r="E9" s="242"/>
      <c r="F9" s="243"/>
      <c r="G9" s="244"/>
      <c r="H9" s="242"/>
      <c r="I9" s="242"/>
      <c r="J9" s="243"/>
      <c r="K9" s="233"/>
      <c r="L9" s="234"/>
      <c r="M9" s="234"/>
      <c r="N9" s="234"/>
    </row>
    <row r="10" spans="1:14" x14ac:dyDescent="0.3">
      <c r="A10" s="196"/>
      <c r="B10" s="252" t="s">
        <v>97</v>
      </c>
      <c r="C10" s="245"/>
      <c r="D10" s="246"/>
      <c r="E10" s="246"/>
      <c r="F10" s="247"/>
      <c r="G10" s="245"/>
      <c r="H10" s="246"/>
      <c r="I10" s="246"/>
      <c r="J10" s="247"/>
      <c r="K10" s="245"/>
      <c r="L10" s="234"/>
      <c r="M10" s="234"/>
      <c r="N10" s="234"/>
    </row>
    <row r="11" spans="1:14" ht="6.9" customHeight="1" x14ac:dyDescent="0.3">
      <c r="A11" s="196"/>
      <c r="B11" s="209"/>
      <c r="C11" s="245"/>
      <c r="D11" s="246"/>
      <c r="E11" s="246"/>
      <c r="F11" s="247"/>
      <c r="G11" s="245"/>
      <c r="H11" s="246"/>
      <c r="I11" s="246"/>
      <c r="J11" s="247"/>
      <c r="K11" s="233"/>
      <c r="L11" s="234"/>
      <c r="M11" s="234"/>
      <c r="N11" s="234"/>
    </row>
    <row r="12" spans="1:14" x14ac:dyDescent="0.3">
      <c r="A12" s="196"/>
      <c r="B12" s="248" t="s">
        <v>96</v>
      </c>
      <c r="C12" s="375">
        <f>SUM(D12:F12)</f>
        <v>3147.172</v>
      </c>
      <c r="D12" s="375">
        <f>SUM(D13:D16)</f>
        <v>1067.7060000000001</v>
      </c>
      <c r="E12" s="375">
        <f>SUM(E13:E16)</f>
        <v>996.93500000000006</v>
      </c>
      <c r="F12" s="414">
        <f>SUM(F13:F16)</f>
        <v>1082.5309999999999</v>
      </c>
      <c r="G12" s="375">
        <f>SUM(H12:J12)</f>
        <v>3255.7430000000004</v>
      </c>
      <c r="H12" s="375">
        <f>SUM(H13:H16)</f>
        <v>1109.7840000000001</v>
      </c>
      <c r="I12" s="375">
        <f>SUM(I13:I16)</f>
        <v>960.26800000000003</v>
      </c>
      <c r="J12" s="414">
        <f>SUM(J13:J16)</f>
        <v>1185.691</v>
      </c>
      <c r="K12" s="215">
        <f t="shared" ref="K12:N28" si="1">(+C12-G12)/G12*100</f>
        <v>-3.3347533880899185</v>
      </c>
      <c r="L12" s="216">
        <f t="shared" si="1"/>
        <v>-3.7915486256785078</v>
      </c>
      <c r="M12" s="216">
        <f t="shared" si="1"/>
        <v>3.8184131929836287</v>
      </c>
      <c r="N12" s="216">
        <f t="shared" si="1"/>
        <v>-8.7004118273648103</v>
      </c>
    </row>
    <row r="13" spans="1:14" x14ac:dyDescent="0.3">
      <c r="A13" s="196"/>
      <c r="B13" s="211" t="s">
        <v>94</v>
      </c>
      <c r="C13" s="419">
        <f>SUM(D13:F13)</f>
        <v>620.33699999999999</v>
      </c>
      <c r="D13" s="419">
        <v>262.15199999999999</v>
      </c>
      <c r="E13" s="419">
        <v>177.935</v>
      </c>
      <c r="F13" s="445">
        <v>180.25</v>
      </c>
      <c r="G13" s="419">
        <f>SUM(H13:J13)</f>
        <v>573.08900000000006</v>
      </c>
      <c r="H13" s="419">
        <v>195.47300000000001</v>
      </c>
      <c r="I13" s="419">
        <v>145.76400000000001</v>
      </c>
      <c r="J13" s="445">
        <v>231.852</v>
      </c>
      <c r="K13" s="212">
        <f t="shared" si="1"/>
        <v>8.2444437076963482</v>
      </c>
      <c r="L13" s="421">
        <f t="shared" si="1"/>
        <v>34.111616438075828</v>
      </c>
      <c r="M13" s="421">
        <f t="shared" si="1"/>
        <v>22.070607283005401</v>
      </c>
      <c r="N13" s="421">
        <f t="shared" si="1"/>
        <v>-22.256439452754346</v>
      </c>
    </row>
    <row r="14" spans="1:14" x14ac:dyDescent="0.3">
      <c r="A14" s="196"/>
      <c r="B14" s="211" t="s">
        <v>93</v>
      </c>
      <c r="C14" s="419">
        <f>SUM(D14:F14)</f>
        <v>616.44799999999998</v>
      </c>
      <c r="D14" s="419">
        <v>198.084</v>
      </c>
      <c r="E14" s="419">
        <v>185.56700000000001</v>
      </c>
      <c r="F14" s="445">
        <v>232.797</v>
      </c>
      <c r="G14" s="419">
        <f>SUM(H14:J14)</f>
        <v>705.7170000000001</v>
      </c>
      <c r="H14" s="419">
        <v>267.55900000000003</v>
      </c>
      <c r="I14" s="419">
        <v>210.48500000000001</v>
      </c>
      <c r="J14" s="445">
        <v>227.673</v>
      </c>
      <c r="K14" s="212">
        <f t="shared" si="1"/>
        <v>-12.649404789738677</v>
      </c>
      <c r="L14" s="421">
        <f t="shared" si="1"/>
        <v>-25.966235484509966</v>
      </c>
      <c r="M14" s="421">
        <f t="shared" si="1"/>
        <v>-11.83837328075635</v>
      </c>
      <c r="N14" s="421">
        <f t="shared" si="1"/>
        <v>2.2505962498847012</v>
      </c>
    </row>
    <row r="15" spans="1:14" x14ac:dyDescent="0.3">
      <c r="A15" s="196"/>
      <c r="B15" s="211" t="s">
        <v>92</v>
      </c>
      <c r="C15" s="419">
        <f>SUM(D15:F15)</f>
        <v>1368.6309999999999</v>
      </c>
      <c r="D15" s="419">
        <v>441.53300000000002</v>
      </c>
      <c r="E15" s="419">
        <v>444.57299999999998</v>
      </c>
      <c r="F15" s="445">
        <v>482.52499999999998</v>
      </c>
      <c r="G15" s="419">
        <f>SUM(H15:J15)</f>
        <v>1438.6949999999999</v>
      </c>
      <c r="H15" s="419">
        <v>484.79899999999998</v>
      </c>
      <c r="I15" s="419">
        <v>420.30399999999997</v>
      </c>
      <c r="J15" s="445">
        <v>533.59199999999998</v>
      </c>
      <c r="K15" s="212">
        <f t="shared" si="1"/>
        <v>-4.8699689649300293</v>
      </c>
      <c r="L15" s="421">
        <f t="shared" si="1"/>
        <v>-8.9245233591653381</v>
      </c>
      <c r="M15" s="421">
        <f t="shared" si="1"/>
        <v>5.7741539457154838</v>
      </c>
      <c r="N15" s="421">
        <f t="shared" si="1"/>
        <v>-9.5704208458897444</v>
      </c>
    </row>
    <row r="16" spans="1:14" x14ac:dyDescent="0.3">
      <c r="A16" s="196"/>
      <c r="B16" s="211" t="s">
        <v>91</v>
      </c>
      <c r="C16" s="419">
        <f>SUM(D16:F16)</f>
        <v>541.75600000000009</v>
      </c>
      <c r="D16" s="419">
        <v>165.93700000000001</v>
      </c>
      <c r="E16" s="419">
        <v>188.86</v>
      </c>
      <c r="F16" s="445">
        <v>186.959</v>
      </c>
      <c r="G16" s="419">
        <f>SUM(H16:J16)</f>
        <v>538.24199999999996</v>
      </c>
      <c r="H16" s="419">
        <v>161.953</v>
      </c>
      <c r="I16" s="419">
        <v>183.715</v>
      </c>
      <c r="J16" s="445">
        <v>192.57400000000001</v>
      </c>
      <c r="K16" s="212">
        <f t="shared" si="1"/>
        <v>0.65286618286943865</v>
      </c>
      <c r="L16" s="421">
        <f t="shared" si="1"/>
        <v>2.4599729551166134</v>
      </c>
      <c r="M16" s="421">
        <f t="shared" si="1"/>
        <v>2.800533434939994</v>
      </c>
      <c r="N16" s="421">
        <f t="shared" si="1"/>
        <v>-2.9157622524328355</v>
      </c>
    </row>
    <row r="17" spans="1:14" ht="6.9" customHeight="1" x14ac:dyDescent="0.3">
      <c r="A17" s="196"/>
      <c r="B17" s="211"/>
      <c r="C17" s="446"/>
      <c r="D17" s="446"/>
      <c r="E17" s="446"/>
      <c r="F17" s="445"/>
      <c r="G17" s="446"/>
      <c r="H17" s="446"/>
      <c r="I17" s="446"/>
      <c r="J17" s="447"/>
      <c r="K17" s="245"/>
      <c r="L17" s="234"/>
      <c r="M17" s="234"/>
      <c r="N17" s="234"/>
    </row>
    <row r="18" spans="1:14" x14ac:dyDescent="0.3">
      <c r="A18" s="196"/>
      <c r="B18" s="248" t="s">
        <v>127</v>
      </c>
      <c r="C18" s="375">
        <f>SUM(D18:F18)</f>
        <v>2919.5549999999998</v>
      </c>
      <c r="D18" s="375">
        <f>SUM(D19:D22)</f>
        <v>910.66599999999994</v>
      </c>
      <c r="E18" s="375">
        <f>SUM(E19:E22)</f>
        <v>1096.9999999999998</v>
      </c>
      <c r="F18" s="414">
        <f>SUM(F19:F22)</f>
        <v>911.88900000000001</v>
      </c>
      <c r="G18" s="375">
        <f>SUM(H18:J18)</f>
        <v>2948.7759999999998</v>
      </c>
      <c r="H18" s="375">
        <f>SUM(H19:H22)</f>
        <v>1091.6569999999999</v>
      </c>
      <c r="I18" s="375">
        <f>SUM(I19:I22)</f>
        <v>844.07799999999997</v>
      </c>
      <c r="J18" s="414">
        <f>SUM(J19:J22)</f>
        <v>1013.0409999999999</v>
      </c>
      <c r="K18" s="215">
        <f t="shared" si="1"/>
        <v>-0.99095353461910984</v>
      </c>
      <c r="L18" s="216">
        <f t="shared" si="1"/>
        <v>-16.579475054893617</v>
      </c>
      <c r="M18" s="216">
        <f t="shared" si="1"/>
        <v>29.964292399517557</v>
      </c>
      <c r="N18" s="216">
        <f t="shared" si="1"/>
        <v>-9.9849858001798477</v>
      </c>
    </row>
    <row r="19" spans="1:14" x14ac:dyDescent="0.3">
      <c r="A19" s="196"/>
      <c r="B19" s="211" t="s">
        <v>94</v>
      </c>
      <c r="C19" s="419">
        <f>SUM(D19:F19)</f>
        <v>524.10599999999999</v>
      </c>
      <c r="D19" s="419">
        <v>141.96799999999999</v>
      </c>
      <c r="E19" s="419">
        <v>255.62100000000001</v>
      </c>
      <c r="F19" s="445">
        <v>126.517</v>
      </c>
      <c r="G19" s="419">
        <f>SUM(H19:J19)</f>
        <v>325.596</v>
      </c>
      <c r="H19" s="419">
        <v>104.62</v>
      </c>
      <c r="I19" s="419">
        <v>116.72</v>
      </c>
      <c r="J19" s="445">
        <v>104.256</v>
      </c>
      <c r="K19" s="212">
        <f t="shared" si="1"/>
        <v>60.96819371245347</v>
      </c>
      <c r="L19" s="421">
        <f t="shared" si="1"/>
        <v>35.698719174154064</v>
      </c>
      <c r="M19" s="421">
        <f t="shared" si="1"/>
        <v>119.00359835503771</v>
      </c>
      <c r="N19" s="421">
        <f t="shared" si="1"/>
        <v>21.352248311847756</v>
      </c>
    </row>
    <row r="20" spans="1:14" x14ac:dyDescent="0.3">
      <c r="A20" s="196"/>
      <c r="B20" s="211" t="s">
        <v>93</v>
      </c>
      <c r="C20" s="419">
        <f>SUM(D20:F20)</f>
        <v>1618.8649999999998</v>
      </c>
      <c r="D20" s="419">
        <v>527.58299999999997</v>
      </c>
      <c r="E20" s="419">
        <v>587.92499999999995</v>
      </c>
      <c r="F20" s="445">
        <v>503.35700000000003</v>
      </c>
      <c r="G20" s="419">
        <f>SUM(H20:J20)</f>
        <v>1828.874</v>
      </c>
      <c r="H20" s="419">
        <v>712.72400000000005</v>
      </c>
      <c r="I20" s="419">
        <v>482.113</v>
      </c>
      <c r="J20" s="445">
        <v>634.03700000000003</v>
      </c>
      <c r="K20" s="212">
        <f t="shared" si="1"/>
        <v>-11.482967115285156</v>
      </c>
      <c r="L20" s="421">
        <f t="shared" si="1"/>
        <v>-25.976535096334636</v>
      </c>
      <c r="M20" s="421">
        <f t="shared" si="1"/>
        <v>21.947551715054345</v>
      </c>
      <c r="N20" s="421">
        <f t="shared" si="1"/>
        <v>-20.610784544119664</v>
      </c>
    </row>
    <row r="21" spans="1:14" x14ac:dyDescent="0.3">
      <c r="A21" s="196"/>
      <c r="B21" s="211" t="s">
        <v>92</v>
      </c>
      <c r="C21" s="419">
        <f>SUM(D21:F21)</f>
        <v>743.93100000000004</v>
      </c>
      <c r="D21" s="419">
        <v>237.209</v>
      </c>
      <c r="E21" s="419">
        <v>239.37299999999999</v>
      </c>
      <c r="F21" s="445">
        <v>267.34899999999999</v>
      </c>
      <c r="G21" s="419">
        <f>SUM(H21:J21)</f>
        <v>739.92200000000003</v>
      </c>
      <c r="H21" s="419">
        <v>250.11600000000001</v>
      </c>
      <c r="I21" s="419">
        <v>234.66499999999999</v>
      </c>
      <c r="J21" s="445">
        <v>255.14099999999999</v>
      </c>
      <c r="K21" s="212">
        <f t="shared" si="1"/>
        <v>0.54181386686705013</v>
      </c>
      <c r="L21" s="421">
        <f t="shared" si="1"/>
        <v>-5.1604055718146826</v>
      </c>
      <c r="M21" s="421">
        <f t="shared" si="1"/>
        <v>2.0062642490358589</v>
      </c>
      <c r="N21" s="421">
        <f t="shared" si="1"/>
        <v>4.7848052645399992</v>
      </c>
    </row>
    <row r="22" spans="1:14" x14ac:dyDescent="0.3">
      <c r="A22" s="196"/>
      <c r="B22" s="211" t="s">
        <v>91</v>
      </c>
      <c r="C22" s="419">
        <f>SUM(D22:F22)</f>
        <v>32.652999999999999</v>
      </c>
      <c r="D22" s="419">
        <v>3.9060000000000001</v>
      </c>
      <c r="E22" s="419">
        <v>14.081</v>
      </c>
      <c r="F22" s="445">
        <v>14.666</v>
      </c>
      <c r="G22" s="419">
        <f>SUM(H22:J22)</f>
        <v>54.384</v>
      </c>
      <c r="H22" s="419">
        <v>24.196999999999999</v>
      </c>
      <c r="I22" s="419">
        <v>10.58</v>
      </c>
      <c r="J22" s="445">
        <v>19.606999999999999</v>
      </c>
      <c r="K22" s="212">
        <f t="shared" si="1"/>
        <v>-39.95844365989997</v>
      </c>
      <c r="L22" s="421">
        <f t="shared" si="1"/>
        <v>-83.857502996239205</v>
      </c>
      <c r="M22" s="421">
        <f t="shared" si="1"/>
        <v>33.090737240075605</v>
      </c>
      <c r="N22" s="421">
        <f t="shared" si="1"/>
        <v>-25.200183607895134</v>
      </c>
    </row>
    <row r="23" spans="1:14" ht="6.9" customHeight="1" x14ac:dyDescent="0.3">
      <c r="A23" s="196"/>
      <c r="B23" s="211"/>
      <c r="C23" s="446"/>
      <c r="D23" s="446"/>
      <c r="E23" s="446"/>
      <c r="F23" s="447"/>
      <c r="G23" s="446"/>
      <c r="H23" s="446"/>
      <c r="I23" s="446"/>
      <c r="J23" s="447"/>
      <c r="K23" s="245"/>
      <c r="L23" s="234"/>
      <c r="M23" s="234"/>
      <c r="N23" s="234"/>
    </row>
    <row r="24" spans="1:14" x14ac:dyDescent="0.3">
      <c r="A24" s="196"/>
      <c r="B24" s="248" t="s">
        <v>95</v>
      </c>
      <c r="C24" s="375">
        <f>SUM(D24:F24)</f>
        <v>9247.7870000000003</v>
      </c>
      <c r="D24" s="375">
        <f>SUM(D25:D28)</f>
        <v>3217.9279999999999</v>
      </c>
      <c r="E24" s="375">
        <f>SUM(E25:E28)</f>
        <v>2885.1869999999999</v>
      </c>
      <c r="F24" s="414">
        <f>SUM(F25:F28)</f>
        <v>3144.672</v>
      </c>
      <c r="G24" s="375">
        <f>SUM(H24:J24)</f>
        <v>10506.618</v>
      </c>
      <c r="H24" s="375">
        <f>SUM(H25:H28)</f>
        <v>3645.424</v>
      </c>
      <c r="I24" s="375">
        <f>SUM(I25:I28)</f>
        <v>3198.5149999999999</v>
      </c>
      <c r="J24" s="414">
        <f>SUM(J25:J28)</f>
        <v>3662.6790000000005</v>
      </c>
      <c r="K24" s="215">
        <f t="shared" si="1"/>
        <v>-11.981315014974372</v>
      </c>
      <c r="L24" s="216">
        <f t="shared" si="1"/>
        <v>-11.726921203130283</v>
      </c>
      <c r="M24" s="216">
        <f t="shared" si="1"/>
        <v>-9.7960459775864734</v>
      </c>
      <c r="N24" s="216">
        <f t="shared" si="1"/>
        <v>-14.142844622747461</v>
      </c>
    </row>
    <row r="25" spans="1:14" x14ac:dyDescent="0.3">
      <c r="A25" s="196"/>
      <c r="B25" s="211" t="s">
        <v>94</v>
      </c>
      <c r="C25" s="419">
        <f>SUM(D25:F25)</f>
        <v>5630.3359999999993</v>
      </c>
      <c r="D25" s="419">
        <v>2102.8879999999999</v>
      </c>
      <c r="E25" s="419">
        <v>1742.9849999999999</v>
      </c>
      <c r="F25" s="445">
        <v>1784.463</v>
      </c>
      <c r="G25" s="419">
        <f>SUM(H25:J25)</f>
        <v>6326.9529999999995</v>
      </c>
      <c r="H25" s="419">
        <v>2198.54</v>
      </c>
      <c r="I25" s="419">
        <v>2021.3530000000001</v>
      </c>
      <c r="J25" s="445">
        <v>2107.06</v>
      </c>
      <c r="K25" s="212">
        <f t="shared" si="1"/>
        <v>-11.010307805352754</v>
      </c>
      <c r="L25" s="421">
        <f t="shared" si="1"/>
        <v>-4.3507054681743362</v>
      </c>
      <c r="M25" s="421">
        <f t="shared" si="1"/>
        <v>-13.771369968530985</v>
      </c>
      <c r="N25" s="421">
        <f t="shared" si="1"/>
        <v>-15.310290167342172</v>
      </c>
    </row>
    <row r="26" spans="1:14" x14ac:dyDescent="0.3">
      <c r="A26" s="196"/>
      <c r="B26" s="211" t="s">
        <v>93</v>
      </c>
      <c r="C26" s="419">
        <f>SUM(D26:F26)</f>
        <v>62.756</v>
      </c>
      <c r="D26" s="419">
        <v>38.506999999999998</v>
      </c>
      <c r="E26" s="419">
        <v>17.657</v>
      </c>
      <c r="F26" s="445">
        <v>6.5919999999999996</v>
      </c>
      <c r="G26" s="419">
        <f>SUM(H26:J26)</f>
        <v>59.463000000000001</v>
      </c>
      <c r="H26" s="419">
        <v>8.1120000000000001</v>
      </c>
      <c r="I26" s="419">
        <v>8.4640000000000004</v>
      </c>
      <c r="J26" s="445">
        <v>42.887</v>
      </c>
      <c r="K26" s="212">
        <f t="shared" si="1"/>
        <v>5.5378975161024488</v>
      </c>
      <c r="L26" s="421">
        <v>0</v>
      </c>
      <c r="M26" s="421">
        <f t="shared" si="1"/>
        <v>108.61294896030245</v>
      </c>
      <c r="N26" s="421">
        <f t="shared" si="1"/>
        <v>-84.629374868841381</v>
      </c>
    </row>
    <row r="27" spans="1:14" x14ac:dyDescent="0.3">
      <c r="A27" s="196"/>
      <c r="B27" s="211" t="s">
        <v>92</v>
      </c>
      <c r="C27" s="419">
        <f>SUM(D27:F27)</f>
        <v>3536.9549999999999</v>
      </c>
      <c r="D27" s="419">
        <v>1068.953</v>
      </c>
      <c r="E27" s="419">
        <v>1120.4469999999999</v>
      </c>
      <c r="F27" s="445">
        <v>1347.5550000000001</v>
      </c>
      <c r="G27" s="419">
        <f>SUM(H27:J27)</f>
        <v>4105.5420000000004</v>
      </c>
      <c r="H27" s="419">
        <v>1434.31</v>
      </c>
      <c r="I27" s="419">
        <v>1165.1279999999999</v>
      </c>
      <c r="J27" s="445">
        <v>1506.104</v>
      </c>
      <c r="K27" s="212">
        <f t="shared" si="1"/>
        <v>-13.849255469801561</v>
      </c>
      <c r="L27" s="421">
        <f t="shared" si="1"/>
        <v>-25.472666299475005</v>
      </c>
      <c r="M27" s="421">
        <f t="shared" si="1"/>
        <v>-3.8348576293763466</v>
      </c>
      <c r="N27" s="421">
        <f t="shared" si="1"/>
        <v>-10.527095074443729</v>
      </c>
    </row>
    <row r="28" spans="1:14" x14ac:dyDescent="0.3">
      <c r="A28" s="196"/>
      <c r="B28" s="211" t="s">
        <v>91</v>
      </c>
      <c r="C28" s="419">
        <f>SUM(D28:F28)</f>
        <v>17.740000000000002</v>
      </c>
      <c r="D28" s="419">
        <v>7.58</v>
      </c>
      <c r="E28" s="419">
        <v>4.0979999999999999</v>
      </c>
      <c r="F28" s="445">
        <v>6.0620000000000003</v>
      </c>
      <c r="G28" s="419">
        <f>SUM(H28:J28)</f>
        <v>14.66</v>
      </c>
      <c r="H28" s="419">
        <v>4.4619999999999997</v>
      </c>
      <c r="I28" s="387">
        <v>3.57</v>
      </c>
      <c r="J28" s="445">
        <v>6.6280000000000001</v>
      </c>
      <c r="K28" s="212">
        <f t="shared" si="1"/>
        <v>21.00954979536154</v>
      </c>
      <c r="L28" s="421">
        <f t="shared" si="1"/>
        <v>69.87897803675483</v>
      </c>
      <c r="M28" s="421">
        <f t="shared" si="1"/>
        <v>14.789915966386555</v>
      </c>
      <c r="N28" s="421">
        <f t="shared" si="1"/>
        <v>-8.5395292697646319</v>
      </c>
    </row>
    <row r="29" spans="1:14" ht="6.9" customHeight="1" thickBot="1" x14ac:dyDescent="0.35">
      <c r="A29" s="196"/>
      <c r="B29" s="218"/>
      <c r="C29" s="239"/>
      <c r="D29" s="220"/>
      <c r="E29" s="220"/>
      <c r="F29" s="221"/>
      <c r="G29" s="219"/>
      <c r="H29" s="220"/>
      <c r="I29" s="220"/>
      <c r="J29" s="221"/>
      <c r="K29" s="219"/>
      <c r="L29" s="220"/>
      <c r="M29" s="220"/>
      <c r="N29" s="220"/>
    </row>
    <row r="30" spans="1:14" ht="15" thickTop="1" x14ac:dyDescent="0.3">
      <c r="A30" s="196"/>
      <c r="B30" s="378" t="s">
        <v>183</v>
      </c>
      <c r="C30" s="196"/>
      <c r="D30" s="197"/>
      <c r="E30" s="197"/>
      <c r="F30" s="197"/>
      <c r="G30" s="197"/>
      <c r="H30" s="197"/>
      <c r="I30" s="197"/>
      <c r="J30" s="197"/>
      <c r="K30" s="222"/>
      <c r="L30" s="197"/>
      <c r="M30" s="197"/>
      <c r="N30" s="379" t="s">
        <v>121</v>
      </c>
    </row>
    <row r="31" spans="1:14" x14ac:dyDescent="0.3">
      <c r="A31" s="37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3">
      <c r="A32" s="37"/>
      <c r="B32" s="22"/>
      <c r="C32" s="2"/>
      <c r="D32" s="2"/>
      <c r="E32" s="2"/>
      <c r="F32" s="6"/>
      <c r="G32" s="38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3"/>
  <sheetViews>
    <sheetView showGridLines="0" zoomScaleNormal="100" workbookViewId="0"/>
  </sheetViews>
  <sheetFormatPr defaultRowHeight="14.4" x14ac:dyDescent="0.3"/>
  <cols>
    <col min="1" max="1" width="2.109375" style="1" customWidth="1"/>
    <col min="2" max="2" width="26.5546875" style="1" customWidth="1"/>
    <col min="3" max="3" width="11.5546875" style="2" bestFit="1" customWidth="1"/>
    <col min="4" max="4" width="11.44140625" style="2" bestFit="1" customWidth="1"/>
    <col min="5" max="5" width="12.44140625" style="2" customWidth="1"/>
    <col min="6" max="6" width="11.44140625" style="2" bestFit="1" customWidth="1"/>
    <col min="7" max="7" width="12" style="2" customWidth="1"/>
    <col min="8" max="8" width="12" style="2" bestFit="1" customWidth="1"/>
    <col min="9" max="9" width="11.5546875" style="2" bestFit="1" customWidth="1"/>
    <col min="10" max="10" width="12.109375" style="2" customWidth="1"/>
    <col min="11" max="11" width="8" style="2" customWidth="1"/>
    <col min="12" max="12" width="9.88671875" style="2" customWidth="1"/>
    <col min="13" max="14" width="8" style="2" customWidth="1"/>
  </cols>
  <sheetData>
    <row r="1" spans="1:14" ht="6.9" customHeight="1" x14ac:dyDescent="0.3"/>
    <row r="2" spans="1:14" x14ac:dyDescent="0.3">
      <c r="B2" s="64" t="s">
        <v>99</v>
      </c>
      <c r="C2" s="155"/>
      <c r="D2" s="155"/>
      <c r="E2" s="155"/>
      <c r="F2" s="155"/>
      <c r="G2" s="155"/>
      <c r="H2" s="155"/>
      <c r="I2" s="155"/>
      <c r="J2" s="155"/>
      <c r="K2" s="52"/>
      <c r="L2" s="52"/>
      <c r="M2" s="155"/>
      <c r="N2" s="155"/>
    </row>
    <row r="3" spans="1:14" ht="6.9" customHeight="1" x14ac:dyDescent="0.3">
      <c r="B3" s="52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4" ht="15" thickBot="1" x14ac:dyDescent="0.35">
      <c r="B4" s="52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77" t="s">
        <v>54</v>
      </c>
    </row>
    <row r="5" spans="1:14" ht="22.5" customHeight="1" thickBot="1" x14ac:dyDescent="0.35">
      <c r="B5" s="469"/>
      <c r="C5" s="468" t="s">
        <v>196</v>
      </c>
      <c r="D5" s="468"/>
      <c r="E5" s="468"/>
      <c r="F5" s="468"/>
      <c r="G5" s="468" t="s">
        <v>187</v>
      </c>
      <c r="H5" s="468"/>
      <c r="I5" s="468"/>
      <c r="J5" s="468"/>
      <c r="K5" s="468" t="s">
        <v>50</v>
      </c>
      <c r="L5" s="468"/>
      <c r="M5" s="468"/>
      <c r="N5" s="468"/>
    </row>
    <row r="6" spans="1:14" ht="22.5" customHeight="1" x14ac:dyDescent="0.3">
      <c r="B6" s="470"/>
      <c r="C6" s="132" t="s">
        <v>0</v>
      </c>
      <c r="D6" s="156" t="s">
        <v>189</v>
      </c>
      <c r="E6" s="156" t="s">
        <v>190</v>
      </c>
      <c r="F6" s="156" t="s">
        <v>191</v>
      </c>
      <c r="G6" s="132" t="s">
        <v>0</v>
      </c>
      <c r="H6" s="156" t="s">
        <v>192</v>
      </c>
      <c r="I6" s="156" t="s">
        <v>193</v>
      </c>
      <c r="J6" s="156" t="s">
        <v>194</v>
      </c>
      <c r="K6" s="132" t="str">
        <f>C6</f>
        <v>Total</v>
      </c>
      <c r="L6" s="156" t="str">
        <f>D6</f>
        <v>Jan.23</v>
      </c>
      <c r="M6" s="156" t="str">
        <f>E6</f>
        <v>Fev.23</v>
      </c>
      <c r="N6" s="156" t="str">
        <f>F6</f>
        <v>Mar.23</v>
      </c>
    </row>
    <row r="7" spans="1:14" ht="6.9" customHeight="1" x14ac:dyDescent="0.3">
      <c r="B7" s="157"/>
      <c r="C7" s="158"/>
      <c r="D7" s="155"/>
      <c r="E7" s="374"/>
      <c r="F7" s="159"/>
      <c r="G7" s="158"/>
      <c r="H7" s="155"/>
      <c r="I7" s="374"/>
      <c r="J7" s="159"/>
      <c r="K7" s="158"/>
      <c r="L7" s="374"/>
      <c r="M7" s="374"/>
      <c r="N7" s="374"/>
    </row>
    <row r="8" spans="1:14" x14ac:dyDescent="0.3">
      <c r="A8" s="3"/>
      <c r="B8" s="160" t="s">
        <v>55</v>
      </c>
      <c r="C8" s="161">
        <f t="shared" ref="C8:J8" si="0">SUM(C10)+SUM(C18)</f>
        <v>4811443</v>
      </c>
      <c r="D8" s="375">
        <f t="shared" si="0"/>
        <v>1488046</v>
      </c>
      <c r="E8" s="375">
        <f t="shared" si="0"/>
        <v>1490431</v>
      </c>
      <c r="F8" s="162">
        <f t="shared" si="0"/>
        <v>1832966</v>
      </c>
      <c r="G8" s="161">
        <f t="shared" si="0"/>
        <v>3634101</v>
      </c>
      <c r="H8" s="375">
        <f t="shared" si="0"/>
        <v>1030318</v>
      </c>
      <c r="I8" s="375">
        <f t="shared" si="0"/>
        <v>1179729</v>
      </c>
      <c r="J8" s="162">
        <f t="shared" si="0"/>
        <v>1424054</v>
      </c>
      <c r="K8" s="163">
        <f>(C8-G8)/G8*100</f>
        <v>32.397063262688626</v>
      </c>
      <c r="L8" s="208">
        <f>(D8-H8)/H8*100</f>
        <v>44.425895694339026</v>
      </c>
      <c r="M8" s="208">
        <f>(E8-I8)/I8*100</f>
        <v>26.336726485489464</v>
      </c>
      <c r="N8" s="208">
        <f>(F8-J8)/J8*100</f>
        <v>28.714641439158907</v>
      </c>
    </row>
    <row r="9" spans="1:14" ht="6.9" customHeight="1" x14ac:dyDescent="0.3">
      <c r="B9" s="157"/>
      <c r="C9" s="164"/>
      <c r="D9" s="165"/>
      <c r="E9" s="165"/>
      <c r="F9" s="166"/>
      <c r="G9" s="164"/>
      <c r="H9" s="165"/>
      <c r="I9" s="165"/>
      <c r="J9" s="166"/>
      <c r="K9" s="163"/>
      <c r="L9" s="208"/>
      <c r="M9" s="208"/>
      <c r="N9" s="208"/>
    </row>
    <row r="10" spans="1:14" x14ac:dyDescent="0.3">
      <c r="A10" s="3"/>
      <c r="B10" s="167" t="s">
        <v>114</v>
      </c>
      <c r="C10" s="161">
        <f>SUM(C12:C16)</f>
        <v>4795379</v>
      </c>
      <c r="D10" s="375">
        <f t="shared" ref="D10:J10" si="1">SUM(D12:D16)</f>
        <v>1483944</v>
      </c>
      <c r="E10" s="375">
        <f t="shared" si="1"/>
        <v>1484975</v>
      </c>
      <c r="F10" s="162">
        <f t="shared" si="1"/>
        <v>1826460</v>
      </c>
      <c r="G10" s="161">
        <f>SUM(G12:G16)</f>
        <v>3625900</v>
      </c>
      <c r="H10" s="375">
        <f t="shared" si="1"/>
        <v>1029544</v>
      </c>
      <c r="I10" s="375">
        <f t="shared" si="1"/>
        <v>1176822</v>
      </c>
      <c r="J10" s="162">
        <f t="shared" si="1"/>
        <v>1419534</v>
      </c>
      <c r="K10" s="163">
        <f>(C10-G10)/G10*100</f>
        <v>32.253481894150418</v>
      </c>
      <c r="L10" s="208">
        <f>(D10-H10)/H10*100</f>
        <v>44.136044695515686</v>
      </c>
      <c r="M10" s="208">
        <f>(E10-I10)/I10*100</f>
        <v>26.185183485692825</v>
      </c>
      <c r="N10" s="208">
        <f>(F10-J10)/J10*100</f>
        <v>28.666167911441359</v>
      </c>
    </row>
    <row r="11" spans="1:14" ht="6.9" customHeight="1" x14ac:dyDescent="0.3">
      <c r="B11" s="157"/>
      <c r="C11" s="164"/>
      <c r="D11" s="168"/>
      <c r="E11" s="168"/>
      <c r="F11" s="169"/>
      <c r="G11" s="164"/>
      <c r="H11" s="168"/>
      <c r="I11" s="168"/>
      <c r="J11" s="169"/>
      <c r="K11" s="163"/>
      <c r="L11" s="208"/>
      <c r="M11" s="208"/>
      <c r="N11" s="208"/>
    </row>
    <row r="12" spans="1:14" x14ac:dyDescent="0.3">
      <c r="B12" s="170" t="s">
        <v>120</v>
      </c>
      <c r="C12" s="164">
        <f>SUM(D12:F12)</f>
        <v>2068</v>
      </c>
      <c r="D12" s="171">
        <v>254</v>
      </c>
      <c r="E12" s="171">
        <v>566</v>
      </c>
      <c r="F12" s="172">
        <v>1248</v>
      </c>
      <c r="G12" s="164">
        <f>SUM(H12:J12)</f>
        <v>6279</v>
      </c>
      <c r="H12" s="171">
        <v>448</v>
      </c>
      <c r="I12" s="171">
        <v>1816</v>
      </c>
      <c r="J12" s="172">
        <v>4015</v>
      </c>
      <c r="K12" s="382">
        <f>(C12-G12)/G12*100</f>
        <v>-67.064819238732284</v>
      </c>
      <c r="L12" s="383">
        <f>(D12-H12)/H12*100</f>
        <v>-43.303571428571431</v>
      </c>
      <c r="M12" s="383">
        <f>(E12-I12)/I12*100</f>
        <v>-68.832599118942724</v>
      </c>
      <c r="N12" s="383">
        <f>(F12-J12)/J12*100</f>
        <v>-68.916562889165633</v>
      </c>
    </row>
    <row r="13" spans="1:14" x14ac:dyDescent="0.3">
      <c r="B13" s="170" t="s">
        <v>86</v>
      </c>
      <c r="C13" s="164">
        <f>SUM(D13:F13)</f>
        <v>33591</v>
      </c>
      <c r="D13" s="171">
        <v>9878</v>
      </c>
      <c r="E13" s="171">
        <v>10831</v>
      </c>
      <c r="F13" s="172">
        <v>12882</v>
      </c>
      <c r="G13" s="164">
        <f>SUM(H13:J13)</f>
        <v>29032</v>
      </c>
      <c r="H13" s="171">
        <v>9454</v>
      </c>
      <c r="I13" s="171">
        <v>10641</v>
      </c>
      <c r="J13" s="172">
        <v>8937</v>
      </c>
      <c r="K13" s="384">
        <f>(C13-G13)/G13*100</f>
        <v>15.703361807660512</v>
      </c>
      <c r="L13" s="173">
        <f t="shared" ref="L13:N16" si="2">(D13-H13)/H13*100</f>
        <v>4.4848741273535015</v>
      </c>
      <c r="M13" s="173">
        <f t="shared" si="2"/>
        <v>1.785546471196316</v>
      </c>
      <c r="N13" s="173">
        <f t="shared" si="2"/>
        <v>44.142329640819064</v>
      </c>
    </row>
    <row r="14" spans="1:14" x14ac:dyDescent="0.3">
      <c r="B14" s="170" t="s">
        <v>83</v>
      </c>
      <c r="C14" s="164">
        <f>SUM(D14:F14)</f>
        <v>4556895</v>
      </c>
      <c r="D14" s="376">
        <v>1421097</v>
      </c>
      <c r="E14" s="376">
        <v>1414076</v>
      </c>
      <c r="F14" s="174">
        <v>1721722</v>
      </c>
      <c r="G14" s="164">
        <f>SUM(H14:J14)</f>
        <v>3432249</v>
      </c>
      <c r="H14" s="376">
        <v>977844</v>
      </c>
      <c r="I14" s="376">
        <v>1109694</v>
      </c>
      <c r="J14" s="174">
        <v>1344711</v>
      </c>
      <c r="K14" s="384">
        <f>(C14-G14)/G14*100</f>
        <v>32.76702826630585</v>
      </c>
      <c r="L14" s="173">
        <f t="shared" si="2"/>
        <v>45.329623130069827</v>
      </c>
      <c r="M14" s="173">
        <f t="shared" si="2"/>
        <v>27.429363410093231</v>
      </c>
      <c r="N14" s="173">
        <f t="shared" si="2"/>
        <v>28.036581838030628</v>
      </c>
    </row>
    <row r="15" spans="1:14" x14ac:dyDescent="0.3">
      <c r="B15" s="170" t="s">
        <v>134</v>
      </c>
      <c r="C15" s="164">
        <f>SUM(D15:F15)</f>
        <v>79550</v>
      </c>
      <c r="D15" s="171">
        <v>22570</v>
      </c>
      <c r="E15" s="171">
        <v>25803</v>
      </c>
      <c r="F15" s="172">
        <v>31177</v>
      </c>
      <c r="G15" s="164">
        <f>SUM(H15:J15)</f>
        <v>69859</v>
      </c>
      <c r="H15" s="171">
        <v>20392</v>
      </c>
      <c r="I15" s="171">
        <v>23770</v>
      </c>
      <c r="J15" s="172">
        <v>25697</v>
      </c>
      <c r="K15" s="384">
        <f>(C15-G15)/G15*100</f>
        <v>13.872228345667704</v>
      </c>
      <c r="L15" s="173">
        <f t="shared" si="2"/>
        <v>10.680659081992939</v>
      </c>
      <c r="M15" s="173">
        <f t="shared" si="2"/>
        <v>8.5527976440891891</v>
      </c>
      <c r="N15" s="173">
        <f t="shared" si="2"/>
        <v>21.325446550180953</v>
      </c>
    </row>
    <row r="16" spans="1:14" x14ac:dyDescent="0.3">
      <c r="B16" s="170" t="s">
        <v>77</v>
      </c>
      <c r="C16" s="164">
        <f>SUM(D16:F16)</f>
        <v>123275</v>
      </c>
      <c r="D16" s="171">
        <v>30145</v>
      </c>
      <c r="E16" s="171">
        <v>33699</v>
      </c>
      <c r="F16" s="172">
        <v>59431</v>
      </c>
      <c r="G16" s="164">
        <f>SUM(H16:J16)</f>
        <v>88481</v>
      </c>
      <c r="H16" s="171">
        <v>21406</v>
      </c>
      <c r="I16" s="171">
        <v>30901</v>
      </c>
      <c r="J16" s="172">
        <v>36174</v>
      </c>
      <c r="K16" s="384">
        <f>(C16-G16)/G16*100</f>
        <v>39.32369661283213</v>
      </c>
      <c r="L16" s="173">
        <f t="shared" si="2"/>
        <v>40.825002335793705</v>
      </c>
      <c r="M16" s="173">
        <f t="shared" si="2"/>
        <v>9.0547231481181836</v>
      </c>
      <c r="N16" s="173">
        <f t="shared" si="2"/>
        <v>64.292032951843865</v>
      </c>
    </row>
    <row r="17" spans="1:14" ht="6.9" customHeight="1" x14ac:dyDescent="0.3">
      <c r="B17" s="175"/>
      <c r="C17" s="164"/>
      <c r="D17" s="168"/>
      <c r="E17" s="168"/>
      <c r="F17" s="176"/>
      <c r="G17" s="164"/>
      <c r="H17" s="168"/>
      <c r="I17" s="168"/>
      <c r="J17" s="176"/>
      <c r="K17" s="384"/>
      <c r="L17" s="173"/>
      <c r="M17" s="173"/>
      <c r="N17" s="173"/>
    </row>
    <row r="18" spans="1:14" x14ac:dyDescent="0.3">
      <c r="A18" s="3"/>
      <c r="B18" s="167" t="s">
        <v>8</v>
      </c>
      <c r="C18" s="161">
        <f>SUM(C20:C21)</f>
        <v>16064</v>
      </c>
      <c r="D18" s="207">
        <f t="shared" ref="D18:J18" si="3">SUM(D20:D21)</f>
        <v>4102</v>
      </c>
      <c r="E18" s="207">
        <f t="shared" si="3"/>
        <v>5456</v>
      </c>
      <c r="F18" s="177">
        <f t="shared" si="3"/>
        <v>6506</v>
      </c>
      <c r="G18" s="161">
        <f>SUM(G20:G21)</f>
        <v>8201</v>
      </c>
      <c r="H18" s="207">
        <f t="shared" si="3"/>
        <v>774</v>
      </c>
      <c r="I18" s="207">
        <f t="shared" si="3"/>
        <v>2907</v>
      </c>
      <c r="J18" s="177">
        <f t="shared" si="3"/>
        <v>4520</v>
      </c>
      <c r="K18" s="163">
        <f>(C18-G18)/G18*100</f>
        <v>95.87855139617119</v>
      </c>
      <c r="L18" s="208">
        <f>(D18-H18)/H18*100</f>
        <v>429.97416020671835</v>
      </c>
      <c r="M18" s="208">
        <f>(E18-I18)/I18*100</f>
        <v>87.684898520811842</v>
      </c>
      <c r="N18" s="208">
        <f>(F18-J18)/J18*100</f>
        <v>43.938053097345133</v>
      </c>
    </row>
    <row r="19" spans="1:14" ht="6.9" customHeight="1" x14ac:dyDescent="0.3">
      <c r="B19" s="178"/>
      <c r="C19" s="164"/>
      <c r="D19" s="168"/>
      <c r="E19" s="168"/>
      <c r="F19" s="176"/>
      <c r="G19" s="164"/>
      <c r="H19" s="168"/>
      <c r="I19" s="168"/>
      <c r="J19" s="176"/>
      <c r="K19" s="163"/>
      <c r="L19" s="208"/>
      <c r="M19" s="208"/>
      <c r="N19" s="208"/>
    </row>
    <row r="20" spans="1:14" x14ac:dyDescent="0.3">
      <c r="B20" s="170" t="s">
        <v>119</v>
      </c>
      <c r="C20" s="164">
        <f>SUM(D20:F20)</f>
        <v>0</v>
      </c>
      <c r="D20" s="171">
        <v>0</v>
      </c>
      <c r="E20" s="171">
        <v>0</v>
      </c>
      <c r="F20" s="172">
        <v>0</v>
      </c>
      <c r="G20" s="164">
        <f>SUM(H20:J20)</f>
        <v>0</v>
      </c>
      <c r="H20" s="171">
        <v>0</v>
      </c>
      <c r="I20" s="171">
        <v>0</v>
      </c>
      <c r="J20" s="172">
        <v>0</v>
      </c>
      <c r="K20" s="449">
        <v>0</v>
      </c>
      <c r="L20" s="450">
        <v>0</v>
      </c>
      <c r="M20" s="446">
        <v>0</v>
      </c>
      <c r="N20" s="446">
        <v>0</v>
      </c>
    </row>
    <row r="21" spans="1:14" ht="15" thickBot="1" x14ac:dyDescent="0.35">
      <c r="B21" s="179" t="s">
        <v>49</v>
      </c>
      <c r="C21" s="180">
        <f>SUM(D21:F21)</f>
        <v>16064</v>
      </c>
      <c r="D21" s="181">
        <v>4102</v>
      </c>
      <c r="E21" s="181">
        <v>5456</v>
      </c>
      <c r="F21" s="182">
        <v>6506</v>
      </c>
      <c r="G21" s="180">
        <f>SUM(H21:J21)</f>
        <v>8201</v>
      </c>
      <c r="H21" s="181">
        <v>774</v>
      </c>
      <c r="I21" s="181">
        <v>2907</v>
      </c>
      <c r="J21" s="182">
        <v>4520</v>
      </c>
      <c r="K21" s="385">
        <f>(C21-G21)/G21*100</f>
        <v>95.87855139617119</v>
      </c>
      <c r="L21" s="386">
        <f>(D21-H21)/H21*100</f>
        <v>429.97416020671835</v>
      </c>
      <c r="M21" s="386">
        <f t="shared" ref="M21:N21" si="4">(E21-I21)/I21*100</f>
        <v>87.684898520811842</v>
      </c>
      <c r="N21" s="386">
        <f t="shared" si="4"/>
        <v>43.938053097345133</v>
      </c>
    </row>
    <row r="22" spans="1:14" ht="15" thickTop="1" x14ac:dyDescent="0.3">
      <c r="B22" s="58" t="s">
        <v>184</v>
      </c>
      <c r="C22" s="165"/>
      <c r="D22" s="171"/>
      <c r="E22" s="171"/>
      <c r="F22" s="171"/>
      <c r="G22" s="168"/>
      <c r="H22" s="171"/>
      <c r="I22" s="171"/>
      <c r="J22" s="171"/>
      <c r="K22" s="173"/>
      <c r="L22" s="173"/>
      <c r="M22" s="173"/>
      <c r="N22" s="379" t="s">
        <v>121</v>
      </c>
    </row>
    <row r="23" spans="1:14" x14ac:dyDescent="0.3">
      <c r="C23" s="47"/>
      <c r="D23" s="48"/>
      <c r="E23" s="26"/>
      <c r="F23" s="26"/>
      <c r="G23" s="4"/>
      <c r="H23" s="47"/>
      <c r="I23" s="4"/>
      <c r="J23" s="4"/>
      <c r="K23" s="4"/>
      <c r="L23" s="4"/>
      <c r="M23" s="4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zoomScaleNormal="100" workbookViewId="0"/>
  </sheetViews>
  <sheetFormatPr defaultRowHeight="14.4" x14ac:dyDescent="0.3"/>
  <cols>
    <col min="1" max="1" width="2.109375" style="1" customWidth="1"/>
    <col min="2" max="2" width="27.88671875" style="1" customWidth="1"/>
    <col min="3" max="9" width="9" style="2" customWidth="1"/>
    <col min="10" max="10" width="10.44140625" style="2" customWidth="1"/>
    <col min="11" max="14" width="9" style="2" customWidth="1"/>
    <col min="15" max="15" width="2" style="1" customWidth="1"/>
    <col min="19" max="19" width="11.88671875" customWidth="1"/>
  </cols>
  <sheetData>
    <row r="1" spans="2:15" ht="6.9" customHeight="1" x14ac:dyDescent="0.3"/>
    <row r="2" spans="2:15" x14ac:dyDescent="0.3">
      <c r="B2" s="64" t="s">
        <v>100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</row>
    <row r="3" spans="2:15" ht="6.9" customHeight="1" x14ac:dyDescent="0.3">
      <c r="B3" s="52"/>
      <c r="C3" s="155"/>
      <c r="D3" s="155"/>
      <c r="E3" s="155"/>
      <c r="F3" s="155"/>
      <c r="G3" s="155"/>
      <c r="H3" s="155"/>
      <c r="I3" s="155"/>
      <c r="J3" s="155"/>
      <c r="K3" s="155"/>
      <c r="L3" s="52"/>
      <c r="M3" s="52"/>
      <c r="N3" s="155"/>
      <c r="O3" s="2"/>
    </row>
    <row r="4" spans="2:15" ht="15" thickBot="1" x14ac:dyDescent="0.35">
      <c r="B4" s="52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77" t="s">
        <v>54</v>
      </c>
    </row>
    <row r="5" spans="2:15" ht="22.5" customHeight="1" thickBot="1" x14ac:dyDescent="0.35">
      <c r="B5" s="469"/>
      <c r="C5" s="468" t="s">
        <v>196</v>
      </c>
      <c r="D5" s="468"/>
      <c r="E5" s="468"/>
      <c r="F5" s="468"/>
      <c r="G5" s="468" t="s">
        <v>187</v>
      </c>
      <c r="H5" s="468"/>
      <c r="I5" s="468"/>
      <c r="J5" s="468"/>
      <c r="K5" s="468" t="s">
        <v>50</v>
      </c>
      <c r="L5" s="468"/>
      <c r="M5" s="468"/>
      <c r="N5" s="468"/>
    </row>
    <row r="6" spans="2:15" ht="22.5" customHeight="1" thickBot="1" x14ac:dyDescent="0.35">
      <c r="B6" s="471"/>
      <c r="C6" s="132" t="s">
        <v>0</v>
      </c>
      <c r="D6" s="156" t="s">
        <v>189</v>
      </c>
      <c r="E6" s="156" t="s">
        <v>190</v>
      </c>
      <c r="F6" s="156" t="s">
        <v>191</v>
      </c>
      <c r="G6" s="132" t="s">
        <v>0</v>
      </c>
      <c r="H6" s="156" t="s">
        <v>192</v>
      </c>
      <c r="I6" s="156" t="s">
        <v>193</v>
      </c>
      <c r="J6" s="156" t="s">
        <v>194</v>
      </c>
      <c r="K6" s="132" t="str">
        <f>C6</f>
        <v>Total</v>
      </c>
      <c r="L6" s="156" t="str">
        <f>D6</f>
        <v>Jan.23</v>
      </c>
      <c r="M6" s="156" t="str">
        <f>E6</f>
        <v>Fev.23</v>
      </c>
      <c r="N6" s="156" t="str">
        <f>F6</f>
        <v>Mar.23</v>
      </c>
    </row>
    <row r="7" spans="2:15" ht="6.9" customHeight="1" x14ac:dyDescent="0.3">
      <c r="B7" s="183"/>
      <c r="C7" s="184"/>
      <c r="D7" s="185"/>
      <c r="E7" s="185"/>
      <c r="F7" s="186"/>
      <c r="G7" s="184"/>
      <c r="H7" s="185"/>
      <c r="I7" s="185"/>
      <c r="J7" s="186"/>
      <c r="K7" s="184"/>
      <c r="L7" s="187"/>
      <c r="M7" s="185"/>
      <c r="N7" s="185"/>
    </row>
    <row r="8" spans="2:15" x14ac:dyDescent="0.3">
      <c r="B8" s="160" t="s">
        <v>82</v>
      </c>
      <c r="C8" s="188">
        <f>SUM(F8)+SUM(E8)+SUM(D8)</f>
        <v>52106</v>
      </c>
      <c r="D8" s="207">
        <f>+SUM(D21)+SUM(D35)</f>
        <v>14545</v>
      </c>
      <c r="E8" s="207">
        <f>+SUM(E21)+SUM(E35)</f>
        <v>16856</v>
      </c>
      <c r="F8" s="177">
        <f>+SUM(F21)+SUM(F35)</f>
        <v>20705</v>
      </c>
      <c r="G8" s="188">
        <f>SUM(J8)+SUM(I8)+SUM(H8)</f>
        <v>42747</v>
      </c>
      <c r="H8" s="207">
        <f>+SUM(H21)+SUM(H35)</f>
        <v>13227</v>
      </c>
      <c r="I8" s="207">
        <f>+SUM(I21)+SUM(I35)</f>
        <v>15499</v>
      </c>
      <c r="J8" s="177">
        <f>+SUM(J21)+SUM(J35)</f>
        <v>14021</v>
      </c>
      <c r="K8" s="163">
        <f>(C8-G8)/G8*100</f>
        <v>21.893934077245188</v>
      </c>
      <c r="L8" s="208">
        <f>(D8-H8)/H8*100</f>
        <v>9.9644666213049078</v>
      </c>
      <c r="M8" s="208">
        <f>(E8-I8)/I8*100</f>
        <v>8.7554035744241556</v>
      </c>
      <c r="N8" s="208">
        <f>(F8-J8)/J8*100</f>
        <v>47.671350117680625</v>
      </c>
    </row>
    <row r="9" spans="2:15" ht="6.9" customHeight="1" x14ac:dyDescent="0.3">
      <c r="B9" s="157"/>
      <c r="C9" s="189"/>
      <c r="D9" s="168"/>
      <c r="E9" s="168"/>
      <c r="F9" s="169"/>
      <c r="G9" s="189"/>
      <c r="H9" s="168"/>
      <c r="I9" s="168"/>
      <c r="J9" s="169"/>
      <c r="K9" s="384"/>
      <c r="L9" s="173"/>
      <c r="M9" s="173"/>
      <c r="N9" s="173"/>
    </row>
    <row r="10" spans="2:15" x14ac:dyDescent="0.3">
      <c r="B10" s="167" t="s">
        <v>7</v>
      </c>
      <c r="C10" s="188">
        <f>SUM(F10)+SUM(E10)+SUM(D10)</f>
        <v>50182</v>
      </c>
      <c r="D10" s="207">
        <f>+SUM(D23)+SUM(D37)</f>
        <v>14077</v>
      </c>
      <c r="E10" s="207">
        <f>+SUM(E23)+SUM(E37)</f>
        <v>16162</v>
      </c>
      <c r="F10" s="177">
        <f>+SUM(F23)+SUM(F37)</f>
        <v>19943</v>
      </c>
      <c r="G10" s="188">
        <f>SUM(J10)+SUM(I10)+SUM(H10)</f>
        <v>41768</v>
      </c>
      <c r="H10" s="207">
        <f>+SUM(H23)+SUM(H37)</f>
        <v>13118</v>
      </c>
      <c r="I10" s="207">
        <f>+SUM(I23)+SUM(I37)</f>
        <v>15120</v>
      </c>
      <c r="J10" s="177">
        <f>+SUM(J23)+SUM(J37)</f>
        <v>13530</v>
      </c>
      <c r="K10" s="163">
        <f>(C10-G10)/G10*100</f>
        <v>20.144608312583795</v>
      </c>
      <c r="L10" s="208">
        <f>(D10-H10)/H10*100</f>
        <v>7.3105656350053367</v>
      </c>
      <c r="M10" s="208">
        <f>(E10-I10)/I10*100</f>
        <v>6.8915343915343916</v>
      </c>
      <c r="N10" s="208">
        <f>(F10-J10)/J10*100</f>
        <v>47.398373983739837</v>
      </c>
    </row>
    <row r="11" spans="2:15" ht="6.9" customHeight="1" x14ac:dyDescent="0.3">
      <c r="B11" s="160"/>
      <c r="C11" s="189"/>
      <c r="D11" s="168"/>
      <c r="E11" s="168"/>
      <c r="F11" s="169"/>
      <c r="G11" s="189"/>
      <c r="H11" s="168"/>
      <c r="I11" s="168"/>
      <c r="J11" s="169"/>
      <c r="K11" s="384"/>
      <c r="L11" s="173"/>
      <c r="M11" s="173"/>
      <c r="N11" s="173"/>
    </row>
    <row r="12" spans="2:15" x14ac:dyDescent="0.3">
      <c r="B12" s="170" t="s">
        <v>86</v>
      </c>
      <c r="C12" s="189">
        <f>SUM(F12)+SUM(E12)+SUM(D12)</f>
        <v>6419</v>
      </c>
      <c r="D12" s="168">
        <f t="shared" ref="D12:F14" si="0">+SUM(D25)+SUM(D39)</f>
        <v>1553</v>
      </c>
      <c r="E12" s="168">
        <f t="shared" si="0"/>
        <v>2283</v>
      </c>
      <c r="F12" s="169">
        <f t="shared" si="0"/>
        <v>2583</v>
      </c>
      <c r="G12" s="189">
        <f>SUM(J12)+SUM(I12)+SUM(H12)</f>
        <v>3959</v>
      </c>
      <c r="H12" s="168">
        <f t="shared" ref="H12:J14" si="1">+SUM(H25)+SUM(H39)</f>
        <v>1702</v>
      </c>
      <c r="I12" s="168">
        <f t="shared" si="1"/>
        <v>1972</v>
      </c>
      <c r="J12" s="169">
        <f t="shared" si="1"/>
        <v>285</v>
      </c>
      <c r="K12" s="384">
        <f t="shared" ref="K12:N14" si="2">(C12-G12)/G12*100</f>
        <v>62.13690325839859</v>
      </c>
      <c r="L12" s="173">
        <f t="shared" si="2"/>
        <v>-8.7544065804935371</v>
      </c>
      <c r="M12" s="173">
        <f t="shared" si="2"/>
        <v>15.770791075050711</v>
      </c>
      <c r="N12" s="173">
        <f t="shared" si="2"/>
        <v>806.31578947368416</v>
      </c>
    </row>
    <row r="13" spans="2:15" x14ac:dyDescent="0.3">
      <c r="B13" s="170" t="s">
        <v>83</v>
      </c>
      <c r="C13" s="189">
        <f>SUM(F13)+SUM(E13)+SUM(D13)</f>
        <v>12125</v>
      </c>
      <c r="D13" s="168">
        <f t="shared" si="0"/>
        <v>3750</v>
      </c>
      <c r="E13" s="168">
        <f t="shared" si="0"/>
        <v>3763</v>
      </c>
      <c r="F13" s="169">
        <f t="shared" si="0"/>
        <v>4612</v>
      </c>
      <c r="G13" s="189">
        <f>SUM(J13)+SUM(I13)+SUM(H13)</f>
        <v>6999</v>
      </c>
      <c r="H13" s="168">
        <f t="shared" si="1"/>
        <v>2156</v>
      </c>
      <c r="I13" s="168">
        <f t="shared" si="1"/>
        <v>2797</v>
      </c>
      <c r="J13" s="169">
        <f t="shared" si="1"/>
        <v>2046</v>
      </c>
      <c r="K13" s="384">
        <f t="shared" si="2"/>
        <v>73.239034147735396</v>
      </c>
      <c r="L13" s="173">
        <f t="shared" si="2"/>
        <v>73.93320964749536</v>
      </c>
      <c r="M13" s="173">
        <f t="shared" si="2"/>
        <v>34.537003932785126</v>
      </c>
      <c r="N13" s="173">
        <f t="shared" si="2"/>
        <v>125.41544477028349</v>
      </c>
    </row>
    <row r="14" spans="2:15" x14ac:dyDescent="0.3">
      <c r="B14" s="170" t="s">
        <v>134</v>
      </c>
      <c r="C14" s="189">
        <f>SUM(F14)+SUM(E14)+SUM(D14)</f>
        <v>31638</v>
      </c>
      <c r="D14" s="168">
        <f t="shared" si="0"/>
        <v>8774</v>
      </c>
      <c r="E14" s="168">
        <f t="shared" si="0"/>
        <v>10116</v>
      </c>
      <c r="F14" s="169">
        <f t="shared" si="0"/>
        <v>12748</v>
      </c>
      <c r="G14" s="189">
        <f>SUM(J14)+SUM(I14)+SUM(H14)</f>
        <v>30810</v>
      </c>
      <c r="H14" s="168">
        <f t="shared" si="1"/>
        <v>9260</v>
      </c>
      <c r="I14" s="168">
        <f t="shared" si="1"/>
        <v>10351</v>
      </c>
      <c r="J14" s="169">
        <f t="shared" si="1"/>
        <v>11199</v>
      </c>
      <c r="K14" s="384">
        <f t="shared" si="2"/>
        <v>2.6874391431353457</v>
      </c>
      <c r="L14" s="173">
        <f t="shared" si="2"/>
        <v>-5.2483801295896324</v>
      </c>
      <c r="M14" s="173">
        <f t="shared" si="2"/>
        <v>-2.2703120471452034</v>
      </c>
      <c r="N14" s="173">
        <f t="shared" si="2"/>
        <v>13.831592106438077</v>
      </c>
    </row>
    <row r="15" spans="2:15" ht="6.9" customHeight="1" x14ac:dyDescent="0.3">
      <c r="B15" s="157"/>
      <c r="C15" s="189"/>
      <c r="D15" s="168"/>
      <c r="E15" s="168"/>
      <c r="F15" s="169"/>
      <c r="G15" s="189"/>
      <c r="H15" s="168"/>
      <c r="I15" s="168"/>
      <c r="J15" s="169"/>
      <c r="K15" s="384"/>
      <c r="L15" s="173"/>
      <c r="M15" s="173"/>
      <c r="N15" s="173"/>
    </row>
    <row r="16" spans="2:15" x14ac:dyDescent="0.3">
      <c r="B16" s="167" t="s">
        <v>8</v>
      </c>
      <c r="C16" s="188">
        <f>SUM(F16)+SUM(E16)+SUM(D16)</f>
        <v>1924</v>
      </c>
      <c r="D16" s="207">
        <f>+SUM(D29)+SUM(D43)</f>
        <v>468</v>
      </c>
      <c r="E16" s="207">
        <f>+SUM(E29)+SUM(E43)</f>
        <v>694</v>
      </c>
      <c r="F16" s="177">
        <f>+SUM(F29)+SUM(F43)</f>
        <v>762</v>
      </c>
      <c r="G16" s="188">
        <f>SUM(J16)+SUM(I16)+SUM(H16)</f>
        <v>979</v>
      </c>
      <c r="H16" s="207">
        <f>+SUM(H29)+SUM(H43)</f>
        <v>109</v>
      </c>
      <c r="I16" s="207">
        <f>+SUM(I29)+SUM(I43)</f>
        <v>379</v>
      </c>
      <c r="J16" s="177">
        <f>+SUM(J29)+SUM(J43)</f>
        <v>491</v>
      </c>
      <c r="K16" s="163">
        <f>(C16-G16)/G16*100</f>
        <v>96.527068437180802</v>
      </c>
      <c r="L16" s="208">
        <f>(D16-H16)/H16*100</f>
        <v>329.35779816513764</v>
      </c>
      <c r="M16" s="208">
        <f>(E16-I16)/I16*100</f>
        <v>83.113456464379937</v>
      </c>
      <c r="N16" s="208">
        <f>(F16-J16)/J16*100</f>
        <v>55.193482688391036</v>
      </c>
    </row>
    <row r="17" spans="1:15" ht="6.9" customHeight="1" x14ac:dyDescent="0.3">
      <c r="B17" s="157"/>
      <c r="C17" s="189"/>
      <c r="D17" s="168"/>
      <c r="E17" s="168"/>
      <c r="F17" s="169"/>
      <c r="G17" s="189"/>
      <c r="H17" s="168"/>
      <c r="I17" s="168"/>
      <c r="J17" s="169"/>
      <c r="K17" s="163"/>
      <c r="L17" s="173"/>
      <c r="M17" s="173"/>
      <c r="N17" s="173"/>
    </row>
    <row r="18" spans="1:15" x14ac:dyDescent="0.3">
      <c r="B18" s="170" t="s">
        <v>119</v>
      </c>
      <c r="C18" s="189">
        <f>SUM(F18)+SUM(E18)+SUM(D18)</f>
        <v>0</v>
      </c>
      <c r="D18" s="168">
        <f t="shared" ref="D18:F19" si="3">+SUM(D31)+SUM(D45)</f>
        <v>0</v>
      </c>
      <c r="E18" s="168">
        <f t="shared" si="3"/>
        <v>0</v>
      </c>
      <c r="F18" s="169">
        <f t="shared" si="3"/>
        <v>0</v>
      </c>
      <c r="G18" s="189">
        <f>SUM(J18)+SUM(I18)+SUM(H18)</f>
        <v>0</v>
      </c>
      <c r="H18" s="168">
        <f t="shared" ref="H18:J19" si="4">+SUM(H31)+SUM(H45)</f>
        <v>0</v>
      </c>
      <c r="I18" s="168">
        <f t="shared" si="4"/>
        <v>0</v>
      </c>
      <c r="J18" s="169">
        <f t="shared" si="4"/>
        <v>0</v>
      </c>
      <c r="K18" s="449">
        <v>0</v>
      </c>
      <c r="L18" s="446">
        <v>0</v>
      </c>
      <c r="M18" s="446">
        <v>0</v>
      </c>
      <c r="N18" s="446">
        <v>0</v>
      </c>
    </row>
    <row r="19" spans="1:15" x14ac:dyDescent="0.3">
      <c r="B19" s="170" t="s">
        <v>49</v>
      </c>
      <c r="C19" s="189">
        <f>SUM(F19)+SUM(E19)+SUM(D19)</f>
        <v>1924</v>
      </c>
      <c r="D19" s="387">
        <f t="shared" si="3"/>
        <v>468</v>
      </c>
      <c r="E19" s="168">
        <f t="shared" si="3"/>
        <v>694</v>
      </c>
      <c r="F19" s="190">
        <f t="shared" si="3"/>
        <v>762</v>
      </c>
      <c r="G19" s="189">
        <f>SUM(J19)+SUM(I19)+SUM(H19)</f>
        <v>979</v>
      </c>
      <c r="H19" s="168">
        <f t="shared" si="4"/>
        <v>109</v>
      </c>
      <c r="I19" s="168">
        <f t="shared" si="4"/>
        <v>379</v>
      </c>
      <c r="J19" s="169">
        <f t="shared" si="4"/>
        <v>491</v>
      </c>
      <c r="K19" s="384">
        <f t="shared" ref="K19:L19" si="5">(C19-G19)/G19*100</f>
        <v>96.527068437180802</v>
      </c>
      <c r="L19" s="173">
        <f t="shared" si="5"/>
        <v>329.35779816513764</v>
      </c>
      <c r="M19" s="173">
        <f t="shared" ref="M19" si="6">(E19-I19)/I19*100</f>
        <v>83.113456464379937</v>
      </c>
      <c r="N19" s="173">
        <f t="shared" ref="N19" si="7">(F19-J19)/J19*100</f>
        <v>55.193482688391036</v>
      </c>
    </row>
    <row r="20" spans="1:15" ht="6.9" customHeight="1" x14ac:dyDescent="0.3">
      <c r="B20" s="157"/>
      <c r="C20" s="189"/>
      <c r="D20" s="168"/>
      <c r="E20" s="168"/>
      <c r="F20" s="169"/>
      <c r="G20" s="189"/>
      <c r="H20" s="168"/>
      <c r="I20" s="168"/>
      <c r="J20" s="169"/>
      <c r="K20" s="384"/>
      <c r="L20" s="173"/>
      <c r="M20" s="173"/>
      <c r="N20" s="173"/>
    </row>
    <row r="21" spans="1:15" x14ac:dyDescent="0.3">
      <c r="A21" s="3"/>
      <c r="B21" s="160" t="s">
        <v>84</v>
      </c>
      <c r="C21" s="188">
        <f t="shared" ref="C21:J21" si="8">C23+C29</f>
        <v>42693</v>
      </c>
      <c r="D21" s="207">
        <f t="shared" si="8"/>
        <v>12271</v>
      </c>
      <c r="E21" s="207">
        <f t="shared" si="8"/>
        <v>13768</v>
      </c>
      <c r="F21" s="177">
        <f t="shared" si="8"/>
        <v>16654</v>
      </c>
      <c r="G21" s="188">
        <f t="shared" si="8"/>
        <v>35125</v>
      </c>
      <c r="H21" s="207">
        <f t="shared" si="8"/>
        <v>11037</v>
      </c>
      <c r="I21" s="207">
        <f t="shared" si="8"/>
        <v>12518</v>
      </c>
      <c r="J21" s="177">
        <f t="shared" si="8"/>
        <v>11570</v>
      </c>
      <c r="K21" s="163">
        <f>(C21-G21)/G21*100</f>
        <v>21.545907473309608</v>
      </c>
      <c r="L21" s="208">
        <f>(D21-H21)/H21*100</f>
        <v>11.180574431457824</v>
      </c>
      <c r="M21" s="208">
        <f>(E21-I21)/I21*100</f>
        <v>9.9856207061830951</v>
      </c>
      <c r="N21" s="208">
        <f>(F21-J21)/J21*100</f>
        <v>43.941227312013829</v>
      </c>
      <c r="O21" s="3"/>
    </row>
    <row r="22" spans="1:15" ht="6.9" customHeight="1" x14ac:dyDescent="0.3">
      <c r="B22" s="157"/>
      <c r="C22" s="189"/>
      <c r="D22" s="168"/>
      <c r="E22" s="168"/>
      <c r="F22" s="169"/>
      <c r="G22" s="189"/>
      <c r="H22" s="168"/>
      <c r="I22" s="168"/>
      <c r="J22" s="169"/>
      <c r="K22" s="384"/>
      <c r="L22" s="173"/>
      <c r="M22" s="173"/>
      <c r="N22" s="173"/>
    </row>
    <row r="23" spans="1:15" x14ac:dyDescent="0.3">
      <c r="A23" s="3"/>
      <c r="B23" s="167" t="s">
        <v>7</v>
      </c>
      <c r="C23" s="188">
        <f t="shared" ref="C23:J23" si="9">SUM(C25:C27)</f>
        <v>42567</v>
      </c>
      <c r="D23" s="207">
        <f t="shared" si="9"/>
        <v>12232</v>
      </c>
      <c r="E23" s="207">
        <f t="shared" si="9"/>
        <v>13733</v>
      </c>
      <c r="F23" s="177">
        <f t="shared" si="9"/>
        <v>16602</v>
      </c>
      <c r="G23" s="188">
        <f t="shared" ref="G23" si="10">SUM(G25:G27)</f>
        <v>35055</v>
      </c>
      <c r="H23" s="207">
        <f t="shared" si="9"/>
        <v>11028</v>
      </c>
      <c r="I23" s="207">
        <f t="shared" si="9"/>
        <v>12491</v>
      </c>
      <c r="J23" s="177">
        <f t="shared" si="9"/>
        <v>11536</v>
      </c>
      <c r="K23" s="163">
        <f>(C23-G23)/G23*100</f>
        <v>21.429182712879761</v>
      </c>
      <c r="L23" s="208">
        <f>(D23-H23)/H23*100</f>
        <v>10.917664127675009</v>
      </c>
      <c r="M23" s="208">
        <f>(E23-I23)/I23*100</f>
        <v>9.9431590745336642</v>
      </c>
      <c r="N23" s="208">
        <f>(F23-J23)/J23*100</f>
        <v>43.914701803051322</v>
      </c>
      <c r="O23" s="3"/>
    </row>
    <row r="24" spans="1:15" ht="6.9" customHeight="1" x14ac:dyDescent="0.3">
      <c r="B24" s="157"/>
      <c r="C24" s="189"/>
      <c r="D24" s="168"/>
      <c r="E24" s="168"/>
      <c r="F24" s="169"/>
      <c r="G24" s="189"/>
      <c r="H24" s="168"/>
      <c r="I24" s="168"/>
      <c r="J24" s="169"/>
      <c r="K24" s="384"/>
      <c r="L24" s="173"/>
      <c r="M24" s="173"/>
      <c r="N24" s="173"/>
    </row>
    <row r="25" spans="1:15" x14ac:dyDescent="0.3">
      <c r="B25" s="170" t="s">
        <v>86</v>
      </c>
      <c r="C25" s="189">
        <f>SUM(D25:F25)</f>
        <v>5950</v>
      </c>
      <c r="D25" s="168">
        <v>1400</v>
      </c>
      <c r="E25" s="168">
        <v>2122</v>
      </c>
      <c r="F25" s="169">
        <v>2428</v>
      </c>
      <c r="G25" s="189">
        <f>SUM(H25:J25)</f>
        <v>3546</v>
      </c>
      <c r="H25" s="168">
        <v>1501</v>
      </c>
      <c r="I25" s="168">
        <v>1772</v>
      </c>
      <c r="J25" s="169">
        <v>273</v>
      </c>
      <c r="K25" s="384">
        <f>(C25-G25)/G25*100</f>
        <v>67.79469825155104</v>
      </c>
      <c r="L25" s="173">
        <f t="shared" ref="K25:N27" si="11">(D25-H25)/H25*100</f>
        <v>-6.7288474350433045</v>
      </c>
      <c r="M25" s="173">
        <f t="shared" si="11"/>
        <v>19.751693002257337</v>
      </c>
      <c r="N25" s="173">
        <f t="shared" si="11"/>
        <v>789.37728937728946</v>
      </c>
    </row>
    <row r="26" spans="1:15" x14ac:dyDescent="0.3">
      <c r="B26" s="170" t="s">
        <v>83</v>
      </c>
      <c r="C26" s="189">
        <f>SUM(D26:F26)</f>
        <v>7291</v>
      </c>
      <c r="D26" s="168">
        <v>2455</v>
      </c>
      <c r="E26" s="168">
        <v>2159</v>
      </c>
      <c r="F26" s="169">
        <v>2677</v>
      </c>
      <c r="G26" s="189">
        <f>SUM(H26:J26)</f>
        <v>2909</v>
      </c>
      <c r="H26" s="168">
        <v>885</v>
      </c>
      <c r="I26" s="168">
        <v>1170</v>
      </c>
      <c r="J26" s="169">
        <v>854</v>
      </c>
      <c r="K26" s="384">
        <f>(C26-G26)/G26*100</f>
        <v>150.63595737366794</v>
      </c>
      <c r="L26" s="173">
        <f t="shared" si="11"/>
        <v>177.40112994350284</v>
      </c>
      <c r="M26" s="173">
        <f t="shared" si="11"/>
        <v>84.529914529914535</v>
      </c>
      <c r="N26" s="173">
        <f t="shared" si="11"/>
        <v>213.46604215456674</v>
      </c>
    </row>
    <row r="27" spans="1:15" x14ac:dyDescent="0.3">
      <c r="B27" s="170" t="s">
        <v>134</v>
      </c>
      <c r="C27" s="189">
        <f>SUM(D27:F27)</f>
        <v>29326</v>
      </c>
      <c r="D27" s="168">
        <v>8377</v>
      </c>
      <c r="E27" s="168">
        <v>9452</v>
      </c>
      <c r="F27" s="169">
        <v>11497</v>
      </c>
      <c r="G27" s="189">
        <f>SUM(H27:J27)</f>
        <v>28600</v>
      </c>
      <c r="H27" s="168">
        <v>8642</v>
      </c>
      <c r="I27" s="168">
        <v>9549</v>
      </c>
      <c r="J27" s="169">
        <v>10409</v>
      </c>
      <c r="K27" s="384">
        <f t="shared" si="11"/>
        <v>2.5384615384615383</v>
      </c>
      <c r="L27" s="173">
        <f t="shared" si="11"/>
        <v>-3.0664198102291138</v>
      </c>
      <c r="M27" s="173">
        <f t="shared" si="11"/>
        <v>-1.0158131741543617</v>
      </c>
      <c r="N27" s="173">
        <f t="shared" si="11"/>
        <v>10.452493034873667</v>
      </c>
    </row>
    <row r="28" spans="1:15" ht="6.9" customHeight="1" x14ac:dyDescent="0.3">
      <c r="B28" s="157"/>
      <c r="C28" s="189"/>
      <c r="D28" s="168"/>
      <c r="E28" s="168"/>
      <c r="F28" s="169"/>
      <c r="G28" s="189"/>
      <c r="H28" s="168"/>
      <c r="I28" s="168"/>
      <c r="J28" s="169"/>
      <c r="K28" s="384"/>
      <c r="L28" s="173"/>
      <c r="M28" s="173"/>
      <c r="N28" s="173"/>
    </row>
    <row r="29" spans="1:15" x14ac:dyDescent="0.3">
      <c r="A29" s="3"/>
      <c r="B29" s="167" t="s">
        <v>8</v>
      </c>
      <c r="C29" s="188">
        <f>SUM(C31:C32)</f>
        <v>126</v>
      </c>
      <c r="D29" s="207">
        <f>SUM(D31:D32)</f>
        <v>39</v>
      </c>
      <c r="E29" s="207">
        <f>SUM(E31:E32)</f>
        <v>35</v>
      </c>
      <c r="F29" s="177">
        <f>SUM(F31:F32)</f>
        <v>52</v>
      </c>
      <c r="G29" s="188">
        <f>SUM(G31:G32)</f>
        <v>70</v>
      </c>
      <c r="H29" s="207">
        <f>SUM(H31)+SUM(H32)</f>
        <v>9</v>
      </c>
      <c r="I29" s="207">
        <f>SUM(I31)+SUM(I32)</f>
        <v>27</v>
      </c>
      <c r="J29" s="177">
        <f>SUM(J31)+SUM(J32)</f>
        <v>34</v>
      </c>
      <c r="K29" s="388">
        <f>(C29-G29)/G29*100</f>
        <v>80</v>
      </c>
      <c r="L29" s="389">
        <f t="shared" ref="L29:M29" si="12">(D29-H29)/H29*100</f>
        <v>333.33333333333337</v>
      </c>
      <c r="M29" s="389">
        <f t="shared" si="12"/>
        <v>29.629629629629626</v>
      </c>
      <c r="N29" s="389">
        <f>(F29-J29)/J29*100</f>
        <v>52.941176470588239</v>
      </c>
      <c r="O29" s="3"/>
    </row>
    <row r="30" spans="1:15" ht="6.9" customHeight="1" x14ac:dyDescent="0.3">
      <c r="B30" s="157"/>
      <c r="C30" s="189"/>
      <c r="D30" s="168"/>
      <c r="E30" s="168"/>
      <c r="F30" s="169"/>
      <c r="G30" s="189"/>
      <c r="H30" s="168"/>
      <c r="I30" s="168"/>
      <c r="J30" s="169"/>
      <c r="K30" s="384"/>
      <c r="L30" s="173"/>
      <c r="M30" s="173"/>
      <c r="N30" s="173"/>
    </row>
    <row r="31" spans="1:15" x14ac:dyDescent="0.3">
      <c r="B31" s="170" t="s">
        <v>119</v>
      </c>
      <c r="C31" s="189">
        <f>SUM(D31:F31)</f>
        <v>0</v>
      </c>
      <c r="D31" s="377">
        <v>0</v>
      </c>
      <c r="E31" s="377">
        <v>0</v>
      </c>
      <c r="F31" s="191">
        <v>0</v>
      </c>
      <c r="G31" s="189">
        <f>SUM(H31:J31)</f>
        <v>0</v>
      </c>
      <c r="H31" s="377">
        <v>0</v>
      </c>
      <c r="I31" s="377">
        <v>0</v>
      </c>
      <c r="J31" s="191">
        <v>0</v>
      </c>
      <c r="K31" s="449">
        <v>0</v>
      </c>
      <c r="L31" s="446">
        <v>0</v>
      </c>
      <c r="M31" s="446">
        <v>0</v>
      </c>
      <c r="N31" s="446">
        <v>0</v>
      </c>
    </row>
    <row r="32" spans="1:15" x14ac:dyDescent="0.3">
      <c r="B32" s="170" t="s">
        <v>49</v>
      </c>
      <c r="C32" s="189">
        <f>SUM(D32:F32)</f>
        <v>126</v>
      </c>
      <c r="D32" s="377">
        <v>39</v>
      </c>
      <c r="E32" s="377">
        <v>35</v>
      </c>
      <c r="F32" s="191">
        <v>52</v>
      </c>
      <c r="G32" s="189">
        <f>SUM(H32:J32)</f>
        <v>70</v>
      </c>
      <c r="H32" s="377">
        <v>9</v>
      </c>
      <c r="I32" s="377">
        <v>27</v>
      </c>
      <c r="J32" s="191">
        <v>34</v>
      </c>
      <c r="K32" s="384">
        <f t="shared" ref="K32" si="13">(C32-G32)/G32*100</f>
        <v>80</v>
      </c>
      <c r="L32" s="173">
        <f t="shared" ref="L32:M32" si="14">(D32-H32)/H32*100</f>
        <v>333.33333333333337</v>
      </c>
      <c r="M32" s="173">
        <f t="shared" si="14"/>
        <v>29.629629629629626</v>
      </c>
      <c r="N32" s="173">
        <f t="shared" ref="N32" si="15">(F32-J32)/J32*100</f>
        <v>52.941176470588239</v>
      </c>
    </row>
    <row r="33" spans="1:15" ht="6.9" customHeight="1" x14ac:dyDescent="0.3">
      <c r="B33" s="192"/>
      <c r="C33" s="189"/>
      <c r="D33" s="168"/>
      <c r="E33" s="168"/>
      <c r="F33" s="169"/>
      <c r="G33" s="189"/>
      <c r="H33" s="168"/>
      <c r="I33" s="168"/>
      <c r="J33" s="169"/>
      <c r="K33" s="384"/>
      <c r="L33" s="173"/>
      <c r="M33" s="173"/>
      <c r="N33" s="173"/>
    </row>
    <row r="34" spans="1:15" ht="6.9" customHeight="1" x14ac:dyDescent="0.3">
      <c r="B34" s="192"/>
      <c r="C34" s="189"/>
      <c r="D34" s="168"/>
      <c r="E34" s="168"/>
      <c r="F34" s="169"/>
      <c r="G34" s="189"/>
      <c r="H34" s="168"/>
      <c r="I34" s="168"/>
      <c r="J34" s="169"/>
      <c r="K34" s="384"/>
      <c r="L34" s="173"/>
      <c r="M34" s="173"/>
      <c r="N34" s="173"/>
    </row>
    <row r="35" spans="1:15" x14ac:dyDescent="0.3">
      <c r="A35" s="3"/>
      <c r="B35" s="160" t="s">
        <v>85</v>
      </c>
      <c r="C35" s="188">
        <f t="shared" ref="C35:J35" si="16">C37+C43</f>
        <v>9413</v>
      </c>
      <c r="D35" s="207">
        <f t="shared" si="16"/>
        <v>2274</v>
      </c>
      <c r="E35" s="207">
        <f t="shared" si="16"/>
        <v>3088</v>
      </c>
      <c r="F35" s="177">
        <f t="shared" si="16"/>
        <v>4051</v>
      </c>
      <c r="G35" s="188">
        <f t="shared" si="16"/>
        <v>7622</v>
      </c>
      <c r="H35" s="207">
        <f t="shared" si="16"/>
        <v>2190</v>
      </c>
      <c r="I35" s="207">
        <f t="shared" si="16"/>
        <v>2981</v>
      </c>
      <c r="J35" s="177">
        <f t="shared" si="16"/>
        <v>2451</v>
      </c>
      <c r="K35" s="163">
        <f>(C35-G35)/G35*100</f>
        <v>23.497769614274468</v>
      </c>
      <c r="L35" s="208">
        <f>(D35-H35)/H35*100</f>
        <v>3.8356164383561646</v>
      </c>
      <c r="M35" s="208">
        <f>(E35-I35)/I35*100</f>
        <v>3.5893995303589401</v>
      </c>
      <c r="N35" s="208">
        <f>(F35-J35)/J35*100</f>
        <v>65.279477764177884</v>
      </c>
      <c r="O35" s="3"/>
    </row>
    <row r="36" spans="1:15" ht="6.9" customHeight="1" x14ac:dyDescent="0.3">
      <c r="B36" s="157"/>
      <c r="C36" s="189"/>
      <c r="D36" s="168"/>
      <c r="E36" s="168"/>
      <c r="F36" s="169"/>
      <c r="G36" s="189"/>
      <c r="H36" s="168"/>
      <c r="I36" s="168"/>
      <c r="J36" s="169"/>
      <c r="K36" s="384"/>
      <c r="L36" s="173"/>
      <c r="M36" s="173"/>
      <c r="N36" s="173"/>
    </row>
    <row r="37" spans="1:15" x14ac:dyDescent="0.3">
      <c r="A37" s="3"/>
      <c r="B37" s="167" t="s">
        <v>7</v>
      </c>
      <c r="C37" s="188">
        <f t="shared" ref="C37:J37" si="17">SUM(C39:C41)</f>
        <v>7615</v>
      </c>
      <c r="D37" s="207">
        <f t="shared" si="17"/>
        <v>1845</v>
      </c>
      <c r="E37" s="207">
        <f t="shared" si="17"/>
        <v>2429</v>
      </c>
      <c r="F37" s="177">
        <f t="shared" si="17"/>
        <v>3341</v>
      </c>
      <c r="G37" s="188">
        <f t="shared" ref="G37" si="18">SUM(G39:G41)</f>
        <v>6713</v>
      </c>
      <c r="H37" s="207">
        <f t="shared" si="17"/>
        <v>2090</v>
      </c>
      <c r="I37" s="207">
        <f t="shared" si="17"/>
        <v>2629</v>
      </c>
      <c r="J37" s="177">
        <f t="shared" si="17"/>
        <v>1994</v>
      </c>
      <c r="K37" s="163">
        <f>(C37-G37)/G37*100</f>
        <v>13.436615522121256</v>
      </c>
      <c r="L37" s="208">
        <f>(D37-H37)/H37*100</f>
        <v>-11.722488038277511</v>
      </c>
      <c r="M37" s="208">
        <f>(E37-I37)/I37*100</f>
        <v>-7.6074553062000758</v>
      </c>
      <c r="N37" s="208">
        <f>(F37-J37)/J37*100</f>
        <v>67.552657973921768</v>
      </c>
      <c r="O37" s="3"/>
    </row>
    <row r="38" spans="1:15" ht="6.9" customHeight="1" x14ac:dyDescent="0.3">
      <c r="B38" s="157"/>
      <c r="C38" s="189"/>
      <c r="D38" s="168"/>
      <c r="E38" s="168"/>
      <c r="F38" s="169"/>
      <c r="G38" s="189"/>
      <c r="H38" s="168"/>
      <c r="I38" s="168"/>
      <c r="J38" s="169"/>
      <c r="K38" s="384"/>
      <c r="L38" s="173"/>
      <c r="M38" s="173"/>
      <c r="N38" s="173"/>
    </row>
    <row r="39" spans="1:15" x14ac:dyDescent="0.3">
      <c r="B39" s="170" t="s">
        <v>86</v>
      </c>
      <c r="C39" s="189">
        <f>SUM(D39:F39)</f>
        <v>469</v>
      </c>
      <c r="D39" s="168">
        <v>153</v>
      </c>
      <c r="E39" s="168">
        <v>161</v>
      </c>
      <c r="F39" s="169">
        <v>155</v>
      </c>
      <c r="G39" s="189">
        <f>SUM(H39:J39)</f>
        <v>413</v>
      </c>
      <c r="H39" s="168">
        <v>201</v>
      </c>
      <c r="I39" s="168">
        <v>200</v>
      </c>
      <c r="J39" s="190">
        <v>12</v>
      </c>
      <c r="K39" s="384">
        <f t="shared" ref="K39:N41" si="19">(C39-G39)/G39*100</f>
        <v>13.559322033898304</v>
      </c>
      <c r="L39" s="173">
        <f t="shared" si="19"/>
        <v>-23.880597014925371</v>
      </c>
      <c r="M39" s="173">
        <f t="shared" si="19"/>
        <v>-19.5</v>
      </c>
      <c r="N39" s="173">
        <f t="shared" si="19"/>
        <v>1191.6666666666665</v>
      </c>
    </row>
    <row r="40" spans="1:15" x14ac:dyDescent="0.3">
      <c r="B40" s="170" t="s">
        <v>83</v>
      </c>
      <c r="C40" s="189">
        <f>SUM(D40:F40)</f>
        <v>4834</v>
      </c>
      <c r="D40" s="171">
        <v>1295</v>
      </c>
      <c r="E40" s="171">
        <v>1604</v>
      </c>
      <c r="F40" s="172">
        <v>1935</v>
      </c>
      <c r="G40" s="189">
        <f t="shared" ref="G40:G41" si="20">SUM(H40:J40)</f>
        <v>4090</v>
      </c>
      <c r="H40" s="168">
        <v>1271</v>
      </c>
      <c r="I40" s="168">
        <v>1627</v>
      </c>
      <c r="J40" s="169">
        <v>1192</v>
      </c>
      <c r="K40" s="384">
        <f t="shared" si="19"/>
        <v>18.190709046454767</v>
      </c>
      <c r="L40" s="173">
        <f t="shared" si="19"/>
        <v>1.8882769472856018</v>
      </c>
      <c r="M40" s="173">
        <f t="shared" si="19"/>
        <v>-1.4136447449293177</v>
      </c>
      <c r="N40" s="173">
        <f t="shared" si="19"/>
        <v>62.332214765100666</v>
      </c>
    </row>
    <row r="41" spans="1:15" x14ac:dyDescent="0.3">
      <c r="B41" s="170" t="s">
        <v>134</v>
      </c>
      <c r="C41" s="189">
        <f>SUM(D41:F41)</f>
        <v>2312</v>
      </c>
      <c r="D41" s="171">
        <v>397</v>
      </c>
      <c r="E41" s="171">
        <v>664</v>
      </c>
      <c r="F41" s="172">
        <v>1251</v>
      </c>
      <c r="G41" s="189">
        <f t="shared" si="20"/>
        <v>2210</v>
      </c>
      <c r="H41" s="168">
        <v>618</v>
      </c>
      <c r="I41" s="168">
        <v>802</v>
      </c>
      <c r="J41" s="169">
        <v>790</v>
      </c>
      <c r="K41" s="384">
        <f t="shared" si="19"/>
        <v>4.6153846153846159</v>
      </c>
      <c r="L41" s="173">
        <f t="shared" si="19"/>
        <v>-35.760517799352755</v>
      </c>
      <c r="M41" s="173">
        <f>(E41-I41)/I41*100</f>
        <v>-17.206982543640898</v>
      </c>
      <c r="N41" s="173">
        <f t="shared" si="19"/>
        <v>58.354430379746837</v>
      </c>
    </row>
    <row r="42" spans="1:15" ht="6.9" customHeight="1" x14ac:dyDescent="0.3">
      <c r="B42" s="175"/>
      <c r="C42" s="189"/>
      <c r="D42" s="168"/>
      <c r="E42" s="168"/>
      <c r="F42" s="169"/>
      <c r="G42" s="189"/>
      <c r="H42" s="168"/>
      <c r="I42" s="168"/>
      <c r="J42" s="169"/>
      <c r="K42" s="384"/>
      <c r="L42" s="173"/>
      <c r="M42" s="173"/>
      <c r="N42" s="173"/>
    </row>
    <row r="43" spans="1:15" x14ac:dyDescent="0.3">
      <c r="A43" s="3"/>
      <c r="B43" s="167" t="s">
        <v>8</v>
      </c>
      <c r="C43" s="188">
        <f>SUM(C45:C46)</f>
        <v>1798</v>
      </c>
      <c r="D43" s="207">
        <f t="shared" ref="D43:J43" si="21">SUM(D45:D46)</f>
        <v>429</v>
      </c>
      <c r="E43" s="207">
        <f t="shared" si="21"/>
        <v>659</v>
      </c>
      <c r="F43" s="177">
        <f t="shared" si="21"/>
        <v>710</v>
      </c>
      <c r="G43" s="188">
        <f>SUM(G45:G46)</f>
        <v>909</v>
      </c>
      <c r="H43" s="207">
        <f t="shared" si="21"/>
        <v>100</v>
      </c>
      <c r="I43" s="207">
        <f t="shared" si="21"/>
        <v>352</v>
      </c>
      <c r="J43" s="177">
        <f t="shared" si="21"/>
        <v>457</v>
      </c>
      <c r="K43" s="163">
        <f>(C43-G43)/G43*100</f>
        <v>97.799779977997801</v>
      </c>
      <c r="L43" s="208">
        <f>(D43-H43)/H43*100</f>
        <v>329</v>
      </c>
      <c r="M43" s="208">
        <f>(E43-I43)/I43*100</f>
        <v>87.215909090909093</v>
      </c>
      <c r="N43" s="208">
        <f>(F43-J43)/J43*100</f>
        <v>55.36105032822757</v>
      </c>
      <c r="O43" s="3"/>
    </row>
    <row r="44" spans="1:15" ht="6.9" customHeight="1" x14ac:dyDescent="0.3">
      <c r="B44" s="178"/>
      <c r="C44" s="189"/>
      <c r="D44" s="168"/>
      <c r="E44" s="168"/>
      <c r="F44" s="169"/>
      <c r="G44" s="189"/>
      <c r="H44" s="168"/>
      <c r="I44" s="168"/>
      <c r="J44" s="169"/>
      <c r="K44" s="384"/>
      <c r="L44" s="173"/>
      <c r="M44" s="173"/>
      <c r="N44" s="173"/>
    </row>
    <row r="45" spans="1:15" x14ac:dyDescent="0.3">
      <c r="B45" s="170" t="s">
        <v>119</v>
      </c>
      <c r="C45" s="189">
        <f>SUM(D45:F45)</f>
        <v>0</v>
      </c>
      <c r="D45" s="171">
        <v>0</v>
      </c>
      <c r="E45" s="171">
        <v>0</v>
      </c>
      <c r="F45" s="172">
        <v>0</v>
      </c>
      <c r="G45" s="189">
        <f t="shared" ref="G45:G46" si="22">SUM(H45:J45)</f>
        <v>0</v>
      </c>
      <c r="H45" s="377">
        <v>0</v>
      </c>
      <c r="I45" s="377">
        <v>0</v>
      </c>
      <c r="J45" s="191">
        <v>0</v>
      </c>
      <c r="K45" s="449">
        <v>0</v>
      </c>
      <c r="L45" s="446">
        <v>0</v>
      </c>
      <c r="M45" s="446">
        <v>0</v>
      </c>
      <c r="N45" s="446">
        <v>0</v>
      </c>
    </row>
    <row r="46" spans="1:15" ht="15" thickBot="1" x14ac:dyDescent="0.35">
      <c r="B46" s="179" t="s">
        <v>49</v>
      </c>
      <c r="C46" s="193">
        <f>SUM(D46:F46)</f>
        <v>1798</v>
      </c>
      <c r="D46" s="194">
        <v>429</v>
      </c>
      <c r="E46" s="181">
        <v>659</v>
      </c>
      <c r="F46" s="195">
        <v>710</v>
      </c>
      <c r="G46" s="181">
        <f t="shared" si="22"/>
        <v>909</v>
      </c>
      <c r="H46" s="181">
        <v>100</v>
      </c>
      <c r="I46" s="181">
        <v>352</v>
      </c>
      <c r="J46" s="182">
        <v>457</v>
      </c>
      <c r="K46" s="386">
        <f t="shared" ref="K46" si="23">(C46-G46)/G46*100</f>
        <v>97.799779977997801</v>
      </c>
      <c r="L46" s="386">
        <f t="shared" ref="L46:N46" si="24">(D46-H46)/H46*100</f>
        <v>329</v>
      </c>
      <c r="M46" s="386">
        <f t="shared" si="24"/>
        <v>87.215909090909093</v>
      </c>
      <c r="N46" s="386">
        <f t="shared" si="24"/>
        <v>55.36105032822757</v>
      </c>
    </row>
    <row r="47" spans="1:15" ht="15" thickTop="1" x14ac:dyDescent="0.3">
      <c r="B47" s="58" t="s">
        <v>184</v>
      </c>
      <c r="C47" s="165"/>
      <c r="D47" s="171"/>
      <c r="E47" s="171"/>
      <c r="F47" s="168"/>
      <c r="G47" s="171"/>
      <c r="H47" s="171"/>
      <c r="I47" s="171"/>
      <c r="J47" s="173"/>
      <c r="K47" s="173"/>
      <c r="L47" s="173"/>
      <c r="N47" s="379" t="s">
        <v>121</v>
      </c>
    </row>
    <row r="48" spans="1:15" x14ac:dyDescent="0.3">
      <c r="C48" s="28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3">
      <c r="B49" s="33"/>
      <c r="C49" s="25"/>
      <c r="D49" s="26"/>
      <c r="E49" s="46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3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</row>
    <row r="51" spans="1:15" x14ac:dyDescent="0.3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</row>
    <row r="52" spans="1:15" x14ac:dyDescent="0.3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</row>
    <row r="53" spans="1:1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</row>
    <row r="57" spans="1:1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</row>
    <row r="58" spans="1:1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</row>
    <row r="59" spans="1:1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</row>
    <row r="60" spans="1:1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</row>
    <row r="62" spans="1:1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3">
      <c r="A63" s="34"/>
      <c r="B63" s="34"/>
      <c r="C63" s="34"/>
      <c r="D63" s="34"/>
      <c r="E63" s="34"/>
      <c r="F63" s="34"/>
      <c r="G63" s="34"/>
      <c r="H63" s="34"/>
      <c r="I63" s="34"/>
      <c r="J63" s="34"/>
    </row>
    <row r="64" spans="1:15" x14ac:dyDescent="0.3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x14ac:dyDescent="0.3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x14ac:dyDescent="0.3">
      <c r="A66" s="34"/>
      <c r="B66" s="34"/>
      <c r="C66" s="34"/>
      <c r="D66" s="34"/>
      <c r="E66" s="34"/>
      <c r="F66" s="34"/>
      <c r="G66" s="34"/>
      <c r="H66" s="34"/>
      <c r="I66" s="34"/>
      <c r="J66" s="34"/>
    </row>
    <row r="67" spans="1:10" x14ac:dyDescent="0.3">
      <c r="A67" s="2"/>
      <c r="B67" s="2"/>
    </row>
    <row r="68" spans="1:10" x14ac:dyDescent="0.3">
      <c r="A68" s="2"/>
      <c r="B68" s="2"/>
    </row>
    <row r="69" spans="1:10" x14ac:dyDescent="0.3">
      <c r="A69" s="2"/>
      <c r="B69" s="2"/>
    </row>
    <row r="70" spans="1:10" x14ac:dyDescent="0.3">
      <c r="A70" s="2"/>
      <c r="B70" s="2"/>
    </row>
    <row r="71" spans="1:10" x14ac:dyDescent="0.3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workbookViewId="0"/>
  </sheetViews>
  <sheetFormatPr defaultColWidth="9.109375" defaultRowHeight="12" x14ac:dyDescent="0.3"/>
  <cols>
    <col min="1" max="1" width="2.5546875" style="80" customWidth="1"/>
    <col min="2" max="2" width="15.109375" style="80" customWidth="1"/>
    <col min="3" max="6" width="8.5546875" style="81" customWidth="1"/>
    <col min="7" max="10" width="8.109375" style="81" customWidth="1"/>
    <col min="11" max="14" width="8.5546875" style="80" customWidth="1"/>
    <col min="15" max="15" width="2" style="80" customWidth="1"/>
    <col min="16" max="27" width="6" style="82" customWidth="1"/>
    <col min="28" max="16384" width="9.109375" style="80"/>
  </cols>
  <sheetData>
    <row r="1" spans="2:27" ht="6.75" customHeight="1" x14ac:dyDescent="0.3"/>
    <row r="2" spans="2:27" ht="13.65" customHeight="1" x14ac:dyDescent="0.3">
      <c r="B2" s="86" t="s">
        <v>128</v>
      </c>
    </row>
    <row r="3" spans="2:27" ht="5.25" customHeight="1" x14ac:dyDescent="0.3"/>
    <row r="4" spans="2:27" ht="13.65" customHeight="1" x14ac:dyDescent="0.3">
      <c r="N4" s="87" t="s">
        <v>41</v>
      </c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</row>
    <row r="5" spans="2:27" ht="22.5" customHeight="1" thickBot="1" x14ac:dyDescent="0.35">
      <c r="B5" s="475" t="s">
        <v>165</v>
      </c>
      <c r="C5" s="472" t="s">
        <v>195</v>
      </c>
      <c r="D5" s="473"/>
      <c r="E5" s="473"/>
      <c r="F5" s="474"/>
      <c r="G5" s="472" t="s">
        <v>187</v>
      </c>
      <c r="H5" s="473"/>
      <c r="I5" s="473"/>
      <c r="J5" s="474"/>
      <c r="K5" s="472" t="s">
        <v>50</v>
      </c>
      <c r="L5" s="473"/>
      <c r="M5" s="473"/>
      <c r="N5" s="474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</row>
    <row r="6" spans="2:27" ht="22.5" customHeight="1" x14ac:dyDescent="0.3">
      <c r="B6" s="475"/>
      <c r="C6" s="78" t="s">
        <v>0</v>
      </c>
      <c r="D6" s="79" t="s">
        <v>189</v>
      </c>
      <c r="E6" s="78" t="s">
        <v>190</v>
      </c>
      <c r="F6" s="79" t="s">
        <v>191</v>
      </c>
      <c r="G6" s="78" t="s">
        <v>0</v>
      </c>
      <c r="H6" s="79" t="s">
        <v>192</v>
      </c>
      <c r="I6" s="78" t="s">
        <v>193</v>
      </c>
      <c r="J6" s="79" t="s">
        <v>194</v>
      </c>
      <c r="K6" s="78" t="s">
        <v>0</v>
      </c>
      <c r="L6" s="79" t="s">
        <v>189</v>
      </c>
      <c r="M6" s="78" t="s">
        <v>190</v>
      </c>
      <c r="N6" s="79" t="s">
        <v>191</v>
      </c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</row>
    <row r="7" spans="2:27" ht="6.9" customHeight="1" x14ac:dyDescent="0.3">
      <c r="B7" s="88"/>
      <c r="C7" s="97"/>
      <c r="D7" s="90"/>
      <c r="E7" s="90"/>
      <c r="F7" s="98"/>
      <c r="G7" s="97"/>
      <c r="H7" s="90"/>
      <c r="I7" s="90"/>
      <c r="J7" s="98"/>
      <c r="K7" s="53"/>
      <c r="L7" s="53"/>
      <c r="M7" s="53"/>
      <c r="N7" s="53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</row>
    <row r="8" spans="2:27" s="83" customFormat="1" ht="19.5" customHeight="1" x14ac:dyDescent="0.3">
      <c r="B8" s="86" t="s">
        <v>0</v>
      </c>
      <c r="C8" s="99">
        <v>49037</v>
      </c>
      <c r="D8" s="91">
        <v>16020</v>
      </c>
      <c r="E8" s="91">
        <v>15181</v>
      </c>
      <c r="F8" s="100">
        <v>17836</v>
      </c>
      <c r="G8" s="99">
        <v>38264</v>
      </c>
      <c r="H8" s="91">
        <v>11921</v>
      </c>
      <c r="I8" s="91">
        <v>11575</v>
      </c>
      <c r="J8" s="100">
        <v>14768</v>
      </c>
      <c r="K8" s="124">
        <v>28.2</v>
      </c>
      <c r="L8" s="124">
        <v>34.4</v>
      </c>
      <c r="M8" s="124">
        <v>31.2</v>
      </c>
      <c r="N8" s="124">
        <v>20.8</v>
      </c>
      <c r="P8" s="84"/>
    </row>
    <row r="9" spans="2:27" ht="19.5" customHeight="1" x14ac:dyDescent="0.3">
      <c r="B9" s="92" t="s">
        <v>37</v>
      </c>
      <c r="C9" s="101">
        <v>40081</v>
      </c>
      <c r="D9" s="93">
        <v>12976</v>
      </c>
      <c r="E9" s="93">
        <v>12429</v>
      </c>
      <c r="F9" s="102">
        <v>14676</v>
      </c>
      <c r="G9" s="101">
        <v>31046</v>
      </c>
      <c r="H9" s="93">
        <v>9500</v>
      </c>
      <c r="I9" s="93">
        <v>9454</v>
      </c>
      <c r="J9" s="102">
        <v>12092</v>
      </c>
      <c r="K9" s="125">
        <v>29.1</v>
      </c>
      <c r="L9" s="125">
        <v>36.6</v>
      </c>
      <c r="M9" s="125">
        <v>31.5</v>
      </c>
      <c r="N9" s="125">
        <v>21.4</v>
      </c>
      <c r="P9" s="84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</row>
    <row r="10" spans="2:27" ht="19.5" customHeight="1" x14ac:dyDescent="0.3">
      <c r="B10" s="92" t="s">
        <v>71</v>
      </c>
      <c r="C10" s="101">
        <v>5062</v>
      </c>
      <c r="D10" s="93">
        <v>1758</v>
      </c>
      <c r="E10" s="93">
        <v>1537</v>
      </c>
      <c r="F10" s="102">
        <v>1767</v>
      </c>
      <c r="G10" s="101">
        <v>4524</v>
      </c>
      <c r="H10" s="93">
        <v>1535</v>
      </c>
      <c r="I10" s="93">
        <v>1332</v>
      </c>
      <c r="J10" s="102">
        <v>1657</v>
      </c>
      <c r="K10" s="125">
        <v>11.9</v>
      </c>
      <c r="L10" s="125">
        <v>14.5</v>
      </c>
      <c r="M10" s="125">
        <v>15.4</v>
      </c>
      <c r="N10" s="125">
        <v>6.6</v>
      </c>
      <c r="P10" s="84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</row>
    <row r="11" spans="2:27" ht="19.5" customHeight="1" thickBot="1" x14ac:dyDescent="0.35">
      <c r="B11" s="94" t="s">
        <v>36</v>
      </c>
      <c r="C11" s="103">
        <v>3894</v>
      </c>
      <c r="D11" s="360">
        <v>1286</v>
      </c>
      <c r="E11" s="360">
        <v>1215</v>
      </c>
      <c r="F11" s="361">
        <v>1393</v>
      </c>
      <c r="G11" s="103">
        <v>2694</v>
      </c>
      <c r="H11" s="360">
        <v>886</v>
      </c>
      <c r="I11" s="360">
        <v>789</v>
      </c>
      <c r="J11" s="361">
        <v>1019</v>
      </c>
      <c r="K11" s="95">
        <v>44.5</v>
      </c>
      <c r="L11" s="95">
        <v>45.1</v>
      </c>
      <c r="M11" s="95">
        <v>54</v>
      </c>
      <c r="N11" s="95">
        <v>36.700000000000003</v>
      </c>
      <c r="P11" s="84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</row>
    <row r="12" spans="2:27" ht="13.65" customHeight="1" thickTop="1" x14ac:dyDescent="0.3">
      <c r="B12" s="82" t="s">
        <v>164</v>
      </c>
      <c r="N12" s="61" t="s">
        <v>121</v>
      </c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</row>
    <row r="13" spans="2:27" ht="13.65" customHeight="1" x14ac:dyDescent="0.3">
      <c r="N13" s="61"/>
    </row>
    <row r="14" spans="2:27" x14ac:dyDescent="0.3">
      <c r="G14" s="80"/>
      <c r="H14" s="80"/>
      <c r="I14" s="80"/>
      <c r="J14" s="80"/>
    </row>
    <row r="15" spans="2:27" x14ac:dyDescent="0.3">
      <c r="G15" s="80"/>
      <c r="H15" s="80"/>
      <c r="I15" s="80"/>
      <c r="J15" s="80"/>
    </row>
    <row r="18" spans="11:13" x14ac:dyDescent="0.3">
      <c r="K18" s="85"/>
      <c r="L18" s="85"/>
      <c r="M18" s="85"/>
    </row>
  </sheetData>
  <mergeCells count="4">
    <mergeCell ref="C5:F5"/>
    <mergeCell ref="G5:J5"/>
    <mergeCell ref="K5:N5"/>
    <mergeCell ref="B5:B6"/>
  </mergeCells>
  <conditionalFormatting sqref="P8:AA11">
    <cfRule type="cellIs" dxfId="7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Normal="100" workbookViewId="0"/>
  </sheetViews>
  <sheetFormatPr defaultColWidth="9.109375" defaultRowHeight="13.8" x14ac:dyDescent="0.3"/>
  <cols>
    <col min="1" max="1" width="2.109375" style="53" customWidth="1"/>
    <col min="2" max="2" width="23.5546875" style="53" customWidth="1"/>
    <col min="3" max="3" width="10.88671875" style="89" customWidth="1"/>
    <col min="4" max="7" width="10.44140625" style="89" customWidth="1"/>
    <col min="8" max="8" width="10.88671875" style="89" bestFit="1" customWidth="1"/>
    <col min="9" max="10" width="10.44140625" style="89" customWidth="1"/>
    <col min="11" max="14" width="7.5546875" style="53" customWidth="1"/>
    <col min="15" max="15" width="1.5546875" style="53" customWidth="1"/>
    <col min="16" max="35" width="5.88671875" style="53" customWidth="1"/>
    <col min="36" max="50" width="5" style="53" customWidth="1"/>
    <col min="51" max="16384" width="9.109375" style="53"/>
  </cols>
  <sheetData>
    <row r="1" spans="2:30" ht="6.75" customHeight="1" x14ac:dyDescent="0.3">
      <c r="P1" s="104"/>
    </row>
    <row r="2" spans="2:30" ht="13.65" customHeight="1" x14ac:dyDescent="0.3">
      <c r="B2" s="86" t="s">
        <v>129</v>
      </c>
    </row>
    <row r="3" spans="2:30" ht="6" customHeight="1" x14ac:dyDescent="0.3"/>
    <row r="4" spans="2:30" ht="16.5" customHeight="1" x14ac:dyDescent="0.3">
      <c r="C4" s="105"/>
      <c r="D4" s="105"/>
      <c r="E4" s="105"/>
      <c r="F4" s="105"/>
      <c r="M4" s="476" t="s">
        <v>41</v>
      </c>
      <c r="N4" s="476"/>
    </row>
    <row r="5" spans="2:30" ht="20.100000000000001" customHeight="1" thickBot="1" x14ac:dyDescent="0.35">
      <c r="B5" s="475" t="s">
        <v>166</v>
      </c>
      <c r="C5" s="472" t="s">
        <v>195</v>
      </c>
      <c r="D5" s="473"/>
      <c r="E5" s="473"/>
      <c r="F5" s="474"/>
      <c r="G5" s="472" t="s">
        <v>187</v>
      </c>
      <c r="H5" s="473"/>
      <c r="I5" s="473"/>
      <c r="J5" s="474"/>
      <c r="K5" s="472" t="s">
        <v>50</v>
      </c>
      <c r="L5" s="473"/>
      <c r="M5" s="473"/>
      <c r="N5" s="474"/>
    </row>
    <row r="6" spans="2:30" ht="20.100000000000001" customHeight="1" thickBot="1" x14ac:dyDescent="0.35">
      <c r="B6" s="474"/>
      <c r="C6" s="78" t="s">
        <v>0</v>
      </c>
      <c r="D6" s="79" t="s">
        <v>189</v>
      </c>
      <c r="E6" s="78" t="s">
        <v>190</v>
      </c>
      <c r="F6" s="79" t="s">
        <v>191</v>
      </c>
      <c r="G6" s="78" t="s">
        <v>0</v>
      </c>
      <c r="H6" s="79" t="s">
        <v>192</v>
      </c>
      <c r="I6" s="78" t="s">
        <v>193</v>
      </c>
      <c r="J6" s="79" t="s">
        <v>194</v>
      </c>
      <c r="K6" s="70" t="s">
        <v>0</v>
      </c>
      <c r="L6" s="76" t="s">
        <v>189</v>
      </c>
      <c r="M6" s="70" t="s">
        <v>190</v>
      </c>
      <c r="N6" s="76" t="s">
        <v>191</v>
      </c>
    </row>
    <row r="7" spans="2:30" ht="6.9" customHeight="1" x14ac:dyDescent="0.3">
      <c r="B7" s="88"/>
      <c r="C7" s="109"/>
      <c r="D7" s="110"/>
      <c r="E7" s="110"/>
      <c r="F7" s="111"/>
      <c r="H7" s="90"/>
      <c r="I7" s="90"/>
      <c r="J7" s="90"/>
      <c r="K7" s="114"/>
    </row>
    <row r="8" spans="2:30" s="86" customFormat="1" ht="15" customHeight="1" x14ac:dyDescent="0.3">
      <c r="B8" s="86" t="s">
        <v>117</v>
      </c>
      <c r="C8" s="99">
        <v>12869642</v>
      </c>
      <c r="D8" s="91">
        <v>3943995</v>
      </c>
      <c r="E8" s="91">
        <v>4042423</v>
      </c>
      <c r="F8" s="100">
        <v>4883224</v>
      </c>
      <c r="G8" s="91">
        <v>8341329</v>
      </c>
      <c r="H8" s="91">
        <v>2142926</v>
      </c>
      <c r="I8" s="91">
        <v>2598413</v>
      </c>
      <c r="J8" s="91">
        <v>3599990</v>
      </c>
      <c r="K8" s="115">
        <v>54.287668068241878</v>
      </c>
      <c r="L8" s="151">
        <v>84.04718595042479</v>
      </c>
      <c r="M8" s="151">
        <v>55.572766915805914</v>
      </c>
      <c r="N8" s="151">
        <v>35.645487904133063</v>
      </c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</row>
    <row r="9" spans="2:30" ht="6.9" customHeight="1" x14ac:dyDescent="0.3">
      <c r="B9" s="88"/>
      <c r="C9" s="101"/>
      <c r="D9" s="93"/>
      <c r="E9" s="93"/>
      <c r="F9" s="102"/>
      <c r="G9" s="93"/>
      <c r="H9" s="93"/>
      <c r="I9" s="93"/>
      <c r="J9" s="93"/>
      <c r="K9" s="116"/>
      <c r="L9" s="152"/>
      <c r="M9" s="152"/>
      <c r="N9" s="152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</row>
    <row r="10" spans="2:30" ht="15" customHeight="1" x14ac:dyDescent="0.3">
      <c r="B10" s="380" t="s">
        <v>39</v>
      </c>
      <c r="C10" s="101">
        <v>2921849</v>
      </c>
      <c r="D10" s="93">
        <v>895647</v>
      </c>
      <c r="E10" s="93">
        <v>927885</v>
      </c>
      <c r="F10" s="102">
        <v>1098317</v>
      </c>
      <c r="G10" s="93">
        <v>1950499</v>
      </c>
      <c r="H10" s="93">
        <v>476119</v>
      </c>
      <c r="I10" s="93">
        <v>619744</v>
      </c>
      <c r="J10" s="93">
        <v>854636</v>
      </c>
      <c r="K10" s="116">
        <v>49.800076800859678</v>
      </c>
      <c r="L10" s="152">
        <v>88.11410592729969</v>
      </c>
      <c r="M10" s="152">
        <v>49.720691124077035</v>
      </c>
      <c r="N10" s="152">
        <v>28.512840554341263</v>
      </c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</row>
    <row r="11" spans="2:30" ht="15" customHeight="1" x14ac:dyDescent="0.3">
      <c r="B11" s="380" t="s">
        <v>6</v>
      </c>
      <c r="C11" s="101">
        <v>7122692</v>
      </c>
      <c r="D11" s="93">
        <v>2242791</v>
      </c>
      <c r="E11" s="93">
        <v>2249605</v>
      </c>
      <c r="F11" s="102">
        <v>2630296</v>
      </c>
      <c r="G11" s="93">
        <v>4518141</v>
      </c>
      <c r="H11" s="93">
        <v>1213631</v>
      </c>
      <c r="I11" s="93">
        <v>1412012</v>
      </c>
      <c r="J11" s="93">
        <v>1892498</v>
      </c>
      <c r="K11" s="116">
        <v>57.646518778409082</v>
      </c>
      <c r="L11" s="152">
        <v>84.800075146399521</v>
      </c>
      <c r="M11" s="152">
        <v>59.319113435296586</v>
      </c>
      <c r="N11" s="152">
        <v>38.985404475988879</v>
      </c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</row>
    <row r="12" spans="2:30" ht="15" customHeight="1" x14ac:dyDescent="0.3">
      <c r="B12" s="380" t="s">
        <v>58</v>
      </c>
      <c r="C12" s="101">
        <v>107</v>
      </c>
      <c r="D12" s="93">
        <v>71</v>
      </c>
      <c r="E12" s="93">
        <v>15</v>
      </c>
      <c r="F12" s="102">
        <v>21</v>
      </c>
      <c r="G12" s="93">
        <v>41</v>
      </c>
      <c r="H12" s="93">
        <v>10</v>
      </c>
      <c r="I12" s="93">
        <v>12</v>
      </c>
      <c r="J12" s="93">
        <v>19</v>
      </c>
      <c r="K12" s="116">
        <v>160.97560975609758</v>
      </c>
      <c r="L12" s="152">
        <v>610</v>
      </c>
      <c r="M12" s="152">
        <v>25</v>
      </c>
      <c r="N12" s="152">
        <v>10.526315789473683</v>
      </c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</row>
    <row r="13" spans="2:30" ht="15" customHeight="1" x14ac:dyDescent="0.3">
      <c r="B13" s="380" t="s">
        <v>38</v>
      </c>
      <c r="C13" s="101">
        <v>1110456</v>
      </c>
      <c r="D13" s="93">
        <v>269179</v>
      </c>
      <c r="E13" s="93">
        <v>329568</v>
      </c>
      <c r="F13" s="102">
        <v>511709</v>
      </c>
      <c r="G13" s="93">
        <v>761906</v>
      </c>
      <c r="H13" s="93">
        <v>141120</v>
      </c>
      <c r="I13" s="93">
        <v>235113</v>
      </c>
      <c r="J13" s="93">
        <v>385673</v>
      </c>
      <c r="K13" s="116">
        <v>45.747113160941112</v>
      </c>
      <c r="L13" s="152">
        <v>90.744756235827666</v>
      </c>
      <c r="M13" s="152">
        <v>40.174299166783634</v>
      </c>
      <c r="N13" s="152">
        <v>32.679497916628854</v>
      </c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</row>
    <row r="14" spans="2:30" ht="15" customHeight="1" x14ac:dyDescent="0.3">
      <c r="B14" s="380" t="s">
        <v>14</v>
      </c>
      <c r="C14" s="101">
        <v>403474</v>
      </c>
      <c r="D14" s="93">
        <v>124656</v>
      </c>
      <c r="E14" s="93">
        <v>121772</v>
      </c>
      <c r="F14" s="102">
        <v>157046</v>
      </c>
      <c r="G14" s="93">
        <v>277090</v>
      </c>
      <c r="H14" s="93">
        <v>77015</v>
      </c>
      <c r="I14" s="93">
        <v>81987</v>
      </c>
      <c r="J14" s="93">
        <v>118088</v>
      </c>
      <c r="K14" s="116">
        <v>45.611173265004155</v>
      </c>
      <c r="L14" s="152">
        <v>61.859378043238337</v>
      </c>
      <c r="M14" s="152">
        <v>48.525985827021358</v>
      </c>
      <c r="N14" s="152">
        <v>32.990651039902446</v>
      </c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</row>
    <row r="15" spans="2:30" ht="15" customHeight="1" x14ac:dyDescent="0.3">
      <c r="B15" s="380" t="s">
        <v>57</v>
      </c>
      <c r="C15" s="101">
        <v>127352</v>
      </c>
      <c r="D15" s="93">
        <v>43074</v>
      </c>
      <c r="E15" s="93">
        <v>39023</v>
      </c>
      <c r="F15" s="102">
        <v>45255</v>
      </c>
      <c r="G15" s="93">
        <v>102083</v>
      </c>
      <c r="H15" s="93">
        <v>26919</v>
      </c>
      <c r="I15" s="93">
        <v>31142</v>
      </c>
      <c r="J15" s="93">
        <v>44022</v>
      </c>
      <c r="K15" s="116">
        <v>24.753386949834937</v>
      </c>
      <c r="L15" s="152">
        <v>60.01337345369442</v>
      </c>
      <c r="M15" s="152">
        <v>25.306659816325222</v>
      </c>
      <c r="N15" s="152">
        <v>2.8008722911271637</v>
      </c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</row>
    <row r="16" spans="2:30" ht="15" customHeight="1" x14ac:dyDescent="0.3">
      <c r="B16" s="380" t="s">
        <v>59</v>
      </c>
      <c r="C16" s="101">
        <v>45684</v>
      </c>
      <c r="D16" s="93">
        <v>14482</v>
      </c>
      <c r="E16" s="93">
        <v>12803</v>
      </c>
      <c r="F16" s="102">
        <v>18399</v>
      </c>
      <c r="G16" s="93">
        <v>32419</v>
      </c>
      <c r="H16" s="93">
        <v>9035</v>
      </c>
      <c r="I16" s="93">
        <v>9149</v>
      </c>
      <c r="J16" s="93">
        <v>14235</v>
      </c>
      <c r="K16" s="116">
        <v>40.917363274622907</v>
      </c>
      <c r="L16" s="152">
        <v>60.28776978417266</v>
      </c>
      <c r="M16" s="152">
        <v>39.938791124713084</v>
      </c>
      <c r="N16" s="152">
        <v>29.251844046364596</v>
      </c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</row>
    <row r="17" spans="2:30" ht="15" customHeight="1" x14ac:dyDescent="0.3">
      <c r="B17" s="380" t="s">
        <v>60</v>
      </c>
      <c r="C17" s="101">
        <v>21342</v>
      </c>
      <c r="D17" s="93">
        <v>7003</v>
      </c>
      <c r="E17" s="93">
        <v>6601</v>
      </c>
      <c r="F17" s="102">
        <v>7738</v>
      </c>
      <c r="G17" s="93">
        <v>18877</v>
      </c>
      <c r="H17" s="93">
        <v>6093</v>
      </c>
      <c r="I17" s="93">
        <v>5934</v>
      </c>
      <c r="J17" s="93">
        <v>6850</v>
      </c>
      <c r="K17" s="116">
        <v>13.058218996662605</v>
      </c>
      <c r="L17" s="152">
        <v>14.9351715082882</v>
      </c>
      <c r="M17" s="152">
        <v>11.24031007751938</v>
      </c>
      <c r="N17" s="152">
        <v>12.963503649635037</v>
      </c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</row>
    <row r="18" spans="2:30" ht="15" customHeight="1" x14ac:dyDescent="0.3">
      <c r="B18" s="380" t="s">
        <v>61</v>
      </c>
      <c r="C18" s="101">
        <v>23115</v>
      </c>
      <c r="D18" s="93">
        <v>8411</v>
      </c>
      <c r="E18" s="93">
        <v>7520</v>
      </c>
      <c r="F18" s="102">
        <v>7184</v>
      </c>
      <c r="G18" s="93">
        <v>18152</v>
      </c>
      <c r="H18" s="93">
        <v>5686</v>
      </c>
      <c r="I18" s="93">
        <v>5288</v>
      </c>
      <c r="J18" s="93">
        <v>7178</v>
      </c>
      <c r="K18" s="116">
        <v>27.341339797267516</v>
      </c>
      <c r="L18" s="152">
        <v>47.924727400633131</v>
      </c>
      <c r="M18" s="152">
        <v>42.208774583963695</v>
      </c>
      <c r="N18" s="152">
        <v>8.3588743382557812E-2</v>
      </c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</row>
    <row r="19" spans="2:30" ht="15" customHeight="1" x14ac:dyDescent="0.3">
      <c r="B19" s="380" t="s">
        <v>62</v>
      </c>
      <c r="C19" s="101">
        <v>15695</v>
      </c>
      <c r="D19" s="93">
        <v>5491</v>
      </c>
      <c r="E19" s="93">
        <v>4900</v>
      </c>
      <c r="F19" s="102">
        <v>5304</v>
      </c>
      <c r="G19" s="93">
        <v>12059</v>
      </c>
      <c r="H19" s="93">
        <v>3825</v>
      </c>
      <c r="I19" s="93">
        <v>3614</v>
      </c>
      <c r="J19" s="93">
        <v>4620</v>
      </c>
      <c r="K19" s="116">
        <v>30.151753876772535</v>
      </c>
      <c r="L19" s="152">
        <v>43.55555555555555</v>
      </c>
      <c r="M19" s="152">
        <v>35.583840619811838</v>
      </c>
      <c r="N19" s="152">
        <v>14.805194805194805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</row>
    <row r="20" spans="2:30" ht="15" customHeight="1" x14ac:dyDescent="0.3">
      <c r="B20" s="380" t="s">
        <v>63</v>
      </c>
      <c r="C20" s="101">
        <v>12536</v>
      </c>
      <c r="D20" s="93">
        <v>4284</v>
      </c>
      <c r="E20" s="93">
        <v>4075</v>
      </c>
      <c r="F20" s="102">
        <v>4177</v>
      </c>
      <c r="G20" s="93">
        <v>10175</v>
      </c>
      <c r="H20" s="93">
        <v>2817</v>
      </c>
      <c r="I20" s="93">
        <v>3105</v>
      </c>
      <c r="J20" s="93">
        <v>4253</v>
      </c>
      <c r="K20" s="116">
        <v>23.203931203931205</v>
      </c>
      <c r="L20" s="152">
        <v>52.076677316293932</v>
      </c>
      <c r="M20" s="152">
        <v>31.239935587761675</v>
      </c>
      <c r="N20" s="152">
        <v>-1.7869739007759229</v>
      </c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</row>
    <row r="21" spans="2:30" ht="15" customHeight="1" x14ac:dyDescent="0.3">
      <c r="B21" s="380" t="s">
        <v>64</v>
      </c>
      <c r="C21" s="101">
        <v>9560</v>
      </c>
      <c r="D21" s="93">
        <v>3477</v>
      </c>
      <c r="E21" s="93">
        <v>3077</v>
      </c>
      <c r="F21" s="102">
        <v>3006</v>
      </c>
      <c r="G21" s="93">
        <v>8859</v>
      </c>
      <c r="H21" s="93">
        <v>2663</v>
      </c>
      <c r="I21" s="93">
        <v>2632</v>
      </c>
      <c r="J21" s="93">
        <v>3564</v>
      </c>
      <c r="K21" s="116">
        <v>7.9128569816006324</v>
      </c>
      <c r="L21" s="152">
        <v>30.567029665790464</v>
      </c>
      <c r="M21" s="152">
        <v>16.907294832826747</v>
      </c>
      <c r="N21" s="152">
        <v>-15.656565656565657</v>
      </c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</row>
    <row r="22" spans="2:30" ht="15" customHeight="1" x14ac:dyDescent="0.3">
      <c r="B22" s="380" t="s">
        <v>65</v>
      </c>
      <c r="C22" s="101">
        <v>2022</v>
      </c>
      <c r="D22" s="93">
        <v>675</v>
      </c>
      <c r="E22" s="93">
        <v>669</v>
      </c>
      <c r="F22" s="102">
        <v>678</v>
      </c>
      <c r="G22" s="93">
        <v>1988</v>
      </c>
      <c r="H22" s="93">
        <v>640</v>
      </c>
      <c r="I22" s="93">
        <v>612</v>
      </c>
      <c r="J22" s="93">
        <v>736</v>
      </c>
      <c r="K22" s="116">
        <v>1.7102615694164991</v>
      </c>
      <c r="L22" s="152">
        <v>5.46875</v>
      </c>
      <c r="M22" s="152">
        <v>9.3137254901960791</v>
      </c>
      <c r="N22" s="152">
        <v>-7.8804347826086962</v>
      </c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</row>
    <row r="23" spans="2:30" ht="15" customHeight="1" x14ac:dyDescent="0.3">
      <c r="B23" s="380" t="s">
        <v>40</v>
      </c>
      <c r="C23" s="101">
        <v>1017502</v>
      </c>
      <c r="D23" s="93">
        <v>313660</v>
      </c>
      <c r="E23" s="93">
        <v>322350</v>
      </c>
      <c r="F23" s="102">
        <v>381492</v>
      </c>
      <c r="G23" s="93">
        <v>602796</v>
      </c>
      <c r="H23" s="93">
        <v>168592</v>
      </c>
      <c r="I23" s="93">
        <v>179192</v>
      </c>
      <c r="J23" s="93">
        <v>255012</v>
      </c>
      <c r="K23" s="116">
        <v>68.797072309703438</v>
      </c>
      <c r="L23" s="152">
        <v>86.046787510676666</v>
      </c>
      <c r="M23" s="152">
        <v>79.890843341220588</v>
      </c>
      <c r="N23" s="152">
        <v>49.597665992188603</v>
      </c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</row>
    <row r="24" spans="2:30" ht="15" customHeight="1" x14ac:dyDescent="0.3">
      <c r="B24" s="380" t="s">
        <v>56</v>
      </c>
      <c r="C24" s="101">
        <v>30945</v>
      </c>
      <c r="D24" s="93">
        <v>9665</v>
      </c>
      <c r="E24" s="93">
        <v>10796</v>
      </c>
      <c r="F24" s="102">
        <v>10484</v>
      </c>
      <c r="G24" s="93">
        <v>22685</v>
      </c>
      <c r="H24" s="93">
        <v>7830</v>
      </c>
      <c r="I24" s="93">
        <v>7632</v>
      </c>
      <c r="J24" s="93">
        <v>7223</v>
      </c>
      <c r="K24" s="116">
        <v>36.411725810006615</v>
      </c>
      <c r="L24" s="152">
        <v>23.435504469987229</v>
      </c>
      <c r="M24" s="152">
        <v>41.457023060796644</v>
      </c>
      <c r="N24" s="152">
        <v>45.147445659698185</v>
      </c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</row>
    <row r="25" spans="2:30" ht="15" customHeight="1" x14ac:dyDescent="0.3">
      <c r="B25" s="380" t="s">
        <v>15</v>
      </c>
      <c r="C25" s="101">
        <v>5311</v>
      </c>
      <c r="D25" s="93">
        <v>1429</v>
      </c>
      <c r="E25" s="93">
        <v>1764</v>
      </c>
      <c r="F25" s="102">
        <v>2118</v>
      </c>
      <c r="G25" s="93">
        <v>3559</v>
      </c>
      <c r="H25" s="93">
        <v>931</v>
      </c>
      <c r="I25" s="93">
        <v>1245</v>
      </c>
      <c r="J25" s="93">
        <v>1383</v>
      </c>
      <c r="K25" s="116">
        <v>49.227311042427644</v>
      </c>
      <c r="L25" s="152">
        <v>53.490870032223413</v>
      </c>
      <c r="M25" s="152">
        <v>41.686746987951807</v>
      </c>
      <c r="N25" s="152">
        <v>53.14533622559653</v>
      </c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</row>
    <row r="26" spans="2:30" ht="15" customHeight="1" x14ac:dyDescent="0.3">
      <c r="B26" s="380"/>
      <c r="C26" s="112"/>
      <c r="D26" s="362"/>
      <c r="E26" s="362"/>
      <c r="F26" s="113"/>
      <c r="G26" s="362"/>
      <c r="H26" s="362"/>
      <c r="I26" s="362"/>
      <c r="J26" s="362"/>
      <c r="K26" s="117"/>
      <c r="L26" s="107"/>
      <c r="M26" s="107"/>
      <c r="N26" s="107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</row>
    <row r="27" spans="2:30" s="86" customFormat="1" ht="15" customHeight="1" x14ac:dyDescent="0.3">
      <c r="B27" s="381" t="s">
        <v>118</v>
      </c>
      <c r="C27" s="99">
        <v>2477894</v>
      </c>
      <c r="D27" s="91">
        <v>782159</v>
      </c>
      <c r="E27" s="91">
        <v>773688</v>
      </c>
      <c r="F27" s="100">
        <v>922047</v>
      </c>
      <c r="G27" s="91">
        <v>1589655</v>
      </c>
      <c r="H27" s="91">
        <v>449995</v>
      </c>
      <c r="I27" s="91">
        <v>481765</v>
      </c>
      <c r="J27" s="91">
        <v>657895</v>
      </c>
      <c r="K27" s="115">
        <v>55.87621213407941</v>
      </c>
      <c r="L27" s="151">
        <v>73.815042389359888</v>
      </c>
      <c r="M27" s="151">
        <v>60.594480711550233</v>
      </c>
      <c r="N27" s="151">
        <v>40.151087939564825</v>
      </c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</row>
    <row r="28" spans="2:30" ht="6.9" customHeight="1" x14ac:dyDescent="0.3">
      <c r="B28" s="380"/>
      <c r="C28" s="101"/>
      <c r="D28" s="93"/>
      <c r="E28" s="93"/>
      <c r="F28" s="102"/>
      <c r="G28" s="93"/>
      <c r="H28" s="93"/>
      <c r="I28" s="93"/>
      <c r="J28" s="93"/>
      <c r="K28" s="116"/>
      <c r="L28" s="152"/>
      <c r="M28" s="152"/>
      <c r="N28" s="152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</row>
    <row r="29" spans="2:30" ht="15" customHeight="1" x14ac:dyDescent="0.3">
      <c r="B29" s="380" t="s">
        <v>39</v>
      </c>
      <c r="C29" s="101">
        <v>446757</v>
      </c>
      <c r="D29" s="93">
        <v>138858</v>
      </c>
      <c r="E29" s="93">
        <v>139529</v>
      </c>
      <c r="F29" s="102">
        <v>168370</v>
      </c>
      <c r="G29" s="93">
        <v>259859</v>
      </c>
      <c r="H29" s="93">
        <v>74109</v>
      </c>
      <c r="I29" s="93">
        <v>77888</v>
      </c>
      <c r="J29" s="93">
        <v>107862</v>
      </c>
      <c r="K29" s="116">
        <v>71.922850468908138</v>
      </c>
      <c r="L29" s="152">
        <v>87.369955066186293</v>
      </c>
      <c r="M29" s="152">
        <v>79.140560805258829</v>
      </c>
      <c r="N29" s="152">
        <v>56.097606200515472</v>
      </c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</row>
    <row r="30" spans="2:30" ht="15" customHeight="1" x14ac:dyDescent="0.3">
      <c r="B30" s="380" t="s">
        <v>6</v>
      </c>
      <c r="C30" s="101">
        <v>831188</v>
      </c>
      <c r="D30" s="93">
        <v>262447</v>
      </c>
      <c r="E30" s="93">
        <v>261980</v>
      </c>
      <c r="F30" s="102">
        <v>306761</v>
      </c>
      <c r="G30" s="93">
        <v>512587</v>
      </c>
      <c r="H30" s="93">
        <v>146634</v>
      </c>
      <c r="I30" s="93">
        <v>155538</v>
      </c>
      <c r="J30" s="93">
        <v>210415</v>
      </c>
      <c r="K30" s="116">
        <v>62.155497505789256</v>
      </c>
      <c r="L30" s="152">
        <v>78.981000313706247</v>
      </c>
      <c r="M30" s="152">
        <v>68.434723347349205</v>
      </c>
      <c r="N30" s="152">
        <v>45.788560701470907</v>
      </c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</row>
    <row r="31" spans="2:30" ht="15" customHeight="1" x14ac:dyDescent="0.3">
      <c r="B31" s="380" t="s">
        <v>58</v>
      </c>
      <c r="C31" s="101">
        <v>12</v>
      </c>
      <c r="D31" s="93">
        <v>2</v>
      </c>
      <c r="E31" s="93">
        <v>6</v>
      </c>
      <c r="F31" s="102">
        <v>4</v>
      </c>
      <c r="G31" s="93">
        <v>4</v>
      </c>
      <c r="H31" s="93">
        <v>0</v>
      </c>
      <c r="I31" s="93">
        <v>0</v>
      </c>
      <c r="J31" s="93">
        <v>4</v>
      </c>
      <c r="K31" s="363">
        <v>200</v>
      </c>
      <c r="L31" s="152" t="s">
        <v>137</v>
      </c>
      <c r="M31" s="152" t="s">
        <v>137</v>
      </c>
      <c r="N31" s="152">
        <v>0</v>
      </c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</row>
    <row r="32" spans="2:30" ht="15" customHeight="1" x14ac:dyDescent="0.3">
      <c r="B32" s="380" t="s">
        <v>38</v>
      </c>
      <c r="C32" s="101">
        <v>96070</v>
      </c>
      <c r="D32" s="93">
        <v>30824</v>
      </c>
      <c r="E32" s="93">
        <v>29515</v>
      </c>
      <c r="F32" s="102">
        <v>35731</v>
      </c>
      <c r="G32" s="93">
        <v>71716</v>
      </c>
      <c r="H32" s="93">
        <v>19488</v>
      </c>
      <c r="I32" s="93">
        <v>23434</v>
      </c>
      <c r="J32" s="93">
        <v>28794</v>
      </c>
      <c r="K32" s="116">
        <v>33.958949188465617</v>
      </c>
      <c r="L32" s="152">
        <v>58.16912972085386</v>
      </c>
      <c r="M32" s="152">
        <v>25.949475121618161</v>
      </c>
      <c r="N32" s="152">
        <v>24.091824685698409</v>
      </c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</row>
    <row r="33" spans="2:30" ht="15" customHeight="1" x14ac:dyDescent="0.3">
      <c r="B33" s="380" t="s">
        <v>14</v>
      </c>
      <c r="C33" s="101">
        <v>353628</v>
      </c>
      <c r="D33" s="93">
        <v>108933</v>
      </c>
      <c r="E33" s="93">
        <v>107916</v>
      </c>
      <c r="F33" s="102">
        <v>136779</v>
      </c>
      <c r="G33" s="93">
        <v>251276</v>
      </c>
      <c r="H33" s="93">
        <v>68348</v>
      </c>
      <c r="I33" s="93">
        <v>75365</v>
      </c>
      <c r="J33" s="93">
        <v>107563</v>
      </c>
      <c r="K33" s="116">
        <v>40.732899282064345</v>
      </c>
      <c r="L33" s="152">
        <v>59.379937964534449</v>
      </c>
      <c r="M33" s="152">
        <v>43.191136469183306</v>
      </c>
      <c r="N33" s="152">
        <v>27.161756366036649</v>
      </c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</row>
    <row r="34" spans="2:30" ht="15" customHeight="1" x14ac:dyDescent="0.3">
      <c r="B34" s="380" t="s">
        <v>57</v>
      </c>
      <c r="C34" s="101">
        <v>124757</v>
      </c>
      <c r="D34" s="93">
        <v>42050</v>
      </c>
      <c r="E34" s="93">
        <v>38305</v>
      </c>
      <c r="F34" s="102">
        <v>44402</v>
      </c>
      <c r="G34" s="93">
        <v>97363</v>
      </c>
      <c r="H34" s="93">
        <v>26008</v>
      </c>
      <c r="I34" s="93">
        <v>30090</v>
      </c>
      <c r="J34" s="93">
        <v>41265</v>
      </c>
      <c r="K34" s="116">
        <v>28.135944866119573</v>
      </c>
      <c r="L34" s="152">
        <v>61.681021224238698</v>
      </c>
      <c r="M34" s="152">
        <v>27.301429046194748</v>
      </c>
      <c r="N34" s="152">
        <v>7.6020840906337099</v>
      </c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</row>
    <row r="35" spans="2:30" ht="15" customHeight="1" x14ac:dyDescent="0.3">
      <c r="B35" s="380" t="s">
        <v>59</v>
      </c>
      <c r="C35" s="101">
        <v>45680</v>
      </c>
      <c r="D35" s="93">
        <v>14478</v>
      </c>
      <c r="E35" s="93">
        <v>12803</v>
      </c>
      <c r="F35" s="102">
        <v>18399</v>
      </c>
      <c r="G35" s="93">
        <v>32409</v>
      </c>
      <c r="H35" s="93">
        <v>9035</v>
      </c>
      <c r="I35" s="93">
        <v>9139</v>
      </c>
      <c r="J35" s="93">
        <v>14235</v>
      </c>
      <c r="K35" s="116">
        <v>40.948501959332283</v>
      </c>
      <c r="L35" s="152">
        <v>60.243497509684559</v>
      </c>
      <c r="M35" s="152">
        <v>40.091913776124308</v>
      </c>
      <c r="N35" s="152">
        <v>29.251844046364596</v>
      </c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</row>
    <row r="36" spans="2:30" ht="15" customHeight="1" x14ac:dyDescent="0.3">
      <c r="B36" s="380" t="s">
        <v>60</v>
      </c>
      <c r="C36" s="101">
        <v>21023</v>
      </c>
      <c r="D36" s="93">
        <v>6844</v>
      </c>
      <c r="E36" s="93">
        <v>6532</v>
      </c>
      <c r="F36" s="102">
        <v>7647</v>
      </c>
      <c r="G36" s="93">
        <v>17529</v>
      </c>
      <c r="H36" s="93">
        <v>5620</v>
      </c>
      <c r="I36" s="93">
        <v>5209</v>
      </c>
      <c r="J36" s="93">
        <v>6700</v>
      </c>
      <c r="K36" s="116">
        <v>19.932682982486167</v>
      </c>
      <c r="L36" s="152">
        <v>21.779359430604984</v>
      </c>
      <c r="M36" s="152">
        <v>25.398349011326548</v>
      </c>
      <c r="N36" s="152">
        <v>14.134328358208956</v>
      </c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</row>
    <row r="37" spans="2:30" ht="15" customHeight="1" x14ac:dyDescent="0.3">
      <c r="B37" s="380" t="s">
        <v>61</v>
      </c>
      <c r="C37" s="101">
        <v>23115</v>
      </c>
      <c r="D37" s="93">
        <v>8411</v>
      </c>
      <c r="E37" s="93">
        <v>7520</v>
      </c>
      <c r="F37" s="102">
        <v>7184</v>
      </c>
      <c r="G37" s="93">
        <v>18152</v>
      </c>
      <c r="H37" s="93">
        <v>5686</v>
      </c>
      <c r="I37" s="93">
        <v>5288</v>
      </c>
      <c r="J37" s="93">
        <v>7178</v>
      </c>
      <c r="K37" s="116">
        <v>27.341339797267516</v>
      </c>
      <c r="L37" s="152">
        <v>47.924727400633131</v>
      </c>
      <c r="M37" s="152">
        <v>42.208774583963695</v>
      </c>
      <c r="N37" s="152">
        <v>8.3588743382557812E-2</v>
      </c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</row>
    <row r="38" spans="2:30" ht="15" customHeight="1" x14ac:dyDescent="0.3">
      <c r="B38" s="380" t="s">
        <v>62</v>
      </c>
      <c r="C38" s="101">
        <v>15695</v>
      </c>
      <c r="D38" s="93">
        <v>5491</v>
      </c>
      <c r="E38" s="93">
        <v>4900</v>
      </c>
      <c r="F38" s="102">
        <v>5304</v>
      </c>
      <c r="G38" s="93">
        <v>12059</v>
      </c>
      <c r="H38" s="93">
        <v>3825</v>
      </c>
      <c r="I38" s="93">
        <v>3614</v>
      </c>
      <c r="J38" s="93">
        <v>4620</v>
      </c>
      <c r="K38" s="116">
        <v>30.151753876772535</v>
      </c>
      <c r="L38" s="152">
        <v>43.55555555555555</v>
      </c>
      <c r="M38" s="152">
        <v>35.583840619811838</v>
      </c>
      <c r="N38" s="152">
        <v>14.805194805194805</v>
      </c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</row>
    <row r="39" spans="2:30" ht="15" customHeight="1" x14ac:dyDescent="0.3">
      <c r="B39" s="380" t="s">
        <v>63</v>
      </c>
      <c r="C39" s="101">
        <v>12536</v>
      </c>
      <c r="D39" s="93">
        <v>4284</v>
      </c>
      <c r="E39" s="93">
        <v>4075</v>
      </c>
      <c r="F39" s="102">
        <v>4177</v>
      </c>
      <c r="G39" s="93">
        <v>10175</v>
      </c>
      <c r="H39" s="93">
        <v>2817</v>
      </c>
      <c r="I39" s="93">
        <v>3105</v>
      </c>
      <c r="J39" s="93">
        <v>4253</v>
      </c>
      <c r="K39" s="116">
        <v>23.203931203931205</v>
      </c>
      <c r="L39" s="152">
        <v>52.076677316293932</v>
      </c>
      <c r="M39" s="152">
        <v>31.239935587761675</v>
      </c>
      <c r="N39" s="152">
        <v>-1.7869739007759229</v>
      </c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</row>
    <row r="40" spans="2:30" ht="15" customHeight="1" x14ac:dyDescent="0.3">
      <c r="B40" s="380" t="s">
        <v>64</v>
      </c>
      <c r="C40" s="101">
        <v>9560</v>
      </c>
      <c r="D40" s="93">
        <v>3477</v>
      </c>
      <c r="E40" s="93">
        <v>3077</v>
      </c>
      <c r="F40" s="102">
        <v>3006</v>
      </c>
      <c r="G40" s="93">
        <v>8859</v>
      </c>
      <c r="H40" s="93">
        <v>2663</v>
      </c>
      <c r="I40" s="93">
        <v>2632</v>
      </c>
      <c r="J40" s="93">
        <v>3564</v>
      </c>
      <c r="K40" s="116">
        <v>7.9128569816006324</v>
      </c>
      <c r="L40" s="152">
        <v>30.567029665790464</v>
      </c>
      <c r="M40" s="152">
        <v>16.907294832826747</v>
      </c>
      <c r="N40" s="152">
        <v>-15.656565656565657</v>
      </c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</row>
    <row r="41" spans="2:30" ht="15" customHeight="1" x14ac:dyDescent="0.3">
      <c r="B41" s="380" t="s">
        <v>65</v>
      </c>
      <c r="C41" s="101">
        <v>2022</v>
      </c>
      <c r="D41" s="93">
        <v>675</v>
      </c>
      <c r="E41" s="93">
        <v>669</v>
      </c>
      <c r="F41" s="102">
        <v>678</v>
      </c>
      <c r="G41" s="93">
        <v>1988</v>
      </c>
      <c r="H41" s="93">
        <v>640</v>
      </c>
      <c r="I41" s="93">
        <v>612</v>
      </c>
      <c r="J41" s="93">
        <v>736</v>
      </c>
      <c r="K41" s="116">
        <v>1.7102615694164991</v>
      </c>
      <c r="L41" s="152">
        <v>5.46875</v>
      </c>
      <c r="M41" s="152">
        <v>9.3137254901960791</v>
      </c>
      <c r="N41" s="152">
        <v>-7.8804347826086962</v>
      </c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</row>
    <row r="42" spans="2:30" ht="15" customHeight="1" x14ac:dyDescent="0.3">
      <c r="B42" s="380" t="s">
        <v>40</v>
      </c>
      <c r="C42" s="101">
        <v>468062</v>
      </c>
      <c r="D42" s="93">
        <v>145695</v>
      </c>
      <c r="E42" s="93">
        <v>148298</v>
      </c>
      <c r="F42" s="102">
        <v>174069</v>
      </c>
      <c r="G42" s="93">
        <v>279107</v>
      </c>
      <c r="H42" s="93">
        <v>78705</v>
      </c>
      <c r="I42" s="93">
        <v>85004</v>
      </c>
      <c r="J42" s="93">
        <v>115398</v>
      </c>
      <c r="K42" s="116">
        <v>67.699842712651431</v>
      </c>
      <c r="L42" s="152">
        <v>85.1153039832285</v>
      </c>
      <c r="M42" s="152">
        <v>74.460025410568917</v>
      </c>
      <c r="N42" s="152">
        <v>50.842302292934015</v>
      </c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</row>
    <row r="43" spans="2:30" ht="15" customHeight="1" x14ac:dyDescent="0.3">
      <c r="B43" s="380" t="s">
        <v>56</v>
      </c>
      <c r="C43" s="101">
        <v>23296</v>
      </c>
      <c r="D43" s="93">
        <v>8484</v>
      </c>
      <c r="E43" s="93">
        <v>7119</v>
      </c>
      <c r="F43" s="102">
        <v>7693</v>
      </c>
      <c r="G43" s="93">
        <v>13803</v>
      </c>
      <c r="H43" s="93">
        <v>5718</v>
      </c>
      <c r="I43" s="93">
        <v>3898</v>
      </c>
      <c r="J43" s="93">
        <v>4187</v>
      </c>
      <c r="K43" s="116">
        <v>68.774904006375422</v>
      </c>
      <c r="L43" s="152">
        <v>48.373557187827906</v>
      </c>
      <c r="M43" s="152">
        <v>82.632119035402781</v>
      </c>
      <c r="N43" s="152">
        <v>83.735371387628376</v>
      </c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</row>
    <row r="44" spans="2:30" ht="15" customHeight="1" x14ac:dyDescent="0.3">
      <c r="B44" s="380" t="s">
        <v>15</v>
      </c>
      <c r="C44" s="101">
        <v>4493</v>
      </c>
      <c r="D44" s="93">
        <v>1206</v>
      </c>
      <c r="E44" s="93">
        <v>1444</v>
      </c>
      <c r="F44" s="102">
        <v>1843</v>
      </c>
      <c r="G44" s="93">
        <v>2769</v>
      </c>
      <c r="H44" s="93">
        <v>699</v>
      </c>
      <c r="I44" s="93">
        <v>949</v>
      </c>
      <c r="J44" s="93">
        <v>1121</v>
      </c>
      <c r="K44" s="116">
        <v>62.260743950884802</v>
      </c>
      <c r="L44" s="152">
        <v>72.532188841201716</v>
      </c>
      <c r="M44" s="152">
        <v>52.160168598524756</v>
      </c>
      <c r="N44" s="152">
        <v>64.406779661016941</v>
      </c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</row>
    <row r="45" spans="2:30" ht="15" customHeight="1" x14ac:dyDescent="0.3">
      <c r="B45" s="380"/>
      <c r="C45" s="112"/>
      <c r="D45" s="362"/>
      <c r="E45" s="362"/>
      <c r="F45" s="113"/>
      <c r="G45" s="362"/>
      <c r="H45" s="362"/>
      <c r="I45" s="362"/>
      <c r="J45" s="362"/>
      <c r="K45" s="118"/>
      <c r="L45" s="364"/>
      <c r="M45" s="364"/>
      <c r="N45" s="364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</row>
    <row r="46" spans="2:30" s="86" customFormat="1" ht="15" customHeight="1" x14ac:dyDescent="0.3">
      <c r="B46" s="381" t="s">
        <v>18</v>
      </c>
      <c r="C46" s="99">
        <v>10391748</v>
      </c>
      <c r="D46" s="91">
        <v>3161836</v>
      </c>
      <c r="E46" s="91">
        <v>3268735</v>
      </c>
      <c r="F46" s="100">
        <v>3961177</v>
      </c>
      <c r="G46" s="91">
        <v>6751674</v>
      </c>
      <c r="H46" s="91">
        <v>1692931</v>
      </c>
      <c r="I46" s="91">
        <v>2116648</v>
      </c>
      <c r="J46" s="91">
        <v>2942095</v>
      </c>
      <c r="K46" s="115">
        <v>53.913651636616343</v>
      </c>
      <c r="L46" s="151">
        <v>86.766973964089502</v>
      </c>
      <c r="M46" s="151">
        <v>54.429787097335037</v>
      </c>
      <c r="N46" s="151">
        <v>34.637970561793551</v>
      </c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</row>
    <row r="47" spans="2:30" ht="6.9" customHeight="1" x14ac:dyDescent="0.3">
      <c r="B47" s="380"/>
      <c r="C47" s="101"/>
      <c r="D47" s="93"/>
      <c r="E47" s="93"/>
      <c r="F47" s="102"/>
      <c r="G47" s="93"/>
      <c r="H47" s="93"/>
      <c r="I47" s="93"/>
      <c r="J47" s="93"/>
      <c r="K47" s="116"/>
      <c r="L47" s="152"/>
      <c r="M47" s="152"/>
      <c r="N47" s="152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</row>
    <row r="48" spans="2:30" ht="15" customHeight="1" x14ac:dyDescent="0.3">
      <c r="B48" s="380" t="s">
        <v>39</v>
      </c>
      <c r="C48" s="101">
        <v>2475092</v>
      </c>
      <c r="D48" s="93">
        <v>756789</v>
      </c>
      <c r="E48" s="93">
        <v>788356</v>
      </c>
      <c r="F48" s="102">
        <v>929947</v>
      </c>
      <c r="G48" s="93">
        <v>1690640</v>
      </c>
      <c r="H48" s="93">
        <v>402010</v>
      </c>
      <c r="I48" s="93">
        <v>541856</v>
      </c>
      <c r="J48" s="93">
        <v>746774</v>
      </c>
      <c r="K48" s="365">
        <v>46.399706619978232</v>
      </c>
      <c r="L48" s="366">
        <v>88.25128728141091</v>
      </c>
      <c r="M48" s="366">
        <v>45.491791176991676</v>
      </c>
      <c r="N48" s="366">
        <v>24.528572232027361</v>
      </c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</row>
    <row r="49" spans="2:27" ht="15" customHeight="1" x14ac:dyDescent="0.3">
      <c r="B49" s="380" t="s">
        <v>6</v>
      </c>
      <c r="C49" s="101">
        <v>6291504</v>
      </c>
      <c r="D49" s="93">
        <v>1980344</v>
      </c>
      <c r="E49" s="93">
        <v>1987625</v>
      </c>
      <c r="F49" s="102">
        <v>2323535</v>
      </c>
      <c r="G49" s="93">
        <v>4005554</v>
      </c>
      <c r="H49" s="93">
        <v>1066997</v>
      </c>
      <c r="I49" s="93">
        <v>1256474</v>
      </c>
      <c r="J49" s="93">
        <v>1682083</v>
      </c>
      <c r="K49" s="365">
        <v>57.069508986771865</v>
      </c>
      <c r="L49" s="366">
        <v>85.599772070586894</v>
      </c>
      <c r="M49" s="366">
        <v>58.190698733121415</v>
      </c>
      <c r="N49" s="366">
        <v>38.134384569608038</v>
      </c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</row>
    <row r="50" spans="2:27" ht="15" customHeight="1" x14ac:dyDescent="0.3">
      <c r="B50" s="380" t="s">
        <v>58</v>
      </c>
      <c r="C50" s="101">
        <v>95</v>
      </c>
      <c r="D50" s="93">
        <v>69</v>
      </c>
      <c r="E50" s="93">
        <v>9</v>
      </c>
      <c r="F50" s="102">
        <v>17</v>
      </c>
      <c r="G50" s="93">
        <v>37</v>
      </c>
      <c r="H50" s="93">
        <v>10</v>
      </c>
      <c r="I50" s="93">
        <v>12</v>
      </c>
      <c r="J50" s="93">
        <v>15</v>
      </c>
      <c r="K50" s="367">
        <v>156.75675675675674</v>
      </c>
      <c r="L50" s="366">
        <v>590</v>
      </c>
      <c r="M50" s="366">
        <v>-25</v>
      </c>
      <c r="N50" s="366">
        <v>13.333333333333334</v>
      </c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</row>
    <row r="51" spans="2:27" ht="15" customHeight="1" x14ac:dyDescent="0.3">
      <c r="B51" s="380" t="s">
        <v>38</v>
      </c>
      <c r="C51" s="101">
        <v>1014386</v>
      </c>
      <c r="D51" s="93">
        <v>238355</v>
      </c>
      <c r="E51" s="93">
        <v>300053</v>
      </c>
      <c r="F51" s="102">
        <v>475978</v>
      </c>
      <c r="G51" s="93">
        <v>690190</v>
      </c>
      <c r="H51" s="93">
        <v>121632</v>
      </c>
      <c r="I51" s="93">
        <v>211679</v>
      </c>
      <c r="J51" s="93">
        <v>356879</v>
      </c>
      <c r="K51" s="365">
        <v>46.971993219258465</v>
      </c>
      <c r="L51" s="366">
        <v>95.964055511707443</v>
      </c>
      <c r="M51" s="366">
        <v>41.749063440397961</v>
      </c>
      <c r="N51" s="366">
        <v>33.372375511027549</v>
      </c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</row>
    <row r="52" spans="2:27" ht="15" customHeight="1" x14ac:dyDescent="0.3">
      <c r="B52" s="380" t="s">
        <v>14</v>
      </c>
      <c r="C52" s="101">
        <v>49846</v>
      </c>
      <c r="D52" s="93">
        <v>15723</v>
      </c>
      <c r="E52" s="93">
        <v>13856</v>
      </c>
      <c r="F52" s="102">
        <v>20267</v>
      </c>
      <c r="G52" s="93">
        <v>25814</v>
      </c>
      <c r="H52" s="93">
        <v>8667</v>
      </c>
      <c r="I52" s="93">
        <v>6622</v>
      </c>
      <c r="J52" s="93">
        <v>10525</v>
      </c>
      <c r="K52" s="365">
        <v>93.096769195010467</v>
      </c>
      <c r="L52" s="366">
        <v>81.412253374870204</v>
      </c>
      <c r="M52" s="366">
        <v>109.24192086982785</v>
      </c>
      <c r="N52" s="366">
        <v>92.560570071258908</v>
      </c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</row>
    <row r="53" spans="2:27" ht="15" customHeight="1" x14ac:dyDescent="0.3">
      <c r="B53" s="380" t="s">
        <v>57</v>
      </c>
      <c r="C53" s="101">
        <v>2595</v>
      </c>
      <c r="D53" s="93">
        <v>1024</v>
      </c>
      <c r="E53" s="93">
        <v>718</v>
      </c>
      <c r="F53" s="102">
        <v>853</v>
      </c>
      <c r="G53" s="93">
        <v>4720</v>
      </c>
      <c r="H53" s="93">
        <v>911</v>
      </c>
      <c r="I53" s="93">
        <v>1052</v>
      </c>
      <c r="J53" s="93">
        <v>2757</v>
      </c>
      <c r="K53" s="365">
        <v>-45.021186440677965</v>
      </c>
      <c r="L53" s="366">
        <v>12.403951701427003</v>
      </c>
      <c r="M53" s="366">
        <v>-31.749049429657795</v>
      </c>
      <c r="N53" s="366">
        <v>-69.060573086688422</v>
      </c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</row>
    <row r="54" spans="2:27" ht="15" customHeight="1" x14ac:dyDescent="0.3">
      <c r="B54" s="380" t="s">
        <v>59</v>
      </c>
      <c r="C54" s="101">
        <v>4</v>
      </c>
      <c r="D54" s="93">
        <v>4</v>
      </c>
      <c r="E54" s="93">
        <v>0</v>
      </c>
      <c r="F54" s="102">
        <v>0</v>
      </c>
      <c r="G54" s="93">
        <v>10</v>
      </c>
      <c r="H54" s="93">
        <v>0</v>
      </c>
      <c r="I54" s="93">
        <v>10</v>
      </c>
      <c r="J54" s="93">
        <v>0</v>
      </c>
      <c r="K54" s="365">
        <v>-60</v>
      </c>
      <c r="L54" s="366" t="s">
        <v>137</v>
      </c>
      <c r="M54" s="366">
        <v>-100</v>
      </c>
      <c r="N54" s="366" t="s">
        <v>137</v>
      </c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</row>
    <row r="55" spans="2:27" ht="15" customHeight="1" x14ac:dyDescent="0.3">
      <c r="B55" s="380" t="s">
        <v>60</v>
      </c>
      <c r="C55" s="101">
        <v>319</v>
      </c>
      <c r="D55" s="93">
        <v>159</v>
      </c>
      <c r="E55" s="93">
        <v>69</v>
      </c>
      <c r="F55" s="102">
        <v>91</v>
      </c>
      <c r="G55" s="93">
        <v>1348</v>
      </c>
      <c r="H55" s="93">
        <v>473</v>
      </c>
      <c r="I55" s="93">
        <v>725</v>
      </c>
      <c r="J55" s="93">
        <v>150</v>
      </c>
      <c r="K55" s="365">
        <v>-76.335311572700292</v>
      </c>
      <c r="L55" s="366">
        <v>-66.38477801268499</v>
      </c>
      <c r="M55" s="366">
        <v>-90.482758620689651</v>
      </c>
      <c r="N55" s="366">
        <v>-39.333333333333329</v>
      </c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</row>
    <row r="56" spans="2:27" ht="15" customHeight="1" x14ac:dyDescent="0.3">
      <c r="B56" s="380" t="s">
        <v>61</v>
      </c>
      <c r="C56" s="101">
        <v>0</v>
      </c>
      <c r="D56" s="93">
        <v>0</v>
      </c>
      <c r="E56" s="93">
        <v>0</v>
      </c>
      <c r="F56" s="102">
        <v>0</v>
      </c>
      <c r="G56" s="93">
        <v>0</v>
      </c>
      <c r="H56" s="93">
        <v>0</v>
      </c>
      <c r="I56" s="93">
        <v>0</v>
      </c>
      <c r="J56" s="93">
        <v>0</v>
      </c>
      <c r="K56" s="365" t="s">
        <v>137</v>
      </c>
      <c r="L56" s="366" t="s">
        <v>137</v>
      </c>
      <c r="M56" s="366" t="s">
        <v>137</v>
      </c>
      <c r="N56" s="366" t="s">
        <v>137</v>
      </c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</row>
    <row r="57" spans="2:27" ht="15" customHeight="1" x14ac:dyDescent="0.3">
      <c r="B57" s="380" t="s">
        <v>62</v>
      </c>
      <c r="C57" s="101">
        <v>0</v>
      </c>
      <c r="D57" s="93">
        <v>0</v>
      </c>
      <c r="E57" s="93">
        <v>0</v>
      </c>
      <c r="F57" s="102">
        <v>0</v>
      </c>
      <c r="G57" s="93">
        <v>0</v>
      </c>
      <c r="H57" s="93">
        <v>0</v>
      </c>
      <c r="I57" s="93">
        <v>0</v>
      </c>
      <c r="J57" s="93">
        <v>0</v>
      </c>
      <c r="K57" s="365" t="s">
        <v>137</v>
      </c>
      <c r="L57" s="366" t="s">
        <v>137</v>
      </c>
      <c r="M57" s="366" t="s">
        <v>137</v>
      </c>
      <c r="N57" s="366" t="s">
        <v>137</v>
      </c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</row>
    <row r="58" spans="2:27" ht="15" customHeight="1" x14ac:dyDescent="0.3">
      <c r="B58" s="380" t="s">
        <v>63</v>
      </c>
      <c r="C58" s="101">
        <v>0</v>
      </c>
      <c r="D58" s="93">
        <v>0</v>
      </c>
      <c r="E58" s="93">
        <v>0</v>
      </c>
      <c r="F58" s="102">
        <v>0</v>
      </c>
      <c r="G58" s="93">
        <v>0</v>
      </c>
      <c r="H58" s="93">
        <v>0</v>
      </c>
      <c r="I58" s="93">
        <v>0</v>
      </c>
      <c r="J58" s="93">
        <v>0</v>
      </c>
      <c r="K58" s="365" t="s">
        <v>137</v>
      </c>
      <c r="L58" s="366" t="s">
        <v>137</v>
      </c>
      <c r="M58" s="366" t="s">
        <v>137</v>
      </c>
      <c r="N58" s="366" t="s">
        <v>137</v>
      </c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</row>
    <row r="59" spans="2:27" ht="15" customHeight="1" x14ac:dyDescent="0.3">
      <c r="B59" s="380" t="s">
        <v>64</v>
      </c>
      <c r="C59" s="101">
        <v>0</v>
      </c>
      <c r="D59" s="93">
        <v>0</v>
      </c>
      <c r="E59" s="93">
        <v>0</v>
      </c>
      <c r="F59" s="102">
        <v>0</v>
      </c>
      <c r="G59" s="93">
        <v>0</v>
      </c>
      <c r="H59" s="93">
        <v>0</v>
      </c>
      <c r="I59" s="93">
        <v>0</v>
      </c>
      <c r="J59" s="93">
        <v>0</v>
      </c>
      <c r="K59" s="365" t="s">
        <v>137</v>
      </c>
      <c r="L59" s="366" t="s">
        <v>137</v>
      </c>
      <c r="M59" s="366" t="s">
        <v>137</v>
      </c>
      <c r="N59" s="366" t="s">
        <v>137</v>
      </c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</row>
    <row r="60" spans="2:27" ht="15" customHeight="1" x14ac:dyDescent="0.3">
      <c r="B60" s="380" t="s">
        <v>65</v>
      </c>
      <c r="C60" s="101">
        <v>0</v>
      </c>
      <c r="D60" s="93">
        <v>0</v>
      </c>
      <c r="E60" s="93">
        <v>0</v>
      </c>
      <c r="F60" s="102">
        <v>0</v>
      </c>
      <c r="G60" s="93">
        <v>0</v>
      </c>
      <c r="H60" s="93">
        <v>0</v>
      </c>
      <c r="I60" s="93">
        <v>0</v>
      </c>
      <c r="J60" s="93">
        <v>0</v>
      </c>
      <c r="K60" s="365" t="s">
        <v>137</v>
      </c>
      <c r="L60" s="366" t="s">
        <v>137</v>
      </c>
      <c r="M60" s="366" t="s">
        <v>137</v>
      </c>
      <c r="N60" s="366" t="s">
        <v>137</v>
      </c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</row>
    <row r="61" spans="2:27" ht="15" customHeight="1" x14ac:dyDescent="0.3">
      <c r="B61" s="380" t="s">
        <v>40</v>
      </c>
      <c r="C61" s="101">
        <v>549440</v>
      </c>
      <c r="D61" s="93">
        <v>167965</v>
      </c>
      <c r="E61" s="93">
        <v>174052</v>
      </c>
      <c r="F61" s="102">
        <v>207423</v>
      </c>
      <c r="G61" s="93">
        <v>323689</v>
      </c>
      <c r="H61" s="93">
        <v>89887</v>
      </c>
      <c r="I61" s="93">
        <v>94188</v>
      </c>
      <c r="J61" s="93">
        <v>139614</v>
      </c>
      <c r="K61" s="365">
        <v>69.743179409865647</v>
      </c>
      <c r="L61" s="366">
        <v>86.862393894556504</v>
      </c>
      <c r="M61" s="366">
        <v>84.792117891875819</v>
      </c>
      <c r="N61" s="366">
        <v>48.568911427220769</v>
      </c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</row>
    <row r="62" spans="2:27" ht="15" customHeight="1" x14ac:dyDescent="0.3">
      <c r="B62" s="380" t="s">
        <v>56</v>
      </c>
      <c r="C62" s="101">
        <v>7649</v>
      </c>
      <c r="D62" s="93">
        <v>1181</v>
      </c>
      <c r="E62" s="93">
        <v>3677</v>
      </c>
      <c r="F62" s="102">
        <v>2791</v>
      </c>
      <c r="G62" s="93">
        <v>8882</v>
      </c>
      <c r="H62" s="93">
        <v>2112</v>
      </c>
      <c r="I62" s="93">
        <v>3734</v>
      </c>
      <c r="J62" s="93">
        <v>3036</v>
      </c>
      <c r="K62" s="365">
        <v>-13.882008556631389</v>
      </c>
      <c r="L62" s="366">
        <v>-44.081439393939391</v>
      </c>
      <c r="M62" s="366">
        <v>-1.5265131226566686</v>
      </c>
      <c r="N62" s="366">
        <v>-8.0698287220026348</v>
      </c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</row>
    <row r="63" spans="2:27" ht="15" customHeight="1" thickBot="1" x14ac:dyDescent="0.35">
      <c r="B63" s="380" t="s">
        <v>15</v>
      </c>
      <c r="C63" s="103">
        <v>818</v>
      </c>
      <c r="D63" s="360">
        <v>223</v>
      </c>
      <c r="E63" s="360">
        <v>320</v>
      </c>
      <c r="F63" s="361">
        <v>275</v>
      </c>
      <c r="G63" s="360">
        <v>790</v>
      </c>
      <c r="H63" s="360">
        <v>232</v>
      </c>
      <c r="I63" s="360">
        <v>296</v>
      </c>
      <c r="J63" s="360">
        <v>262</v>
      </c>
      <c r="K63" s="368">
        <v>3.5443037974683547</v>
      </c>
      <c r="L63" s="369">
        <v>-3.8793103448275863</v>
      </c>
      <c r="M63" s="369">
        <v>8.1081081081081088</v>
      </c>
      <c r="N63" s="369">
        <v>4.9618320610687023</v>
      </c>
      <c r="P63" s="106"/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</row>
    <row r="64" spans="2:27" ht="13.65" customHeight="1" thickTop="1" x14ac:dyDescent="0.3">
      <c r="B64" s="82" t="s">
        <v>164</v>
      </c>
      <c r="N64" s="61" t="s">
        <v>121</v>
      </c>
    </row>
    <row r="65" spans="7:14" ht="13.65" customHeight="1" x14ac:dyDescent="0.3">
      <c r="N65" s="61"/>
    </row>
    <row r="67" spans="7:14" x14ac:dyDescent="0.3">
      <c r="G67" s="53"/>
      <c r="H67" s="53"/>
      <c r="I67" s="53"/>
      <c r="J67" s="53"/>
    </row>
    <row r="68" spans="7:14" x14ac:dyDescent="0.3">
      <c r="G68" s="53"/>
      <c r="H68" s="53"/>
      <c r="I68" s="53"/>
      <c r="J68" s="53"/>
    </row>
    <row r="69" spans="7:14" x14ac:dyDescent="0.3">
      <c r="G69" s="53"/>
      <c r="H69" s="53"/>
      <c r="I69" s="53"/>
      <c r="J69" s="53"/>
    </row>
    <row r="70" spans="7:14" x14ac:dyDescent="0.3">
      <c r="G70" s="53"/>
      <c r="H70" s="53"/>
      <c r="I70" s="53"/>
      <c r="J70" s="53"/>
    </row>
    <row r="71" spans="7:14" x14ac:dyDescent="0.3">
      <c r="G71" s="53"/>
      <c r="H71" s="53"/>
      <c r="I71" s="53"/>
      <c r="J71" s="108"/>
    </row>
    <row r="72" spans="7:14" x14ac:dyDescent="0.3">
      <c r="G72" s="53"/>
      <c r="H72" s="53"/>
      <c r="I72" s="53"/>
      <c r="J72" s="108"/>
    </row>
    <row r="73" spans="7:14" x14ac:dyDescent="0.3">
      <c r="G73" s="53"/>
      <c r="H73" s="53"/>
      <c r="I73" s="53"/>
      <c r="J73" s="108"/>
    </row>
    <row r="74" spans="7:14" x14ac:dyDescent="0.3">
      <c r="G74" s="53"/>
      <c r="H74" s="53"/>
      <c r="I74" s="53"/>
      <c r="J74" s="53"/>
    </row>
    <row r="76" spans="7:14" ht="6.75" customHeight="1" x14ac:dyDescent="0.3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6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João Barão</cp:lastModifiedBy>
  <cp:lastPrinted>2020-03-12T13:00:34Z</cp:lastPrinted>
  <dcterms:created xsi:type="dcterms:W3CDTF">2012-11-13T14:40:27Z</dcterms:created>
  <dcterms:modified xsi:type="dcterms:W3CDTF">2023-06-02T09:41:31Z</dcterms:modified>
</cp:coreProperties>
</file>