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ml.chartshap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docProps/core.xml" ContentType="application/vnd.openxmlformats-package.core-properties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drawings/drawing9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3480" yWindow="780" windowWidth="19440" windowHeight="11085" tabRatio="860"/>
  </bookViews>
  <sheets>
    <sheet name="Tema H" sheetId="1" r:id="rId1"/>
    <sheet name="fig2" sheetId="13" r:id="rId2"/>
    <sheet name="fig3" sheetId="12" r:id="rId3"/>
    <sheet name="fig4" sheetId="18" r:id="rId4"/>
    <sheet name="fig5" sheetId="22" r:id="rId5"/>
    <sheet name="fig6" sheetId="39" r:id="rId6"/>
    <sheet name="fig7" sheetId="49" r:id="rId7"/>
    <sheet name="fig8" sheetId="59" r:id="rId8"/>
    <sheet name="fig9" sheetId="69" r:id="rId9"/>
    <sheet name="fig10" sheetId="67" r:id="rId10"/>
  </sheets>
  <externalReferences>
    <externalReference r:id="rId11"/>
  </externalReferences>
  <definedNames>
    <definedName name="\a">#N/A</definedName>
    <definedName name="_" localSheetId="2">#REF!</definedName>
    <definedName name="_" localSheetId="3">#REF!</definedName>
    <definedName name="_" localSheetId="4">#REF!</definedName>
    <definedName name="_" localSheetId="8">#REF!</definedName>
    <definedName name="_">#REF!</definedName>
    <definedName name="A" localSheetId="1">#REF!</definedName>
    <definedName name="A" localSheetId="2">#REF!</definedName>
    <definedName name="A" localSheetId="3">#REF!</definedName>
    <definedName name="A" localSheetId="8">#REF!</definedName>
    <definedName name="A">#REF!</definedName>
    <definedName name="aa" localSheetId="8">#REF!</definedName>
    <definedName name="aa">#REF!</definedName>
    <definedName name="Anuário99CNH" localSheetId="8">#REF!</definedName>
    <definedName name="Anuário99CNH">#REF!</definedName>
    <definedName name="ASAS" localSheetId="8">#REF!</definedName>
    <definedName name="ASAS">#REF!</definedName>
    <definedName name="b" localSheetId="8">#REF!</definedName>
    <definedName name="b">#REF!</definedName>
    <definedName name="bb" localSheetId="8">#REF!</definedName>
    <definedName name="bb">#REF!</definedName>
    <definedName name="Cabe_1" localSheetId="8">#REF!</definedName>
    <definedName name="Cabe_1">#REF!</definedName>
    <definedName name="Cabe_2" localSheetId="8">#REF!</definedName>
    <definedName name="Cabe_2">#REF!</definedName>
    <definedName name="Cabe_3" localSheetId="8">#REF!</definedName>
    <definedName name="Cabe_3">#REF!</definedName>
    <definedName name="Cabe_4" localSheetId="8">#REF!</definedName>
    <definedName name="Cabe_4">#REF!</definedName>
    <definedName name="Cabe_5">'[1]Tx média'!$A$3</definedName>
    <definedName name="Cabe_6">'[1]Tx homóloga'!$A$3</definedName>
    <definedName name="Cabe_7">'[1]Tx mensal'!$A$3</definedName>
    <definedName name="Cabe_8">[1]índices!$A$3</definedName>
    <definedName name="cc" localSheetId="8">#REF!</definedName>
    <definedName name="cc">#REF!</definedName>
    <definedName name="cen_1" localSheetId="8">#REF!</definedName>
    <definedName name="cen_1">#REF!</definedName>
    <definedName name="cen_2" localSheetId="8">#REF!</definedName>
    <definedName name="cen_2">#REF!</definedName>
    <definedName name="cen_3" localSheetId="8">#REF!</definedName>
    <definedName name="cen_3">#REF!</definedName>
    <definedName name="cen_t" localSheetId="8">#REF!</definedName>
    <definedName name="cen_t">#REF!</definedName>
    <definedName name="dd" localSheetId="8">#REF!</definedName>
    <definedName name="dd">#REF!</definedName>
    <definedName name="dir_1" localSheetId="8">#REF!</definedName>
    <definedName name="dir_1">#REF!</definedName>
    <definedName name="dir_2" localSheetId="8">#REF!</definedName>
    <definedName name="dir_2">#REF!</definedName>
    <definedName name="dir_3" localSheetId="8">#REF!</definedName>
    <definedName name="dir_3">#REF!</definedName>
    <definedName name="dir_t" localSheetId="8">#REF!</definedName>
    <definedName name="dir_t">#REF!</definedName>
    <definedName name="DISTRITOS" localSheetId="1">#REF!</definedName>
    <definedName name="DISTRITOS" localSheetId="2">#REF!</definedName>
    <definedName name="DISTRITOS" localSheetId="3">#REF!</definedName>
    <definedName name="DISTRITOS" localSheetId="5">#REF!</definedName>
    <definedName name="DISTRITOS" localSheetId="6">#REF!</definedName>
    <definedName name="DISTRITOS" localSheetId="8">#REF!</definedName>
    <definedName name="DISTRITOS">#REF!</definedName>
    <definedName name="distritos1" localSheetId="2">#REF!</definedName>
    <definedName name="distritos1" localSheetId="8">#REF!</definedName>
    <definedName name="distritos1">#REF!</definedName>
    <definedName name="Distritos2" localSheetId="2">#REF!</definedName>
    <definedName name="Distritos2" localSheetId="8">#REF!</definedName>
    <definedName name="Distritos2">#REF!</definedName>
    <definedName name="DS" localSheetId="2">#REF!</definedName>
    <definedName name="DS" localSheetId="8">#REF!</definedName>
    <definedName name="DS">#REF!</definedName>
    <definedName name="ee" localSheetId="8">#REF!</definedName>
    <definedName name="ee">#REF!</definedName>
    <definedName name="esq_1" localSheetId="8">#REF!</definedName>
    <definedName name="esq_1">#REF!</definedName>
    <definedName name="esq_2" localSheetId="8">#REF!</definedName>
    <definedName name="esq_2">#REF!</definedName>
    <definedName name="esq_3" localSheetId="8">#REF!</definedName>
    <definedName name="esq_3">#REF!</definedName>
    <definedName name="esq_t" localSheetId="8">#REF!</definedName>
    <definedName name="esq_t">#REF!</definedName>
    <definedName name="EWTRFER" localSheetId="2">#REF!</definedName>
    <definedName name="EWTRFER" localSheetId="8">#REF!</definedName>
    <definedName name="EWTRFER">#REF!</definedName>
    <definedName name="ff" localSheetId="8">#REF!</definedName>
    <definedName name="ff">#REF!</definedName>
    <definedName name="gg" localSheetId="8">#REF!</definedName>
    <definedName name="gg">#REF!</definedName>
    <definedName name="hh" localSheetId="8">#REF!</definedName>
    <definedName name="hh">#REF!</definedName>
    <definedName name="ii" localSheetId="8">#REF!</definedName>
    <definedName name="ii">#REF!</definedName>
    <definedName name="indic_ITRM" localSheetId="8">#REF!</definedName>
    <definedName name="indic_ITRM">#REF!</definedName>
    <definedName name="Indic_TransRodoviario" localSheetId="8">#REF!</definedName>
    <definedName name="Indic_TransRodoviario">#REF!</definedName>
    <definedName name="Indic_VáriosPerfGéneroSaúde" localSheetId="8">#REF!</definedName>
    <definedName name="Indic_VáriosPerfGéneroSaúde">#REF!</definedName>
    <definedName name="IR_PARA" localSheetId="1">#REF!</definedName>
    <definedName name="IR_PARA" localSheetId="2">#REF!</definedName>
    <definedName name="IR_PARA" localSheetId="3">#REF!</definedName>
    <definedName name="IR_PARA" localSheetId="5">#REF!</definedName>
    <definedName name="IR_PARA" localSheetId="6">#REF!</definedName>
    <definedName name="IR_PARA" localSheetId="8">#REF!</definedName>
    <definedName name="IR_PARA">#REF!</definedName>
    <definedName name="Ir_para2" localSheetId="2">#REF!</definedName>
    <definedName name="Ir_para2" localSheetId="8">#REF!</definedName>
    <definedName name="Ir_para2">#REF!</definedName>
    <definedName name="jj" localSheetId="8">#REF!</definedName>
    <definedName name="jj">#REF!</definedName>
    <definedName name="k" localSheetId="8">#REF!</definedName>
    <definedName name="k">#REF!</definedName>
    <definedName name="kk" localSheetId="8">#REF!</definedName>
    <definedName name="kk">#REF!</definedName>
    <definedName name="mmmm" localSheetId="2">#REF!</definedName>
    <definedName name="mmmm" localSheetId="8">#REF!</definedName>
    <definedName name="mmmm">#REF!</definedName>
    <definedName name="nnn" localSheetId="2">#REF!</definedName>
    <definedName name="nnn" localSheetId="5">#REF!</definedName>
    <definedName name="nnn" localSheetId="8">#REF!</definedName>
    <definedName name="nnn">#REF!</definedName>
    <definedName name="NUTS98" localSheetId="8">#REF!</definedName>
    <definedName name="NUTS98">#REF!</definedName>
    <definedName name="ooo" localSheetId="8">#REF!</definedName>
    <definedName name="ooo">#REF!</definedName>
    <definedName name="Pag_1" localSheetId="8">#REF!</definedName>
    <definedName name="Pag_1">#REF!</definedName>
    <definedName name="ppp" localSheetId="8">#REF!</definedName>
    <definedName name="ppp">#REF!</definedName>
    <definedName name="_xlnm.Print_Area" localSheetId="2">'fig3'!$A$1:$L$24</definedName>
    <definedName name="_xlnm.Print_Area" localSheetId="3">'fig4'!#REF!</definedName>
    <definedName name="_xlnm.Print_Area" localSheetId="4">'fig5'!#REF!</definedName>
    <definedName name="_xlnm.Print_Area" localSheetId="6">'fig7'!$A$1:$I$14</definedName>
    <definedName name="Print_Area_MI" localSheetId="1">#REF!</definedName>
    <definedName name="Print_Area_MI" localSheetId="2">#REF!</definedName>
    <definedName name="Print_Area_MI" localSheetId="3">#REF!</definedName>
    <definedName name="Print_Area_MI" localSheetId="5">#REF!</definedName>
    <definedName name="Print_Area_MI" localSheetId="6">#REF!</definedName>
    <definedName name="Print_Area_MI" localSheetId="8">#REF!</definedName>
    <definedName name="Print_Area_MI">#REF!</definedName>
    <definedName name="Print_area_MI1" localSheetId="2">#REF!</definedName>
    <definedName name="Print_area_MI1" localSheetId="3">#REF!</definedName>
    <definedName name="Print_area_MI1" localSheetId="8">#REF!</definedName>
    <definedName name="Print_area_MI1">#REF!</definedName>
    <definedName name="QP_QC_1999" localSheetId="8">#REF!</definedName>
    <definedName name="QP_QC_1999">#REF!</definedName>
    <definedName name="QQ" localSheetId="8">#REF!</definedName>
    <definedName name="QQ">#REF!</definedName>
    <definedName name="QQQ" localSheetId="8">#REF!</definedName>
    <definedName name="QQQ">#REF!</definedName>
    <definedName name="Quadro_a1" localSheetId="8">#REF!</definedName>
    <definedName name="Quadro_a1">#REF!</definedName>
    <definedName name="Quadro_a2" localSheetId="8">#REF!</definedName>
    <definedName name="Quadro_a2">#REF!</definedName>
    <definedName name="Quadro_b1">'[1]Tx média'!$C$6:$N$51</definedName>
    <definedName name="Quadro_b2">'[1]Tx média'!$C$54:$N$75</definedName>
    <definedName name="Quadro_III.17___Parque_de_veículos_rodoviários_motorizados_presumivelmente_em_circulação__segundo_o_tipo_de_veículo" localSheetId="8">#REF!</definedName>
    <definedName name="Quadro_III.17___Parque_de_veículos_rodoviários_motorizados_presumivelmente_em_circulação__segundo_o_tipo_de_veículo">#REF!</definedName>
    <definedName name="Query1" localSheetId="8">#REF!</definedName>
    <definedName name="Query1">#REF!</definedName>
    <definedName name="Query2" localSheetId="1">#REF!</definedName>
    <definedName name="Query2" localSheetId="2">#REF!</definedName>
    <definedName name="Query2" localSheetId="5">#REF!</definedName>
    <definedName name="Query2" localSheetId="6">#REF!</definedName>
    <definedName name="Query2" localSheetId="8">#REF!</definedName>
    <definedName name="Query2">#REF!</definedName>
    <definedName name="query3" localSheetId="2">#REF!</definedName>
    <definedName name="query3" localSheetId="8">#REF!</definedName>
    <definedName name="query3">#REF!</definedName>
    <definedName name="rr" localSheetId="8">#REF!</definedName>
    <definedName name="rr">#REF!</definedName>
    <definedName name="SPSS" localSheetId="8">#REF!</definedName>
    <definedName name="SPSS">#REF!</definedName>
    <definedName name="ss" localSheetId="8">#REF!</definedName>
    <definedName name="ss">#REF!</definedName>
    <definedName name="Tit_1" localSheetId="8">#REF!</definedName>
    <definedName name="Tit_1">#REF!</definedName>
    <definedName name="Tit_2" localSheetId="8">#REF!</definedName>
    <definedName name="Tit_2">#REF!</definedName>
    <definedName name="Tit_3" localSheetId="8">#REF!</definedName>
    <definedName name="Tit_3">#REF!</definedName>
    <definedName name="Tit_4" localSheetId="8">#REF!</definedName>
    <definedName name="Tit_4">#REF!</definedName>
    <definedName name="Tit_5" localSheetId="8">#REF!</definedName>
    <definedName name="Tit_5">#REF!</definedName>
    <definedName name="Titulo" localSheetId="8">#REF!</definedName>
    <definedName name="Titulo">#REF!</definedName>
    <definedName name="Todo" localSheetId="8">#REF!</definedName>
    <definedName name="Todo">#REF!</definedName>
    <definedName name="Total_Receita_por_concelho" localSheetId="8">#REF!</definedName>
    <definedName name="Total_Receita_por_concelho">#REF!</definedName>
    <definedName name="tt" localSheetId="8">#REF!</definedName>
    <definedName name="tt">#REF!</definedName>
    <definedName name="Tudo" localSheetId="8">#REF!</definedName>
    <definedName name="Tudo">#REF!</definedName>
    <definedName name="wefqwer" localSheetId="8">#REF!</definedName>
    <definedName name="wefqwer">#REF!</definedName>
    <definedName name="wqdswe" localSheetId="2">#REF!</definedName>
    <definedName name="wqdswe" localSheetId="8">#REF!</definedName>
    <definedName name="wqdswe">#REF!</definedName>
    <definedName name="ww" localSheetId="8">#REF!</definedName>
    <definedName name="ww">#REF!</definedName>
    <definedName name="xx" localSheetId="8">#REF!</definedName>
    <definedName name="xx">#REF!</definedName>
    <definedName name="yy" localSheetId="8">#REF!</definedName>
    <definedName name="yy">#REF!</definedName>
    <definedName name="Z_BB9EDF3A_8A74_4586_8CAA_45451EB05B5A_.wvu.PrintArea" localSheetId="3" hidden="1">'fig4'!#REF!</definedName>
  </definedNames>
  <calcPr calcId="125725"/>
</workbook>
</file>

<file path=xl/calcChain.xml><?xml version="1.0" encoding="utf-8"?>
<calcChain xmlns="http://schemas.openxmlformats.org/spreadsheetml/2006/main">
  <c r="T17" i="69"/>
  <c r="T18"/>
  <c r="L30" i="67"/>
  <c r="L31"/>
  <c r="L32"/>
  <c r="L29"/>
  <c r="S34" i="59" l="1"/>
  <c r="S16" s="1"/>
  <c r="S35"/>
  <c r="S17" s="1"/>
  <c r="S36"/>
  <c r="S18" s="1"/>
  <c r="S37"/>
  <c r="S19" s="1"/>
  <c r="S38"/>
  <c r="S20" s="1"/>
  <c r="S39"/>
  <c r="S21" s="1"/>
  <c r="L22" i="18" l="1"/>
  <c r="L7"/>
  <c r="M6" s="1"/>
  <c r="M18" l="1"/>
  <c r="M20"/>
  <c r="M19"/>
  <c r="M21"/>
  <c r="M3"/>
  <c r="M5"/>
  <c r="M4"/>
  <c r="R44" i="12" l="1"/>
  <c r="R63" s="1"/>
  <c r="S44"/>
  <c r="S63" s="1"/>
  <c r="Q44"/>
  <c r="Q63" s="1"/>
  <c r="Q64" l="1"/>
  <c r="V86" i="39" l="1"/>
  <c r="S86"/>
  <c r="V85"/>
  <c r="S85"/>
  <c r="V84"/>
  <c r="S84"/>
  <c r="V83"/>
  <c r="S83"/>
  <c r="V82"/>
  <c r="S82"/>
  <c r="V81"/>
  <c r="S81"/>
  <c r="V80"/>
  <c r="S80"/>
  <c r="V79"/>
  <c r="S79"/>
  <c r="V78"/>
  <c r="S78"/>
  <c r="V77"/>
  <c r="S77"/>
  <c r="V76"/>
  <c r="S76"/>
  <c r="V75"/>
  <c r="S75"/>
  <c r="V74"/>
  <c r="S74"/>
  <c r="V73"/>
  <c r="S73"/>
  <c r="V72"/>
  <c r="S72"/>
  <c r="V71"/>
  <c r="S71"/>
  <c r="V70"/>
  <c r="S70"/>
  <c r="V69"/>
  <c r="S69"/>
  <c r="V68"/>
  <c r="S68"/>
  <c r="V67"/>
  <c r="S67"/>
  <c r="V66"/>
  <c r="S66"/>
  <c r="V65"/>
  <c r="S65"/>
  <c r="V64"/>
  <c r="S64"/>
  <c r="V63"/>
  <c r="S63"/>
  <c r="V62"/>
  <c r="AA62" s="1"/>
  <c r="S62"/>
  <c r="V61"/>
  <c r="AA61" s="1"/>
  <c r="S61"/>
  <c r="V60"/>
  <c r="W60" s="1"/>
  <c r="S60"/>
  <c r="R29" s="1"/>
  <c r="V59"/>
  <c r="AA59" s="1"/>
  <c r="S59"/>
  <c r="V58"/>
  <c r="AA58" s="1"/>
  <c r="S58"/>
  <c r="V57"/>
  <c r="AA57" s="1"/>
  <c r="S57"/>
  <c r="V56"/>
  <c r="AA56" s="1"/>
  <c r="S56"/>
  <c r="V55"/>
  <c r="AA55" s="1"/>
  <c r="S55"/>
  <c r="V54"/>
  <c r="AA54" s="1"/>
  <c r="S54"/>
  <c r="V53"/>
  <c r="AA53" s="1"/>
  <c r="S53"/>
  <c r="V52"/>
  <c r="AA52" s="1"/>
  <c r="S52"/>
  <c r="V51"/>
  <c r="AA51" s="1"/>
  <c r="S51"/>
  <c r="V50"/>
  <c r="AA50" s="1"/>
  <c r="S50"/>
  <c r="V49"/>
  <c r="AA49" s="1"/>
  <c r="S49"/>
  <c r="V48"/>
  <c r="AA48" s="1"/>
  <c r="S48"/>
  <c r="V47"/>
  <c r="AA47" s="1"/>
  <c r="S47"/>
  <c r="V46"/>
  <c r="AA46" s="1"/>
  <c r="S46"/>
  <c r="V45"/>
  <c r="AA45" s="1"/>
  <c r="S45"/>
  <c r="V44"/>
  <c r="AA44" s="1"/>
  <c r="S44"/>
  <c r="V43"/>
  <c r="AA43" s="1"/>
  <c r="S43"/>
  <c r="V42"/>
  <c r="AA42" s="1"/>
  <c r="S42"/>
  <c r="V41"/>
  <c r="AA41" s="1"/>
  <c r="S41"/>
  <c r="V40"/>
  <c r="AA40" s="1"/>
  <c r="S40"/>
  <c r="V39"/>
  <c r="W39" s="1"/>
  <c r="S39"/>
  <c r="R31" s="1"/>
  <c r="X37"/>
  <c r="S29"/>
  <c r="S28"/>
  <c r="R28"/>
  <c r="S27"/>
  <c r="R27"/>
  <c r="S26"/>
  <c r="R26"/>
  <c r="S25"/>
  <c r="R25"/>
  <c r="S24"/>
  <c r="R24"/>
  <c r="U23" s="1"/>
  <c r="V23"/>
  <c r="R23"/>
  <c r="R22"/>
  <c r="S21"/>
  <c r="R21"/>
  <c r="S22" l="1"/>
  <c r="S23"/>
  <c r="S31"/>
  <c r="R30"/>
  <c r="U24"/>
  <c r="T29"/>
  <c r="T22"/>
  <c r="T23"/>
  <c r="V24"/>
  <c r="T24"/>
  <c r="T25"/>
  <c r="T26"/>
  <c r="T27"/>
  <c r="T28"/>
  <c r="X39"/>
  <c r="AA39"/>
  <c r="Z39" s="1"/>
  <c r="W40"/>
  <c r="X40" s="1"/>
  <c r="W54"/>
  <c r="W59"/>
  <c r="X60" s="1"/>
  <c r="AA60"/>
  <c r="Z60" s="1"/>
  <c r="T31"/>
  <c r="W50"/>
  <c r="S30"/>
  <c r="T30" s="1"/>
  <c r="Z50" l="1"/>
  <c r="Z41"/>
  <c r="Z54"/>
  <c r="Z46"/>
  <c r="Z62"/>
  <c r="Z57"/>
  <c r="Z55"/>
  <c r="Z51"/>
  <c r="Z47"/>
  <c r="Z44"/>
  <c r="Z40"/>
  <c r="X54"/>
  <c r="Z58"/>
  <c r="Z52"/>
  <c r="Z48"/>
  <c r="Z43"/>
  <c r="Z61"/>
  <c r="Z59"/>
  <c r="Z56"/>
  <c r="Z53"/>
  <c r="Z49"/>
  <c r="Z45"/>
  <c r="Z42"/>
  <c r="N19" i="49" l="1"/>
  <c r="O19"/>
  <c r="P19"/>
  <c r="Q19"/>
  <c r="R19"/>
  <c r="N20"/>
  <c r="O20"/>
  <c r="P20"/>
  <c r="Q20"/>
  <c r="R20"/>
  <c r="N21"/>
  <c r="O21"/>
  <c r="P21"/>
  <c r="Q21"/>
  <c r="R21"/>
  <c r="N22"/>
  <c r="O22"/>
  <c r="P22"/>
  <c r="Q22"/>
  <c r="R22"/>
  <c r="M20"/>
  <c r="M21"/>
  <c r="M22"/>
  <c r="M19"/>
  <c r="Q62" i="12"/>
  <c r="R62"/>
  <c r="Q35" s="1"/>
  <c r="S62"/>
  <c r="R64"/>
  <c r="S64"/>
  <c r="Q65"/>
  <c r="R65"/>
  <c r="S65"/>
  <c r="Q66"/>
  <c r="R66"/>
  <c r="S66"/>
  <c r="Q67"/>
  <c r="R67"/>
  <c r="S67"/>
  <c r="Q68"/>
  <c r="R68"/>
  <c r="S68"/>
  <c r="Q69"/>
  <c r="R69"/>
  <c r="S69"/>
  <c r="Q70"/>
  <c r="R70"/>
  <c r="S70"/>
  <c r="Q71"/>
  <c r="R71"/>
  <c r="S71"/>
  <c r="Q72"/>
  <c r="R72"/>
  <c r="S72"/>
  <c r="Q73"/>
  <c r="R73"/>
  <c r="Q36" s="1"/>
  <c r="S73"/>
  <c r="Q74"/>
  <c r="R74"/>
  <c r="S74"/>
  <c r="Q39" i="13" l="1"/>
  <c r="Q38"/>
  <c r="Q37"/>
  <c r="Q36"/>
  <c r="Q35"/>
  <c r="Q34"/>
  <c r="M22" i="67" l="1"/>
  <c r="M23"/>
  <c r="M24"/>
  <c r="M25"/>
  <c r="M21"/>
  <c r="T34" i="59" l="1"/>
  <c r="T16" s="1"/>
  <c r="M62" i="39" l="1"/>
  <c r="M61"/>
  <c r="N60"/>
  <c r="M60"/>
  <c r="N59"/>
  <c r="M58"/>
  <c r="M57"/>
  <c r="M56"/>
  <c r="M55"/>
  <c r="N54"/>
  <c r="M54"/>
  <c r="M53"/>
  <c r="M52"/>
  <c r="M51"/>
  <c r="N50"/>
  <c r="O54" s="1"/>
  <c r="M49"/>
  <c r="M48"/>
  <c r="K48"/>
  <c r="M47"/>
  <c r="M46"/>
  <c r="M45"/>
  <c r="M44"/>
  <c r="M43"/>
  <c r="M42"/>
  <c r="M41"/>
  <c r="N40"/>
  <c r="M40"/>
  <c r="M39"/>
  <c r="L39" s="1"/>
  <c r="AB39" s="1"/>
  <c r="N39"/>
  <c r="O37"/>
  <c r="O39" s="1"/>
  <c r="L41" l="1"/>
  <c r="AB41" s="1"/>
  <c r="O60"/>
  <c r="L61"/>
  <c r="M59"/>
  <c r="M50"/>
  <c r="L50" s="1"/>
  <c r="L44"/>
  <c r="AB44" s="1"/>
  <c r="L45"/>
  <c r="AB45" s="1"/>
  <c r="L48"/>
  <c r="AB48" s="1"/>
  <c r="L49"/>
  <c r="L51"/>
  <c r="L53"/>
  <c r="L56"/>
  <c r="L58"/>
  <c r="L60"/>
  <c r="L40"/>
  <c r="AB40" s="1"/>
  <c r="L42"/>
  <c r="AB42" s="1"/>
  <c r="L43"/>
  <c r="AB43" s="1"/>
  <c r="L46"/>
  <c r="L47"/>
  <c r="L52"/>
  <c r="L54"/>
  <c r="L55"/>
  <c r="L57"/>
  <c r="L59"/>
  <c r="L62"/>
  <c r="O40"/>
  <c r="U34" i="59" l="1"/>
  <c r="U16" s="1"/>
  <c r="V34"/>
  <c r="V16" s="1"/>
  <c r="W34"/>
  <c r="W16" s="1"/>
  <c r="T35"/>
  <c r="T17" s="1"/>
  <c r="U35"/>
  <c r="U17" s="1"/>
  <c r="V35"/>
  <c r="V17" s="1"/>
  <c r="W35"/>
  <c r="W17" s="1"/>
  <c r="T36"/>
  <c r="T18" s="1"/>
  <c r="U36"/>
  <c r="U18" s="1"/>
  <c r="V36"/>
  <c r="V18" s="1"/>
  <c r="W36"/>
  <c r="W18" s="1"/>
  <c r="T37"/>
  <c r="T19" s="1"/>
  <c r="U37"/>
  <c r="U19" s="1"/>
  <c r="V37"/>
  <c r="V19" s="1"/>
  <c r="W37"/>
  <c r="W19" s="1"/>
  <c r="T38"/>
  <c r="T20" s="1"/>
  <c r="U38"/>
  <c r="U20" s="1"/>
  <c r="V38"/>
  <c r="V20" s="1"/>
  <c r="W38"/>
  <c r="W20" s="1"/>
  <c r="T39"/>
  <c r="T21" s="1"/>
  <c r="U39"/>
  <c r="U21" s="1"/>
  <c r="V39"/>
  <c r="V21" s="1"/>
  <c r="W39"/>
  <c r="W21" s="1"/>
  <c r="N45" i="12"/>
  <c r="N46"/>
  <c r="N47"/>
  <c r="N48"/>
  <c r="N49"/>
  <c r="N50"/>
  <c r="N51"/>
  <c r="N52"/>
  <c r="T52"/>
  <c r="U52"/>
  <c r="N54"/>
  <c r="N55"/>
  <c r="N56"/>
  <c r="N57"/>
  <c r="Q38"/>
  <c r="Q28"/>
  <c r="Q40"/>
  <c r="Q29"/>
  <c r="Q31"/>
  <c r="Q30"/>
  <c r="Q33"/>
  <c r="Q39"/>
  <c r="Q34"/>
  <c r="Q41"/>
  <c r="U70"/>
</calcChain>
</file>

<file path=xl/sharedStrings.xml><?xml version="1.0" encoding="utf-8"?>
<sst xmlns="http://schemas.openxmlformats.org/spreadsheetml/2006/main" count="437" uniqueCount="211">
  <si>
    <t>VERDE</t>
  </si>
  <si>
    <t>AMARELO</t>
  </si>
  <si>
    <t>PRETO</t>
  </si>
  <si>
    <t>247/209/23</t>
  </si>
  <si>
    <t>0/0/0</t>
  </si>
  <si>
    <t>251/232/139</t>
  </si>
  <si>
    <t>77/73/72</t>
  </si>
  <si>
    <t>253/241/185</t>
  </si>
  <si>
    <t>150/149/148</t>
  </si>
  <si>
    <t>254/250/232</t>
  </si>
  <si>
    <t>255/255/255</t>
  </si>
  <si>
    <t>a primeira linha das 3 cores apresentadas estão na primeira linha das cores do tema</t>
  </si>
  <si>
    <t>estas cores correspondem às 4 primeiras colunas da primeira linha das cores do tema</t>
  </si>
  <si>
    <t xml:space="preserve">os restantes 3 tons das 3 cores apresentadas estão na linhas das cores recentes </t>
  </si>
  <si>
    <t>AZUL</t>
  </si>
  <si>
    <t>138/143/5</t>
  </si>
  <si>
    <t>0/112/115</t>
  </si>
  <si>
    <t>196/199/130</t>
  </si>
  <si>
    <t>220/221/180</t>
  </si>
  <si>
    <t>243/244/230</t>
  </si>
  <si>
    <t>127/183/185</t>
  </si>
  <si>
    <t>178/212/213</t>
  </si>
  <si>
    <t>229/241/241</t>
  </si>
  <si>
    <t>Esta é a palete de cores que podemos usar na publicação do CI - TEMA H</t>
  </si>
  <si>
    <t>Total</t>
  </si>
  <si>
    <t>%</t>
  </si>
  <si>
    <t>Passageiros</t>
  </si>
  <si>
    <t>Internacional - Entradas</t>
  </si>
  <si>
    <t>Internacional - Saídas</t>
  </si>
  <si>
    <t>Nacional</t>
  </si>
  <si>
    <t>Mercadorias não identificáveis (não enquadráveis nos grupos 01 a 16)</t>
  </si>
  <si>
    <t xml:space="preserve">  19 </t>
  </si>
  <si>
    <t>Equipamento e material utilizados no transporte de mercadorias</t>
  </si>
  <si>
    <t xml:space="preserve">  16 </t>
  </si>
  <si>
    <t>Matérias-primas secundárias; resíduos municipais e outros resíduos</t>
  </si>
  <si>
    <t xml:space="preserve">  14 </t>
  </si>
  <si>
    <t>Material de transporte</t>
  </si>
  <si>
    <t xml:space="preserve">  12 </t>
  </si>
  <si>
    <t>Metais de base; produtos metálicos transformados, exceto máquinas e equipamento</t>
  </si>
  <si>
    <t xml:space="preserve">  10 </t>
  </si>
  <si>
    <t>Outros produtos minerais não metálicos</t>
  </si>
  <si>
    <t xml:space="preserve">  09 </t>
  </si>
  <si>
    <t>Produtos químicos e fibras sintéticas; artigos de borracha e de matérias plásticas; combustível nuclear</t>
  </si>
  <si>
    <t xml:space="preserve">  08 </t>
  </si>
  <si>
    <t>07 - Coque e produtos petrolíferos refinados</t>
  </si>
  <si>
    <t xml:space="preserve">  07 </t>
  </si>
  <si>
    <t>06 -Madeira e cortiça e suas obras (excepto mobiliário); obras de espartaria e de cestaria; pasta, papel e cartão e seus artigos (…)</t>
  </si>
  <si>
    <t xml:space="preserve">  06 </t>
  </si>
  <si>
    <t>04 - Produtos alimentares, bebidas e tabaco</t>
  </si>
  <si>
    <t xml:space="preserve">  04 </t>
  </si>
  <si>
    <t>03 - Produtos não energéticos das indústrias extrativas; turfa; urânio e tório</t>
  </si>
  <si>
    <t xml:space="preserve">  03 </t>
  </si>
  <si>
    <t>01 - Produtos da agricultura, da produção animal, da caça e da silvicultura; peixe e outros produtos da pesca</t>
  </si>
  <si>
    <t xml:space="preserve">  01 </t>
  </si>
  <si>
    <t>Coque e produtos petrolíferos refinados</t>
  </si>
  <si>
    <t>Madeira e cortiça e suas obras (excepto mobiliário); obras de espartaria e de cestaria; pasta, papel e cartão e seus artigos (…)</t>
  </si>
  <si>
    <t>Produtos alimentares, bebidas e tabaco</t>
  </si>
  <si>
    <t>Produtos não energéticos das indústrias extrativas; turfa; urânio e tório</t>
  </si>
  <si>
    <t>Produtos da agricultura, da produção animal, da caça e da silvicultura; peixe e outros produtos da pesca</t>
  </si>
  <si>
    <t>NST 14</t>
  </si>
  <si>
    <t>NST 06</t>
  </si>
  <si>
    <t>NST 10</t>
  </si>
  <si>
    <t>NST 01</t>
  </si>
  <si>
    <t>NST 09</t>
  </si>
  <si>
    <t>NST 03</t>
  </si>
  <si>
    <t>NST 07</t>
  </si>
  <si>
    <t>Selecionar separadamente os 4 principais produtos de cada tipo de tráfego</t>
  </si>
  <si>
    <t>14 - Matérias-primas secundárias; resíduos municipais e outros resíduos</t>
  </si>
  <si>
    <t>10 - Metais de base; prod. metálicos transformados, exc. máquinas e equipamento</t>
  </si>
  <si>
    <t>09 - Outros produtos minerais não metálicos</t>
  </si>
  <si>
    <t>06 - Madeira, cortiça e obras (exc. mobiliário); pasta, papel, cartão e artigos</t>
  </si>
  <si>
    <t>01 - Prod. da agric., da prod. animal, caça e silvic.; peixe e out.prod. pesca</t>
  </si>
  <si>
    <t>NST 2007:</t>
  </si>
  <si>
    <t>Sul do Tejo</t>
  </si>
  <si>
    <t>Porto</t>
  </si>
  <si>
    <t>Lisboa</t>
  </si>
  <si>
    <t>PKm/Vkm</t>
  </si>
  <si>
    <t>Continente</t>
  </si>
  <si>
    <t/>
  </si>
  <si>
    <t>Viana do Castelo</t>
  </si>
  <si>
    <t>Setúbal</t>
  </si>
  <si>
    <t>Faro</t>
  </si>
  <si>
    <t>Aveiro</t>
  </si>
  <si>
    <t>PT</t>
  </si>
  <si>
    <t>Portugal</t>
  </si>
  <si>
    <t>Período de referência dos dados</t>
  </si>
  <si>
    <t>TOTAL</t>
  </si>
  <si>
    <t>Outros pesados</t>
  </si>
  <si>
    <t>Tratores</t>
  </si>
  <si>
    <t>Camiões</t>
  </si>
  <si>
    <t>https://alesandrab.wordpress.com/2013/01/28/create-combination-stacked-clustered-charts-in-excel/</t>
  </si>
  <si>
    <t>Axis</t>
  </si>
  <si>
    <t>EIXOS</t>
  </si>
  <si>
    <t>Transporte por conta outrem</t>
  </si>
  <si>
    <t>Transporte por conta própria</t>
  </si>
  <si>
    <t>Transporte internacional</t>
  </si>
  <si>
    <t>Transporte nacional</t>
  </si>
  <si>
    <t>Pesos</t>
  </si>
  <si>
    <t>GRÁFICO</t>
  </si>
  <si>
    <t>Porto Santo</t>
  </si>
  <si>
    <t>Funchal</t>
  </si>
  <si>
    <t>Caniçal</t>
  </si>
  <si>
    <t>R.A. Madeira</t>
  </si>
  <si>
    <t>Vila do Porto</t>
  </si>
  <si>
    <t>Velas</t>
  </si>
  <si>
    <t>Praia da Vitória</t>
  </si>
  <si>
    <t>Praia da Graciosa</t>
  </si>
  <si>
    <t>Ponta Delgada</t>
  </si>
  <si>
    <t>Lajes das Flores</t>
  </si>
  <si>
    <t>Horta</t>
  </si>
  <si>
    <t>Cais do Pico</t>
  </si>
  <si>
    <t>R.A. Açores</t>
  </si>
  <si>
    <t>Sines</t>
  </si>
  <si>
    <t>Portimão</t>
  </si>
  <si>
    <t>Leixões</t>
  </si>
  <si>
    <t>Figueira da Foz</t>
  </si>
  <si>
    <t xml:space="preserve">Faro </t>
  </si>
  <si>
    <t>DESCARREGADAS</t>
  </si>
  <si>
    <t>p.p.</t>
  </si>
  <si>
    <t>CARREGADAS</t>
  </si>
  <si>
    <t>Valor</t>
  </si>
  <si>
    <t>Peso</t>
  </si>
  <si>
    <r>
      <t>10</t>
    </r>
    <r>
      <rPr>
        <b/>
        <vertAlign val="superscript"/>
        <sz val="8"/>
        <rFont val="Arial"/>
        <family val="2"/>
      </rPr>
      <t>3</t>
    </r>
    <r>
      <rPr>
        <b/>
        <sz val="8"/>
        <rFont val="Arial"/>
        <family val="2"/>
      </rPr>
      <t xml:space="preserve"> Tons</t>
    </r>
  </si>
  <si>
    <t>Portos</t>
  </si>
  <si>
    <t>3 mais</t>
  </si>
  <si>
    <t>Pesos Todos</t>
  </si>
  <si>
    <t>Quadro IV.4 - Movimento de mercadorias nos portos nacionais, por tipo de tráfego</t>
  </si>
  <si>
    <t>DADOS COMPLETOS</t>
  </si>
  <si>
    <t xml:space="preserve">Outros </t>
  </si>
  <si>
    <t>Peso 3 mais</t>
  </si>
  <si>
    <t>//</t>
  </si>
  <si>
    <t xml:space="preserve">€ </t>
  </si>
  <si>
    <t>Forma jurídica</t>
  </si>
  <si>
    <t>Telecomunicações</t>
  </si>
  <si>
    <t>Atividades postais e de courier</t>
  </si>
  <si>
    <t>Atividade económica (Classe - CAE Rev. 3)</t>
  </si>
  <si>
    <t xml:space="preserve">Valor acrescentado bruto (€) das Empresas por Atividade económica (Classe - CAE Rev. 3) e Forma jurídica; Anual (1) </t>
  </si>
  <si>
    <t>Localização geográfica</t>
  </si>
  <si>
    <t xml:space="preserve"> Telecomunicações: VAB</t>
  </si>
  <si>
    <t xml:space="preserve"> Ativ. postais e courier: VAB</t>
  </si>
  <si>
    <t xml:space="preserve"> Telecomunicações: VVN</t>
  </si>
  <si>
    <t xml:space="preserve"> Ativ. postais e courier: VVN</t>
  </si>
  <si>
    <t xml:space="preserve">Volume de negócios (€) das empresas por Atividade económica (Classe - CAE Rev. 3) e Forma jurídica; Anual (1) </t>
  </si>
  <si>
    <t xml:space="preserve">  Televisão por cabo</t>
  </si>
  <si>
    <t xml:space="preserve">  Outros</t>
  </si>
  <si>
    <t xml:space="preserve">  Televisão por fibra ótica (FTTH)</t>
  </si>
  <si>
    <t xml:space="preserve">  Televisão por satélite (DTH)</t>
  </si>
  <si>
    <t>apenas usar estas duas linhas de cores</t>
  </si>
  <si>
    <t>Fonte: ANACOM</t>
  </si>
  <si>
    <t>Passageiros em 2018</t>
  </si>
  <si>
    <t>Aeronaves em 2018</t>
  </si>
  <si>
    <t>01 - Products of agriculture, hunting, and forestry; fish and other fishing products</t>
  </si>
  <si>
    <t>03 - Metal ores and other mining and quarrying prod.; peat; uranium and thorium</t>
  </si>
  <si>
    <t>06 - Wood and prod. of wood and cork (exc.furniture); art. straw and plaiting m.; pulp, paper and paper p.</t>
  </si>
  <si>
    <t>07 - Coke and refined petroleum products</t>
  </si>
  <si>
    <t>09 - Other non-metallic mineral products</t>
  </si>
  <si>
    <t>14 - Secondary raw materials; municipal wastes and other wastes</t>
  </si>
  <si>
    <t xml:space="preserve">10 - Basic metals; fabricated metal products, except machinery and equipment </t>
  </si>
  <si>
    <t xml:space="preserve">Passengers-Km </t>
  </si>
  <si>
    <t>Seats-Km on offer</t>
  </si>
  <si>
    <t>Utilization rate</t>
  </si>
  <si>
    <t>Passengers</t>
  </si>
  <si>
    <t>EN</t>
  </si>
  <si>
    <r>
      <t xml:space="preserve">Figura 4 </t>
    </r>
    <r>
      <rPr>
        <b/>
        <sz val="10"/>
        <color theme="4"/>
        <rFont val="Arial"/>
        <family val="2"/>
      </rPr>
      <t>&gt;&gt;</t>
    </r>
    <r>
      <rPr>
        <b/>
        <sz val="10"/>
        <color theme="1"/>
        <rFont val="Arial"/>
        <family val="2"/>
      </rPr>
      <t xml:space="preserve"> Distribuição do parque de veículos pesados, por tipologia, 2018</t>
    </r>
  </si>
  <si>
    <r>
      <t xml:space="preserve">Figura 7 </t>
    </r>
    <r>
      <rPr>
        <b/>
        <sz val="10"/>
        <color rgb="FFFFC000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Tráfego aéreo nos principais aeroportos nacionais</t>
    </r>
  </si>
  <si>
    <r>
      <t xml:space="preserve">Figura 8 </t>
    </r>
    <r>
      <rPr>
        <b/>
        <sz val="10"/>
        <color theme="4"/>
        <rFont val="Arial"/>
        <family val="2"/>
      </rPr>
      <t>&gt;&gt;</t>
    </r>
    <r>
      <rPr>
        <b/>
        <sz val="10"/>
        <color theme="1"/>
        <rFont val="Arial"/>
        <family val="2"/>
      </rPr>
      <t xml:space="preserve"> Taxa de variação do volume de negócios e valor acrescentado bruto</t>
    </r>
  </si>
  <si>
    <r>
      <t xml:space="preserve">Figura 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Goods (tonnes) transported by type of journey and type of transport</t>
    </r>
  </si>
  <si>
    <t>Loaded goods</t>
  </si>
  <si>
    <t>Unloaded goods</t>
  </si>
  <si>
    <t>Cross-trade transport</t>
  </si>
  <si>
    <t>Cabotage</t>
  </si>
  <si>
    <t>National traffic</t>
  </si>
  <si>
    <t>International traffic</t>
  </si>
  <si>
    <t>16 - Equipment and material utilised in the transport of goods</t>
  </si>
  <si>
    <t>16 - Equipamento e material utilizados no transporte de mercadorias</t>
  </si>
  <si>
    <t>Passengers in 2018</t>
  </si>
  <si>
    <t>Aircrafs in 2018</t>
  </si>
  <si>
    <t>Road tractor</t>
  </si>
  <si>
    <t>Lorry</t>
  </si>
  <si>
    <t>Others heavy vehicles</t>
  </si>
  <si>
    <t>Transportation for hire or reward</t>
  </si>
  <si>
    <t>Own account transport</t>
  </si>
  <si>
    <t>Other</t>
  </si>
  <si>
    <t>Telecommunications: Turnover</t>
  </si>
  <si>
    <t>Telecommunications: GVA</t>
  </si>
  <si>
    <t>Postal and courier activ: Turnover</t>
  </si>
  <si>
    <t>Postal and courier activ: GVA</t>
  </si>
  <si>
    <t>Cable TV</t>
  </si>
  <si>
    <t>Satellite TV (DTH)</t>
  </si>
  <si>
    <t>Fiber optic TV (FTTH)</t>
  </si>
  <si>
    <t>Lugares-quilómetro (LKm)</t>
  </si>
  <si>
    <t>Passageiros-quilómetro (PKm)</t>
  </si>
  <si>
    <t>Taxa de utilização (PKm/LKm)*100)</t>
  </si>
  <si>
    <r>
      <t xml:space="preserve">Figura 3 </t>
    </r>
    <r>
      <rPr>
        <b/>
        <sz val="10"/>
        <color theme="4"/>
        <rFont val="Arial"/>
        <family val="2"/>
      </rPr>
      <t>&gt;&gt;</t>
    </r>
    <r>
      <rPr>
        <b/>
        <sz val="10"/>
        <rFont val="Arial"/>
        <family val="2"/>
      </rPr>
      <t xml:space="preserve"> Oferta e procura por sistema metropolitano, 2019</t>
    </r>
  </si>
  <si>
    <r>
      <t xml:space="preserve">Figura 2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Peso das principais categorias de mercadorias, por tipo de tráfego, 2019</t>
    </r>
  </si>
  <si>
    <t>Passageiros em 2019</t>
  </si>
  <si>
    <t>Aeronaves em 2019</t>
  </si>
  <si>
    <t>Passengers in 2019</t>
  </si>
  <si>
    <t>Aircrafs in 2019</t>
  </si>
  <si>
    <r>
      <t>Figura 6</t>
    </r>
    <r>
      <rPr>
        <b/>
        <sz val="10"/>
        <color theme="4"/>
        <rFont val="Arial"/>
        <family val="2"/>
      </rPr>
      <t xml:space="preserve"> &gt;&gt; </t>
    </r>
    <r>
      <rPr>
        <b/>
        <sz val="10"/>
        <color indexed="8"/>
        <rFont val="Arial"/>
        <family val="2"/>
      </rPr>
      <t>Mercadorias movimentadas nos portos, 2018 e 2019</t>
    </r>
  </si>
  <si>
    <t>02</t>
  </si>
  <si>
    <t>01</t>
  </si>
  <si>
    <t>NST 16</t>
  </si>
  <si>
    <r>
      <t xml:space="preserve">Figura 5 </t>
    </r>
    <r>
      <rPr>
        <b/>
        <sz val="10"/>
        <color theme="4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Mercadorias (toneladas) transportadas por tipo de tráfego e tipo de transporte</t>
    </r>
  </si>
  <si>
    <r>
      <t xml:space="preserve">Figura 10 </t>
    </r>
    <r>
      <rPr>
        <b/>
        <sz val="10"/>
        <color theme="4"/>
        <rFont val="Arial"/>
        <family val="2"/>
      </rPr>
      <t>&gt;&gt;</t>
    </r>
    <r>
      <rPr>
        <b/>
        <sz val="10"/>
        <color theme="1"/>
        <rFont val="Arial"/>
        <family val="2"/>
      </rPr>
      <t xml:space="preserve"> Distribuição dos assinantes de TV por subscrição, 2019</t>
    </r>
  </si>
  <si>
    <t>Acessos de banda larga fixa por 100 habitantes</t>
  </si>
  <si>
    <t>p.p</t>
  </si>
  <si>
    <t>Clientes do Serviço de acesso à Internet por 100 habitantes</t>
  </si>
  <si>
    <t>Customers per 100 inhabitants</t>
  </si>
  <si>
    <t>Fixed Broadband accesses per 100 inhabitants</t>
  </si>
  <si>
    <r>
      <t xml:space="preserve">Figura 9 </t>
    </r>
    <r>
      <rPr>
        <b/>
        <sz val="10"/>
        <color theme="4"/>
        <rFont val="Arial"/>
        <family val="2"/>
      </rPr>
      <t>&gt;&gt;</t>
    </r>
    <r>
      <rPr>
        <b/>
        <sz val="10"/>
        <color theme="1"/>
        <rFont val="Arial"/>
        <family val="2"/>
      </rPr>
      <t xml:space="preserve"> Cobertura do Serviço de Acesso Fixo à Internet</t>
    </r>
  </si>
</sst>
</file>

<file path=xl/styles.xml><?xml version="1.0" encoding="utf-8"?>
<styleSheet xmlns="http://schemas.openxmlformats.org/spreadsheetml/2006/main">
  <numFmts count="12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%"/>
    <numFmt numFmtId="165" formatCode="#\ ###\ ##0"/>
    <numFmt numFmtId="166" formatCode="0.0"/>
    <numFmt numFmtId="167" formatCode="###\ ###\ ###\ ##0\ "/>
    <numFmt numFmtId="168" formatCode="#\ ###\ ###\ ###\ ###\ ##0"/>
    <numFmt numFmtId="169" formatCode="###\ ###\ ##0"/>
    <numFmt numFmtId="170" formatCode="#,##0.0"/>
    <numFmt numFmtId="171" formatCode="_-* #,##0.0\ _€_-;\-* #,##0.0\ _€_-;_-* &quot;-&quot;?\ _€_-;_-@_-"/>
    <numFmt numFmtId="172" formatCode="_(* #,##0.0_);_(* \(#,##0.0\);_(* &quot;-&quot;??_);_(@_)"/>
    <numFmt numFmtId="173" formatCode="_-* #,##0.00\ _z_ł_-;\-* #,##0.00\ _z_ł_-;_-* &quot;-&quot;??\ _z_ł_-;_-@_-"/>
  </numFmts>
  <fonts count="48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7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b/>
      <sz val="10"/>
      <name val="Arial"/>
      <family val="2"/>
    </font>
    <font>
      <b/>
      <sz val="10"/>
      <color rgb="FFFFC000"/>
      <name val="Arial"/>
      <family val="2"/>
    </font>
    <font>
      <sz val="10"/>
      <name val="MS Sans Serif"/>
      <family val="2"/>
    </font>
    <font>
      <b/>
      <sz val="8"/>
      <name val="Times New Roman"/>
      <family val="1"/>
    </font>
    <font>
      <sz val="9"/>
      <name val="Tahoma"/>
      <family val="2"/>
    </font>
    <font>
      <sz val="8"/>
      <name val="Times New Roman"/>
      <family val="1"/>
    </font>
    <font>
      <u/>
      <sz val="10"/>
      <color indexed="58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2"/>
      <name val="Helv"/>
    </font>
    <font>
      <sz val="10"/>
      <color indexed="8"/>
      <name val="Arial"/>
      <family val="2"/>
    </font>
    <font>
      <b/>
      <sz val="16"/>
      <name val="Times New Roman"/>
      <family val="1"/>
    </font>
    <font>
      <b/>
      <sz val="10"/>
      <color theme="1"/>
      <name val="Arial"/>
      <family val="2"/>
    </font>
    <font>
      <sz val="6"/>
      <color theme="1"/>
      <name val="Arial"/>
      <family val="2"/>
    </font>
    <font>
      <b/>
      <sz val="10"/>
      <color theme="4"/>
      <name val="Arial"/>
      <family val="2"/>
    </font>
    <font>
      <b/>
      <sz val="10"/>
      <color indexed="8"/>
      <name val="Arial"/>
      <family val="2"/>
    </font>
    <font>
      <b/>
      <sz val="7"/>
      <color theme="1"/>
      <name val="Arial"/>
      <family val="2"/>
    </font>
    <font>
      <sz val="7"/>
      <color indexed="8"/>
      <name val="Arial"/>
      <family val="2"/>
    </font>
    <font>
      <b/>
      <sz val="7"/>
      <color indexed="9"/>
      <name val="Arial"/>
      <family val="2"/>
    </font>
    <font>
      <sz val="8"/>
      <color indexed="63"/>
      <name val="Arial"/>
      <family val="2"/>
    </font>
    <font>
      <sz val="8"/>
      <color indexed="55"/>
      <name val="Arial"/>
      <family val="2"/>
    </font>
    <font>
      <b/>
      <sz val="8"/>
      <color indexed="63"/>
      <name val="Arial"/>
      <family val="2"/>
    </font>
    <font>
      <b/>
      <sz val="7"/>
      <color indexed="8"/>
      <name val="Arial"/>
      <family val="2"/>
    </font>
    <font>
      <sz val="10"/>
      <color indexed="10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vertAlign val="superscript"/>
      <sz val="8"/>
      <name val="Arial"/>
      <family val="2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  <font>
      <sz val="8"/>
      <color theme="1"/>
      <name val="Calibri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  <font>
      <b/>
      <i/>
      <sz val="10"/>
      <color indexed="8"/>
      <name val="Arial"/>
      <family val="2"/>
    </font>
    <font>
      <b/>
      <sz val="8"/>
      <color indexed="9"/>
      <name val="Arial"/>
      <family val="2"/>
    </font>
    <font>
      <b/>
      <sz val="10"/>
      <color indexed="9"/>
      <name val="Arial"/>
      <family val="2"/>
    </font>
    <font>
      <sz val="1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BE88B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DF1B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EFAE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4C782"/>
        <bgColor indexed="64"/>
      </patternFill>
    </fill>
    <fill>
      <patternFill patternType="solid">
        <fgColor rgb="FFDCDDB4"/>
        <bgColor indexed="64"/>
      </patternFill>
    </fill>
    <fill>
      <patternFill patternType="solid">
        <fgColor rgb="FFF3F4E6"/>
        <bgColor indexed="64"/>
      </patternFill>
    </fill>
    <fill>
      <patternFill patternType="solid">
        <fgColor rgb="FF7FB7B9"/>
        <bgColor indexed="64"/>
      </patternFill>
    </fill>
    <fill>
      <patternFill patternType="solid">
        <fgColor rgb="FFB2D4D5"/>
        <bgColor indexed="64"/>
      </patternFill>
    </fill>
    <fill>
      <patternFill patternType="solid">
        <fgColor rgb="FFE5F1F1"/>
        <bgColor indexed="64"/>
      </patternFill>
    </fill>
    <fill>
      <patternFill patternType="mediumGray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</borders>
  <cellStyleXfs count="305">
    <xf numFmtId="0" fontId="0" fillId="0" borderId="0"/>
    <xf numFmtId="9" fontId="6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" fillId="0" borderId="0"/>
    <xf numFmtId="0" fontId="14" fillId="0" borderId="0"/>
    <xf numFmtId="0" fontId="7" fillId="0" borderId="0"/>
    <xf numFmtId="0" fontId="7" fillId="0" borderId="0"/>
    <xf numFmtId="0" fontId="15" fillId="0" borderId="1" applyNumberFormat="0" applyBorder="0" applyProtection="0">
      <alignment horizont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17" fillId="0" borderId="0" applyFill="0" applyBorder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6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2" applyNumberFormat="0" applyBorder="0" applyProtection="0">
      <alignment horizontal="center"/>
    </xf>
    <xf numFmtId="0" fontId="15" fillId="18" borderId="2" applyNumberFormat="0" applyBorder="0" applyProtection="0">
      <alignment horizontal="center"/>
    </xf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3" fillId="0" borderId="0" applyNumberFormat="0" applyFill="0" applyProtection="0"/>
    <xf numFmtId="0" fontId="15" fillId="0" borderId="0" applyNumberFormat="0" applyFill="0" applyBorder="0" applyProtection="0">
      <alignment horizontal="left"/>
    </xf>
    <xf numFmtId="0" fontId="15" fillId="0" borderId="0" applyNumberFormat="0" applyFill="0" applyBorder="0" applyProtection="0">
      <alignment horizontal="left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3" fontId="4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4">
    <xf numFmtId="0" fontId="0" fillId="0" borderId="0" xfId="0"/>
    <xf numFmtId="9" fontId="0" fillId="0" borderId="0" xfId="0" applyNumberFormat="1"/>
    <xf numFmtId="0" fontId="0" fillId="2" borderId="0" xfId="0" applyFill="1"/>
    <xf numFmtId="0" fontId="4" fillId="2" borderId="0" xfId="0" applyFont="1" applyFill="1"/>
    <xf numFmtId="0" fontId="0" fillId="3" borderId="0" xfId="0" applyFill="1"/>
    <xf numFmtId="0" fontId="4" fillId="3" borderId="0" xfId="0" applyFont="1" applyFill="1"/>
    <xf numFmtId="0" fontId="0" fillId="4" borderId="0" xfId="0" applyFill="1"/>
    <xf numFmtId="0" fontId="4" fillId="4" borderId="0" xfId="0" applyFont="1" applyFill="1"/>
    <xf numFmtId="0" fontId="0" fillId="5" borderId="0" xfId="0" applyFill="1"/>
    <xf numFmtId="0" fontId="5" fillId="5" borderId="0" xfId="0" applyFont="1" applyFill="1"/>
    <xf numFmtId="0" fontId="0" fillId="6" borderId="0" xfId="0" applyFill="1"/>
    <xf numFmtId="0" fontId="4" fillId="6" borderId="0" xfId="0" applyFont="1" applyFill="1"/>
    <xf numFmtId="0" fontId="0" fillId="7" borderId="0" xfId="0" applyFill="1"/>
    <xf numFmtId="0" fontId="5" fillId="7" borderId="0" xfId="0" applyFont="1" applyFill="1"/>
    <xf numFmtId="0" fontId="0" fillId="8" borderId="0" xfId="0" applyFill="1"/>
    <xf numFmtId="0" fontId="4" fillId="8" borderId="0" xfId="0" applyFont="1" applyFill="1"/>
    <xf numFmtId="0" fontId="0" fillId="9" borderId="0" xfId="0" applyFill="1"/>
    <xf numFmtId="0" fontId="5" fillId="9" borderId="0" xfId="0" applyFont="1" applyFill="1"/>
    <xf numFmtId="0" fontId="0" fillId="10" borderId="0" xfId="0" applyFill="1"/>
    <xf numFmtId="0" fontId="4" fillId="10" borderId="0" xfId="0" applyFont="1" applyFill="1"/>
    <xf numFmtId="0" fontId="0" fillId="11" borderId="0" xfId="0" applyFill="1"/>
    <xf numFmtId="0" fontId="4" fillId="11" borderId="0" xfId="0" applyFont="1" applyFill="1"/>
    <xf numFmtId="0" fontId="0" fillId="12" borderId="0" xfId="0" applyFill="1"/>
    <xf numFmtId="0" fontId="4" fillId="12" borderId="0" xfId="0" applyFont="1" applyFill="1"/>
    <xf numFmtId="0" fontId="0" fillId="13" borderId="0" xfId="0" applyFill="1"/>
    <xf numFmtId="0" fontId="0" fillId="14" borderId="0" xfId="0" applyFill="1"/>
    <xf numFmtId="0" fontId="4" fillId="13" borderId="0" xfId="0" applyFont="1" applyFill="1"/>
    <xf numFmtId="0" fontId="4" fillId="14" borderId="0" xfId="0" applyFont="1" applyFill="1"/>
    <xf numFmtId="0" fontId="0" fillId="15" borderId="0" xfId="0" applyFill="1"/>
    <xf numFmtId="0" fontId="0" fillId="16" borderId="0" xfId="0" applyFill="1"/>
    <xf numFmtId="0" fontId="0" fillId="17" borderId="0" xfId="0" applyFill="1"/>
    <xf numFmtId="0" fontId="4" fillId="15" borderId="0" xfId="0" applyFont="1" applyFill="1"/>
    <xf numFmtId="0" fontId="4" fillId="17" borderId="0" xfId="0" applyFont="1" applyFill="1"/>
    <xf numFmtId="0" fontId="4" fillId="16" borderId="0" xfId="0" applyFont="1" applyFill="1"/>
    <xf numFmtId="0" fontId="6" fillId="0" borderId="0" xfId="143" applyFont="1" applyFill="1" applyAlignment="1">
      <alignment vertical="center"/>
    </xf>
    <xf numFmtId="0" fontId="7" fillId="0" borderId="0" xfId="66" applyFont="1" applyFill="1"/>
    <xf numFmtId="166" fontId="7" fillId="0" borderId="0" xfId="66" applyNumberFormat="1" applyFont="1" applyFill="1"/>
    <xf numFmtId="0" fontId="6" fillId="0" borderId="0" xfId="155" applyFont="1" applyFill="1"/>
    <xf numFmtId="164" fontId="6" fillId="0" borderId="0" xfId="6" applyNumberFormat="1" applyFont="1" applyFill="1"/>
    <xf numFmtId="0" fontId="9" fillId="0" borderId="0" xfId="200" applyFont="1" applyFill="1" applyBorder="1" applyAlignment="1">
      <alignment horizontal="left" indent="1"/>
    </xf>
    <xf numFmtId="0" fontId="28" fillId="0" borderId="0" xfId="155" applyFont="1" applyFill="1" applyBorder="1" applyAlignment="1">
      <alignment horizontal="left" indent="1"/>
    </xf>
    <xf numFmtId="0" fontId="27" fillId="0" borderId="0" xfId="66" applyFont="1" applyFill="1" applyAlignment="1">
      <alignment vertical="center" wrapText="1"/>
    </xf>
    <xf numFmtId="0" fontId="11" fillId="0" borderId="0" xfId="0" applyFont="1" applyFill="1"/>
    <xf numFmtId="49" fontId="31" fillId="0" borderId="15" xfId="0" applyNumberFormat="1" applyFont="1" applyFill="1" applyBorder="1" applyAlignment="1">
      <alignment horizontal="left" vertical="top"/>
    </xf>
    <xf numFmtId="1" fontId="31" fillId="0" borderId="15" xfId="0" applyNumberFormat="1" applyFont="1" applyFill="1" applyBorder="1" applyAlignment="1">
      <alignment horizontal="right" vertical="top"/>
    </xf>
    <xf numFmtId="0" fontId="7" fillId="0" borderId="0" xfId="155" applyFont="1" applyFill="1"/>
    <xf numFmtId="166" fontId="7" fillId="0" borderId="0" xfId="155" applyNumberFormat="1" applyFont="1" applyFill="1" applyBorder="1" applyAlignment="1">
      <alignment horizontal="right" vertical="center"/>
    </xf>
    <xf numFmtId="167" fontId="22" fillId="0" borderId="0" xfId="155" applyNumberFormat="1" applyFont="1" applyFill="1" applyBorder="1" applyAlignment="1">
      <alignment horizontal="right"/>
    </xf>
    <xf numFmtId="0" fontId="22" fillId="0" borderId="0" xfId="155" applyFont="1" applyFill="1" applyBorder="1" applyAlignment="1">
      <alignment horizontal="left"/>
    </xf>
    <xf numFmtId="166" fontId="12" fillId="0" borderId="0" xfId="155" applyNumberFormat="1" applyFont="1" applyFill="1" applyBorder="1" applyAlignment="1">
      <alignment horizontal="right" vertical="center"/>
    </xf>
    <xf numFmtId="167" fontId="12" fillId="0" borderId="0" xfId="155" applyNumberFormat="1" applyFont="1" applyFill="1" applyBorder="1" applyAlignment="1">
      <alignment horizontal="right" vertical="center"/>
    </xf>
    <xf numFmtId="0" fontId="12" fillId="0" borderId="0" xfId="155" applyFont="1" applyFill="1" applyBorder="1"/>
    <xf numFmtId="168" fontId="7" fillId="0" borderId="0" xfId="155" applyNumberFormat="1" applyFont="1" applyFill="1"/>
    <xf numFmtId="164" fontId="7" fillId="0" borderId="0" xfId="1" applyNumberFormat="1" applyFont="1"/>
    <xf numFmtId="168" fontId="34" fillId="0" borderId="0" xfId="43" applyNumberFormat="1" applyFont="1" applyFill="1" applyBorder="1" applyAlignment="1">
      <alignment horizontal="right" vertical="center"/>
    </xf>
    <xf numFmtId="0" fontId="30" fillId="20" borderId="16" xfId="43" applyFont="1" applyFill="1" applyBorder="1" applyAlignment="1">
      <alignment horizontal="left" vertical="center"/>
    </xf>
    <xf numFmtId="0" fontId="30" fillId="11" borderId="0" xfId="43" applyFont="1" applyFill="1" applyBorder="1" applyAlignment="1">
      <alignment horizontal="center" vertical="center"/>
    </xf>
    <xf numFmtId="0" fontId="6" fillId="0" borderId="0" xfId="0" applyFont="1" applyFill="1"/>
    <xf numFmtId="1" fontId="7" fillId="0" borderId="0" xfId="66" applyNumberFormat="1" applyFont="1" applyFill="1"/>
    <xf numFmtId="169" fontId="7" fillId="0" borderId="0" xfId="66" applyNumberFormat="1" applyFont="1" applyFill="1" applyBorder="1"/>
    <xf numFmtId="168" fontId="34" fillId="0" borderId="0" xfId="11" applyNumberFormat="1" applyFont="1" applyFill="1" applyBorder="1" applyAlignment="1" applyProtection="1">
      <alignment horizontal="right" vertical="center" wrapText="1"/>
    </xf>
    <xf numFmtId="168" fontId="29" fillId="0" borderId="0" xfId="11" applyNumberFormat="1" applyFont="1" applyFill="1" applyBorder="1" applyAlignment="1" applyProtection="1">
      <alignment horizontal="right" vertical="center" wrapText="1"/>
    </xf>
    <xf numFmtId="1" fontId="7" fillId="0" borderId="0" xfId="63" applyNumberFormat="1" applyFill="1"/>
    <xf numFmtId="1" fontId="0" fillId="0" borderId="0" xfId="0" applyNumberFormat="1"/>
    <xf numFmtId="1" fontId="0" fillId="0" borderId="0" xfId="0" applyNumberFormat="1" applyFill="1"/>
    <xf numFmtId="0" fontId="35" fillId="0" borderId="0" xfId="66" applyFont="1" applyFill="1"/>
    <xf numFmtId="0" fontId="12" fillId="0" borderId="0" xfId="66" applyFont="1" applyFill="1"/>
    <xf numFmtId="0" fontId="7" fillId="21" borderId="0" xfId="66" applyFont="1" applyFill="1"/>
    <xf numFmtId="169" fontId="7" fillId="0" borderId="0" xfId="66" applyNumberFormat="1" applyFont="1" applyFill="1"/>
    <xf numFmtId="0" fontId="7" fillId="0" borderId="0" xfId="66" applyFont="1" applyFill="1" applyAlignment="1">
      <alignment horizontal="center"/>
    </xf>
    <xf numFmtId="0" fontId="12" fillId="0" borderId="0" xfId="66" applyFont="1" applyFill="1" applyAlignment="1">
      <alignment horizontal="center"/>
    </xf>
    <xf numFmtId="0" fontId="27" fillId="0" borderId="0" xfId="0" applyFont="1" applyFill="1" applyAlignment="1">
      <alignment horizontal="center" vertical="center" wrapText="1"/>
    </xf>
    <xf numFmtId="0" fontId="27" fillId="0" borderId="0" xfId="0" applyFont="1" applyFill="1" applyAlignment="1">
      <alignment vertical="center" wrapText="1"/>
    </xf>
    <xf numFmtId="0" fontId="7" fillId="0" borderId="0" xfId="63" applyFill="1"/>
    <xf numFmtId="0" fontId="24" fillId="0" borderId="0" xfId="0" applyFont="1" applyFill="1" applyAlignment="1">
      <alignment vertical="center" wrapText="1"/>
    </xf>
    <xf numFmtId="3" fontId="6" fillId="0" borderId="0" xfId="0" applyNumberFormat="1" applyFont="1" applyFill="1"/>
    <xf numFmtId="0" fontId="0" fillId="0" borderId="0" xfId="0" applyFill="1"/>
    <xf numFmtId="164" fontId="11" fillId="0" borderId="0" xfId="1" applyNumberFormat="1" applyFont="1" applyFill="1"/>
    <xf numFmtId="0" fontId="7" fillId="0" borderId="0" xfId="4" applyFont="1" applyFill="1"/>
    <xf numFmtId="0" fontId="8" fillId="0" borderId="0" xfId="4" applyFont="1" applyFill="1"/>
    <xf numFmtId="166" fontId="8" fillId="0" borderId="0" xfId="4" applyNumberFormat="1" applyFont="1" applyFill="1"/>
    <xf numFmtId="0" fontId="10" fillId="0" borderId="0" xfId="4" applyFont="1" applyFill="1"/>
    <xf numFmtId="0" fontId="10" fillId="0" borderId="0" xfId="4" applyFont="1" applyFill="1" applyAlignment="1">
      <alignment wrapText="1"/>
    </xf>
    <xf numFmtId="166" fontId="8" fillId="0" borderId="19" xfId="4" applyNumberFormat="1" applyFont="1" applyFill="1" applyBorder="1"/>
    <xf numFmtId="167" fontId="10" fillId="0" borderId="20" xfId="2" applyNumberFormat="1" applyFont="1" applyFill="1" applyBorder="1" applyAlignment="1">
      <alignment horizontal="right"/>
    </xf>
    <xf numFmtId="167" fontId="8" fillId="0" borderId="21" xfId="2" applyNumberFormat="1" applyFont="1" applyFill="1" applyBorder="1" applyAlignment="1">
      <alignment horizontal="left" indent="2"/>
    </xf>
    <xf numFmtId="166" fontId="8" fillId="0" borderId="17" xfId="4" applyNumberFormat="1" applyFont="1" applyFill="1" applyBorder="1"/>
    <xf numFmtId="167" fontId="10" fillId="0" borderId="2" xfId="2" applyNumberFormat="1" applyFont="1" applyFill="1" applyBorder="1" applyAlignment="1">
      <alignment horizontal="right"/>
    </xf>
    <xf numFmtId="167" fontId="8" fillId="0" borderId="18" xfId="2" applyNumberFormat="1" applyFont="1" applyFill="1" applyBorder="1" applyAlignment="1">
      <alignment horizontal="left" indent="2"/>
    </xf>
    <xf numFmtId="167" fontId="37" fillId="0" borderId="2" xfId="2" applyNumberFormat="1" applyFont="1" applyFill="1" applyBorder="1" applyAlignment="1">
      <alignment horizontal="right"/>
    </xf>
    <xf numFmtId="167" fontId="36" fillId="0" borderId="18" xfId="2" applyNumberFormat="1" applyFont="1" applyFill="1" applyBorder="1" applyAlignment="1">
      <alignment horizontal="left" indent="1"/>
    </xf>
    <xf numFmtId="167" fontId="8" fillId="0" borderId="2" xfId="2" applyNumberFormat="1" applyFont="1" applyBorder="1" applyAlignment="1">
      <alignment horizontal="right"/>
    </xf>
    <xf numFmtId="167" fontId="36" fillId="0" borderId="2" xfId="2" applyNumberFormat="1" applyFont="1" applyBorder="1" applyAlignment="1">
      <alignment horizontal="right"/>
    </xf>
    <xf numFmtId="167" fontId="36" fillId="0" borderId="18" xfId="2" applyNumberFormat="1" applyFont="1" applyFill="1" applyBorder="1"/>
    <xf numFmtId="167" fontId="8" fillId="0" borderId="0" xfId="4" applyNumberFormat="1" applyFont="1" applyFill="1"/>
    <xf numFmtId="166" fontId="8" fillId="0" borderId="23" xfId="4" applyNumberFormat="1" applyFont="1" applyFill="1" applyBorder="1"/>
    <xf numFmtId="167" fontId="37" fillId="0" borderId="24" xfId="2" applyNumberFormat="1" applyFont="1" applyFill="1" applyBorder="1" applyAlignment="1">
      <alignment horizontal="right"/>
    </xf>
    <xf numFmtId="167" fontId="36" fillId="0" borderId="25" xfId="2" applyNumberFormat="1" applyFont="1" applyFill="1" applyBorder="1"/>
    <xf numFmtId="0" fontId="8" fillId="0" borderId="0" xfId="4" applyFont="1" applyFill="1" applyAlignment="1">
      <alignment horizontal="center"/>
    </xf>
    <xf numFmtId="0" fontId="36" fillId="22" borderId="22" xfId="4" applyFont="1" applyFill="1" applyBorder="1" applyAlignment="1">
      <alignment horizontal="center"/>
    </xf>
    <xf numFmtId="165" fontId="36" fillId="19" borderId="22" xfId="2" applyNumberFormat="1" applyFont="1" applyFill="1" applyBorder="1" applyAlignment="1">
      <alignment horizontal="center" vertical="center" wrapText="1"/>
    </xf>
    <xf numFmtId="165" fontId="36" fillId="19" borderId="22" xfId="2" applyNumberFormat="1" applyFont="1" applyFill="1" applyBorder="1" applyAlignment="1">
      <alignment horizontal="center"/>
    </xf>
    <xf numFmtId="1" fontId="37" fillId="19" borderId="22" xfId="2" applyNumberFormat="1" applyFont="1" applyFill="1" applyBorder="1" applyAlignment="1">
      <alignment horizontal="center" vertical="center" wrapText="1"/>
    </xf>
    <xf numFmtId="165" fontId="37" fillId="19" borderId="22" xfId="2" applyNumberFormat="1" applyFont="1" applyFill="1" applyBorder="1" applyAlignment="1">
      <alignment horizontal="center" vertical="center" wrapText="1"/>
    </xf>
    <xf numFmtId="165" fontId="10" fillId="0" borderId="22" xfId="4" applyNumberFormat="1" applyFont="1" applyFill="1" applyBorder="1" applyAlignment="1">
      <alignment horizontal="right"/>
    </xf>
    <xf numFmtId="165" fontId="8" fillId="0" borderId="22" xfId="65" applyNumberFormat="1" applyFont="1" applyFill="1" applyBorder="1" applyAlignment="1">
      <alignment horizontal="right"/>
    </xf>
    <xf numFmtId="165" fontId="10" fillId="0" borderId="22" xfId="4" applyNumberFormat="1" applyFont="1" applyFill="1" applyBorder="1"/>
    <xf numFmtId="165" fontId="8" fillId="0" borderId="19" xfId="65" applyNumberFormat="1" applyFont="1" applyFill="1" applyBorder="1"/>
    <xf numFmtId="165" fontId="8" fillId="0" borderId="20" xfId="65" applyNumberFormat="1" applyFont="1" applyFill="1" applyBorder="1"/>
    <xf numFmtId="165" fontId="10" fillId="0" borderId="21" xfId="4" applyNumberFormat="1" applyFont="1" applyFill="1" applyBorder="1"/>
    <xf numFmtId="165" fontId="8" fillId="0" borderId="17" xfId="65" applyNumberFormat="1" applyFont="1" applyFill="1" applyBorder="1"/>
    <xf numFmtId="165" fontId="8" fillId="0" borderId="2" xfId="65" applyNumberFormat="1" applyFont="1" applyFill="1" applyBorder="1"/>
    <xf numFmtId="165" fontId="10" fillId="0" borderId="18" xfId="4" applyNumberFormat="1" applyFont="1" applyFill="1" applyBorder="1"/>
    <xf numFmtId="165" fontId="8" fillId="0" borderId="23" xfId="65" applyNumberFormat="1" applyFont="1" applyFill="1" applyBorder="1"/>
    <xf numFmtId="165" fontId="8" fillId="0" borderId="24" xfId="65" applyNumberFormat="1" applyFont="1" applyFill="1" applyBorder="1"/>
    <xf numFmtId="165" fontId="10" fillId="0" borderId="25" xfId="4" applyNumberFormat="1" applyFont="1" applyFill="1" applyBorder="1"/>
    <xf numFmtId="1" fontId="36" fillId="22" borderId="22" xfId="4" quotePrefix="1" applyNumberFormat="1" applyFont="1" applyFill="1" applyBorder="1" applyAlignment="1">
      <alignment horizontal="center"/>
    </xf>
    <xf numFmtId="165" fontId="37" fillId="22" borderId="22" xfId="4" applyNumberFormat="1" applyFont="1" applyFill="1" applyBorder="1" applyAlignment="1">
      <alignment horizontal="center"/>
    </xf>
    <xf numFmtId="166" fontId="11" fillId="0" borderId="0" xfId="155" applyNumberFormat="1" applyFont="1" applyFill="1"/>
    <xf numFmtId="165" fontId="11" fillId="0" borderId="0" xfId="155" applyNumberFormat="1" applyFont="1" applyFill="1"/>
    <xf numFmtId="0" fontId="11" fillId="0" borderId="0" xfId="155" applyFont="1" applyFill="1" applyAlignment="1">
      <alignment horizontal="center" wrapText="1"/>
    </xf>
    <xf numFmtId="0" fontId="11" fillId="0" borderId="0" xfId="155" applyFont="1" applyFill="1"/>
    <xf numFmtId="0" fontId="10" fillId="0" borderId="0" xfId="4" applyFont="1" applyFill="1" applyBorder="1"/>
    <xf numFmtId="0" fontId="32" fillId="0" borderId="15" xfId="0" applyFont="1" applyFill="1" applyBorder="1" applyAlignment="1">
      <alignment vertical="top"/>
    </xf>
    <xf numFmtId="0" fontId="33" fillId="0" borderId="15" xfId="0" applyFont="1" applyFill="1" applyBorder="1" applyAlignment="1">
      <alignment vertical="top"/>
    </xf>
    <xf numFmtId="0" fontId="41" fillId="0" borderId="0" xfId="0" applyFont="1"/>
    <xf numFmtId="0" fontId="24" fillId="0" borderId="0" xfId="153" applyFont="1" applyFill="1" applyAlignment="1">
      <alignment vertical="center" wrapText="1"/>
    </xf>
    <xf numFmtId="167" fontId="22" fillId="0" borderId="0" xfId="0" applyNumberFormat="1" applyFont="1" applyFill="1" applyBorder="1" applyAlignment="1">
      <alignment horizontal="right"/>
    </xf>
    <xf numFmtId="167" fontId="6" fillId="0" borderId="0" xfId="0" applyNumberFormat="1" applyFont="1" applyFill="1"/>
    <xf numFmtId="0" fontId="22" fillId="0" borderId="0" xfId="0" applyFont="1" applyFill="1" applyBorder="1" applyAlignment="1">
      <alignment horizontal="left"/>
    </xf>
    <xf numFmtId="0" fontId="12" fillId="0" borderId="0" xfId="66" applyFont="1" applyFill="1" applyAlignment="1">
      <alignment vertical="center" wrapText="1"/>
    </xf>
    <xf numFmtId="0" fontId="11" fillId="0" borderId="0" xfId="66" applyFont="1" applyFill="1"/>
    <xf numFmtId="0" fontId="11" fillId="0" borderId="1" xfId="66" applyFont="1" applyFill="1" applyBorder="1"/>
    <xf numFmtId="0" fontId="11" fillId="0" borderId="14" xfId="66" applyFont="1" applyFill="1" applyBorder="1"/>
    <xf numFmtId="0" fontId="43" fillId="0" borderId="13" xfId="66" applyFont="1" applyFill="1" applyBorder="1"/>
    <xf numFmtId="0" fontId="43" fillId="0" borderId="1" xfId="66" applyFont="1" applyFill="1" applyBorder="1"/>
    <xf numFmtId="0" fontId="43" fillId="0" borderId="14" xfId="66" applyFont="1" applyFill="1" applyBorder="1"/>
    <xf numFmtId="0" fontId="43" fillId="0" borderId="7" xfId="66" applyFont="1" applyFill="1" applyBorder="1"/>
    <xf numFmtId="0" fontId="43" fillId="0" borderId="12" xfId="66" applyFont="1" applyFill="1" applyBorder="1"/>
    <xf numFmtId="1" fontId="43" fillId="0" borderId="11" xfId="66" applyNumberFormat="1" applyFont="1" applyFill="1" applyBorder="1"/>
    <xf numFmtId="0" fontId="43" fillId="0" borderId="10" xfId="66" applyFont="1" applyFill="1" applyBorder="1"/>
    <xf numFmtId="0" fontId="43" fillId="0" borderId="9" xfId="66" applyFont="1" applyFill="1" applyBorder="1"/>
    <xf numFmtId="1" fontId="43" fillId="0" borderId="8" xfId="66" applyNumberFormat="1" applyFont="1" applyFill="1" applyBorder="1"/>
    <xf numFmtId="1" fontId="43" fillId="0" borderId="14" xfId="66" applyNumberFormat="1" applyFont="1" applyFill="1" applyBorder="1"/>
    <xf numFmtId="0" fontId="42" fillId="0" borderId="13" xfId="66" applyFont="1" applyFill="1" applyBorder="1"/>
    <xf numFmtId="166" fontId="42" fillId="0" borderId="1" xfId="66" applyNumberFormat="1" applyFont="1" applyFill="1" applyBorder="1"/>
    <xf numFmtId="166" fontId="11" fillId="0" borderId="0" xfId="66" applyNumberFormat="1" applyFont="1" applyFill="1"/>
    <xf numFmtId="0" fontId="42" fillId="0" borderId="7" xfId="66" applyFont="1" applyFill="1" applyBorder="1"/>
    <xf numFmtId="166" fontId="42" fillId="0" borderId="12" xfId="66" applyNumberFormat="1" applyFont="1" applyFill="1" applyBorder="1"/>
    <xf numFmtId="166" fontId="42" fillId="0" borderId="11" xfId="66" applyNumberFormat="1" applyFont="1" applyFill="1" applyBorder="1"/>
    <xf numFmtId="0" fontId="42" fillId="0" borderId="10" xfId="66" applyFont="1" applyFill="1" applyBorder="1"/>
    <xf numFmtId="166" fontId="42" fillId="0" borderId="9" xfId="66" applyNumberFormat="1" applyFont="1" applyFill="1" applyBorder="1"/>
    <xf numFmtId="166" fontId="42" fillId="0" borderId="8" xfId="66" applyNumberFormat="1" applyFont="1" applyFill="1" applyBorder="1"/>
    <xf numFmtId="0" fontId="42" fillId="0" borderId="0" xfId="155" applyFont="1" applyFill="1"/>
    <xf numFmtId="164" fontId="11" fillId="0" borderId="0" xfId="6" applyNumberFormat="1" applyFont="1" applyFill="1"/>
    <xf numFmtId="0" fontId="42" fillId="0" borderId="0" xfId="155" applyFont="1" applyFill="1" applyAlignment="1">
      <alignment wrapText="1"/>
    </xf>
    <xf numFmtId="2" fontId="11" fillId="0" borderId="0" xfId="155" applyNumberFormat="1" applyFont="1" applyFill="1"/>
    <xf numFmtId="0" fontId="42" fillId="0" borderId="0" xfId="66" applyFont="1" applyFill="1" applyAlignment="1">
      <alignment horizontal="left" vertical="center" wrapText="1"/>
    </xf>
    <xf numFmtId="0" fontId="11" fillId="0" borderId="7" xfId="155" applyFont="1" applyFill="1" applyBorder="1" applyAlignment="1">
      <alignment wrapText="1"/>
    </xf>
    <xf numFmtId="164" fontId="11" fillId="0" borderId="0" xfId="6" applyNumberFormat="1" applyFont="1" applyFill="1" applyAlignment="1">
      <alignment wrapText="1"/>
    </xf>
    <xf numFmtId="0" fontId="11" fillId="0" borderId="0" xfId="155" applyFont="1" applyFill="1" applyAlignment="1">
      <alignment wrapText="1"/>
    </xf>
    <xf numFmtId="0" fontId="11" fillId="0" borderId="2" xfId="155" applyFont="1" applyFill="1" applyBorder="1"/>
    <xf numFmtId="0" fontId="42" fillId="0" borderId="2" xfId="155" applyFont="1" applyFill="1" applyBorder="1"/>
    <xf numFmtId="165" fontId="42" fillId="0" borderId="2" xfId="155" applyNumberFormat="1" applyFont="1" applyFill="1" applyBorder="1"/>
    <xf numFmtId="0" fontId="11" fillId="0" borderId="2" xfId="155" quotePrefix="1" applyFont="1" applyFill="1" applyBorder="1" applyAlignment="1">
      <alignment horizontal="center" vertical="center"/>
    </xf>
    <xf numFmtId="0" fontId="11" fillId="0" borderId="2" xfId="200" applyFont="1" applyFill="1" applyBorder="1" applyAlignment="1">
      <alignment wrapText="1"/>
    </xf>
    <xf numFmtId="164" fontId="11" fillId="0" borderId="2" xfId="6" quotePrefix="1" applyNumberFormat="1" applyFont="1" applyFill="1" applyBorder="1" applyAlignment="1" applyProtection="1">
      <alignment horizontal="right" vertical="center"/>
      <protection locked="0"/>
    </xf>
    <xf numFmtId="164" fontId="11" fillId="6" borderId="2" xfId="6" quotePrefix="1" applyNumberFormat="1" applyFont="1" applyFill="1" applyBorder="1" applyAlignment="1" applyProtection="1">
      <alignment horizontal="right" vertical="center"/>
      <protection locked="0"/>
    </xf>
    <xf numFmtId="0" fontId="25" fillId="0" borderId="0" xfId="0" applyFont="1"/>
    <xf numFmtId="166" fontId="11" fillId="0" borderId="0" xfId="0" applyNumberFormat="1" applyFont="1" applyFill="1"/>
    <xf numFmtId="0" fontId="8" fillId="0" borderId="0" xfId="63" applyFont="1" applyFill="1"/>
    <xf numFmtId="165" fontId="8" fillId="0" borderId="0" xfId="4" applyNumberFormat="1" applyFont="1" applyFill="1"/>
    <xf numFmtId="165" fontId="37" fillId="0" borderId="0" xfId="155" applyNumberFormat="1" applyFont="1" applyFill="1" applyBorder="1" applyAlignment="1">
      <alignment horizontal="left"/>
    </xf>
    <xf numFmtId="165" fontId="10" fillId="0" borderId="0" xfId="155" applyNumberFormat="1" applyFont="1" applyFill="1" applyBorder="1"/>
    <xf numFmtId="165" fontId="37" fillId="0" borderId="0" xfId="2" applyNumberFormat="1" applyFont="1" applyFill="1" applyAlignment="1">
      <alignment vertical="center"/>
    </xf>
    <xf numFmtId="165" fontId="37" fillId="19" borderId="22" xfId="155" applyNumberFormat="1" applyFont="1" applyFill="1" applyBorder="1" applyAlignment="1">
      <alignment horizontal="center" vertical="center" wrapText="1"/>
    </xf>
    <xf numFmtId="165" fontId="8" fillId="0" borderId="0" xfId="4" applyNumberFormat="1" applyFont="1" applyFill="1" applyBorder="1" applyAlignment="1">
      <alignment horizontal="left" indent="2"/>
    </xf>
    <xf numFmtId="165" fontId="8" fillId="0" borderId="0" xfId="4" applyNumberFormat="1" applyFont="1" applyFill="1" applyAlignment="1">
      <alignment horizontal="left" indent="1"/>
    </xf>
    <xf numFmtId="0" fontId="37" fillId="22" borderId="5" xfId="4" applyNumberFormat="1" applyFont="1" applyFill="1" applyBorder="1" applyAlignment="1">
      <alignment horizontal="center" vertical="center" wrapText="1"/>
    </xf>
    <xf numFmtId="0" fontId="10" fillId="0" borderId="0" xfId="4" applyFont="1" applyFill="1" applyBorder="1" applyAlignment="1">
      <alignment wrapText="1"/>
    </xf>
    <xf numFmtId="0" fontId="27" fillId="0" borderId="0" xfId="63" applyFont="1" applyFill="1" applyBorder="1" applyAlignment="1">
      <alignment vertical="center" wrapText="1"/>
    </xf>
    <xf numFmtId="0" fontId="7" fillId="0" borderId="0" xfId="63" applyFill="1" applyBorder="1"/>
    <xf numFmtId="166" fontId="8" fillId="0" borderId="0" xfId="63" applyNumberFormat="1" applyFont="1" applyFill="1"/>
    <xf numFmtId="0" fontId="8" fillId="0" borderId="0" xfId="4" applyFont="1" applyFill="1" applyAlignment="1">
      <alignment horizontal="right"/>
    </xf>
    <xf numFmtId="0" fontId="42" fillId="0" borderId="0" xfId="153" applyFont="1" applyFill="1" applyAlignment="1">
      <alignment vertical="center" wrapText="1"/>
    </xf>
    <xf numFmtId="0" fontId="11" fillId="0" borderId="0" xfId="0" applyFont="1" applyFill="1" applyAlignment="1">
      <alignment horizontal="center"/>
    </xf>
    <xf numFmtId="170" fontId="11" fillId="0" borderId="0" xfId="0" applyNumberFormat="1" applyFont="1" applyFill="1"/>
    <xf numFmtId="0" fontId="11" fillId="0" borderId="0" xfId="0" quotePrefix="1" applyFont="1" applyFill="1"/>
    <xf numFmtId="1" fontId="11" fillId="0" borderId="0" xfId="1" applyNumberFormat="1" applyFont="1" applyFill="1"/>
    <xf numFmtId="0" fontId="11" fillId="0" borderId="0" xfId="114" applyFont="1"/>
    <xf numFmtId="0" fontId="10" fillId="0" borderId="0" xfId="114" applyFont="1" applyFill="1" applyBorder="1" applyAlignment="1">
      <alignment horizontal="left"/>
    </xf>
    <xf numFmtId="3" fontId="8" fillId="0" borderId="2" xfId="0" applyNumberFormat="1" applyFont="1" applyFill="1" applyBorder="1" applyAlignment="1">
      <alignment horizontal="center" vertical="center" wrapText="1"/>
    </xf>
    <xf numFmtId="166" fontId="10" fillId="0" borderId="0" xfId="114" applyNumberFormat="1" applyFont="1" applyFill="1" applyBorder="1" applyAlignment="1">
      <alignment horizontal="right"/>
    </xf>
    <xf numFmtId="3" fontId="8" fillId="0" borderId="1" xfId="0" applyNumberFormat="1" applyFont="1" applyFill="1" applyBorder="1" applyAlignment="1">
      <alignment horizontal="center" vertical="center" wrapText="1"/>
    </xf>
    <xf numFmtId="3" fontId="36" fillId="0" borderId="1" xfId="0" applyNumberFormat="1" applyFont="1" applyFill="1" applyBorder="1" applyAlignment="1">
      <alignment horizontal="center" vertical="center"/>
    </xf>
    <xf numFmtId="164" fontId="8" fillId="0" borderId="0" xfId="5" applyNumberFormat="1" applyFont="1" applyFill="1" applyAlignment="1">
      <alignment horizontal="center"/>
    </xf>
    <xf numFmtId="0" fontId="40" fillId="22" borderId="4" xfId="276" applyFont="1" applyFill="1" applyBorder="1" applyAlignment="1">
      <alignment vertical="center" wrapText="1"/>
    </xf>
    <xf numFmtId="0" fontId="40" fillId="22" borderId="3" xfId="276" applyFont="1" applyFill="1" applyBorder="1" applyAlignment="1">
      <alignment vertical="center" wrapText="1"/>
    </xf>
    <xf numFmtId="0" fontId="37" fillId="19" borderId="2" xfId="0" quotePrefix="1" applyFont="1" applyFill="1" applyBorder="1" applyAlignment="1">
      <alignment horizontal="left" vertical="center" indent="1"/>
    </xf>
    <xf numFmtId="0" fontId="36" fillId="19" borderId="2" xfId="200" applyFont="1" applyFill="1" applyBorder="1" applyAlignment="1">
      <alignment wrapText="1"/>
    </xf>
    <xf numFmtId="164" fontId="37" fillId="19" borderId="2" xfId="1" quotePrefix="1" applyNumberFormat="1" applyFont="1" applyFill="1" applyBorder="1" applyAlignment="1" applyProtection="1">
      <alignment horizontal="right" vertical="center"/>
      <protection locked="0"/>
    </xf>
    <xf numFmtId="0" fontId="37" fillId="0" borderId="2" xfId="0" quotePrefix="1" applyFont="1" applyFill="1" applyBorder="1" applyAlignment="1">
      <alignment horizontal="left" vertical="center" indent="1"/>
    </xf>
    <xf numFmtId="0" fontId="36" fillId="0" borderId="2" xfId="200" applyFont="1" applyFill="1" applyBorder="1" applyAlignment="1">
      <alignment wrapText="1"/>
    </xf>
    <xf numFmtId="164" fontId="37" fillId="0" borderId="2" xfId="1" quotePrefix="1" applyNumberFormat="1" applyFont="1" applyFill="1" applyBorder="1" applyAlignment="1" applyProtection="1">
      <alignment horizontal="right" vertical="center"/>
      <protection locked="0"/>
    </xf>
    <xf numFmtId="0" fontId="22" fillId="0" borderId="0" xfId="155" quotePrefix="1" applyFont="1" applyFill="1" applyAlignment="1">
      <alignment horizontal="left" vertical="center" indent="1"/>
    </xf>
    <xf numFmtId="0" fontId="39" fillId="0" borderId="0" xfId="0" applyFont="1"/>
    <xf numFmtId="0" fontId="22" fillId="0" borderId="0" xfId="66" quotePrefix="1" applyFont="1" applyFill="1" applyAlignment="1">
      <alignment horizontal="left" vertical="center" indent="1"/>
    </xf>
    <xf numFmtId="0" fontId="0" fillId="0" borderId="0" xfId="155" applyFont="1" applyFill="1"/>
    <xf numFmtId="0" fontId="0" fillId="0" borderId="0" xfId="155" applyFont="1" applyFill="1" applyBorder="1"/>
    <xf numFmtId="1" fontId="11" fillId="0" borderId="0" xfId="0" applyNumberFormat="1" applyFont="1" applyFill="1"/>
    <xf numFmtId="164" fontId="11" fillId="0" borderId="0" xfId="0" applyNumberFormat="1" applyFont="1" applyFill="1"/>
    <xf numFmtId="0" fontId="7" fillId="0" borderId="0" xfId="66" applyFont="1" applyFill="1" applyAlignment="1">
      <alignment horizontal="center" vertical="center"/>
    </xf>
    <xf numFmtId="0" fontId="7" fillId="21" borderId="0" xfId="66" applyFont="1" applyFill="1" applyAlignment="1">
      <alignment horizontal="right" vertical="center"/>
    </xf>
    <xf numFmtId="0" fontId="7" fillId="0" borderId="0" xfId="66" applyFont="1" applyFill="1" applyAlignment="1">
      <alignment horizontal="right" vertical="center"/>
    </xf>
    <xf numFmtId="0" fontId="33" fillId="0" borderId="15" xfId="0" applyFont="1" applyFill="1" applyBorder="1" applyAlignment="1">
      <alignment horizontal="right" vertical="top" wrapText="1"/>
    </xf>
    <xf numFmtId="0" fontId="22" fillId="0" borderId="0" xfId="155" applyFont="1" applyFill="1"/>
    <xf numFmtId="166" fontId="6" fillId="0" borderId="0" xfId="155" applyNumberFormat="1" applyFont="1" applyFill="1"/>
    <xf numFmtId="0" fontId="22" fillId="0" borderId="0" xfId="155" applyFont="1" applyFill="1" applyBorder="1" applyAlignment="1"/>
    <xf numFmtId="0" fontId="11" fillId="0" borderId="0" xfId="155" applyFont="1"/>
    <xf numFmtId="0" fontId="10" fillId="0" borderId="0" xfId="155" applyFont="1" applyFill="1"/>
    <xf numFmtId="165" fontId="22" fillId="0" borderId="0" xfId="155" applyNumberFormat="1" applyFont="1" applyFill="1" applyAlignment="1">
      <alignment horizontal="left"/>
    </xf>
    <xf numFmtId="0" fontId="22" fillId="0" borderId="0" xfId="155" applyFont="1" applyFill="1" applyAlignment="1">
      <alignment horizontal="left"/>
    </xf>
    <xf numFmtId="167" fontId="37" fillId="0" borderId="0" xfId="155" applyNumberFormat="1" applyFont="1" applyFill="1" applyBorder="1" applyAlignment="1">
      <alignment horizontal="right"/>
    </xf>
    <xf numFmtId="0" fontId="10" fillId="0" borderId="0" xfId="155" applyFont="1" applyFill="1" applyBorder="1" applyAlignment="1">
      <alignment horizontal="left"/>
    </xf>
    <xf numFmtId="0" fontId="44" fillId="0" borderId="0" xfId="155" applyFont="1" applyFill="1" applyBorder="1" applyAlignment="1"/>
    <xf numFmtId="171" fontId="6" fillId="0" borderId="0" xfId="155" applyNumberFormat="1" applyFont="1" applyFill="1"/>
    <xf numFmtId="167" fontId="10" fillId="0" borderId="0" xfId="155" applyNumberFormat="1" applyFont="1" applyFill="1" applyBorder="1" applyAlignment="1">
      <alignment horizontal="right"/>
    </xf>
    <xf numFmtId="165" fontId="7" fillId="0" borderId="0" xfId="155" applyNumberFormat="1" applyFont="1" applyFill="1" applyBorder="1" applyAlignment="1">
      <alignment horizontal="right" vertical="center"/>
    </xf>
    <xf numFmtId="172" fontId="7" fillId="11" borderId="0" xfId="277" applyNumberFormat="1" applyFont="1" applyFill="1" applyAlignment="1">
      <alignment vertical="center"/>
    </xf>
    <xf numFmtId="167" fontId="27" fillId="0" borderId="0" xfId="155" applyNumberFormat="1" applyFont="1" applyFill="1" applyBorder="1" applyAlignment="1">
      <alignment horizontal="right"/>
    </xf>
    <xf numFmtId="172" fontId="6" fillId="11" borderId="0" xfId="277" applyNumberFormat="1" applyFont="1" applyFill="1" applyAlignment="1">
      <alignment vertical="center"/>
    </xf>
    <xf numFmtId="0" fontId="36" fillId="0" borderId="26" xfId="155" applyFont="1" applyFill="1" applyBorder="1" applyAlignment="1">
      <alignment horizontal="center" vertical="center"/>
    </xf>
    <xf numFmtId="0" fontId="45" fillId="0" borderId="27" xfId="155" applyFont="1" applyFill="1" applyBorder="1" applyAlignment="1">
      <alignment horizontal="left" vertical="center"/>
    </xf>
    <xf numFmtId="0" fontId="25" fillId="0" borderId="0" xfId="155" applyFont="1"/>
    <xf numFmtId="165" fontId="7" fillId="0" borderId="0" xfId="155" quotePrefix="1" applyNumberFormat="1" applyFont="1" applyFill="1" applyBorder="1" applyAlignment="1">
      <alignment horizontal="right" vertical="center"/>
    </xf>
    <xf numFmtId="0" fontId="41" fillId="0" borderId="0" xfId="155" applyFont="1"/>
    <xf numFmtId="0" fontId="22" fillId="0" borderId="0" xfId="155" applyFont="1" applyFill="1" applyBorder="1" applyAlignment="1">
      <alignment horizontal="left" indent="1"/>
    </xf>
    <xf numFmtId="0" fontId="24" fillId="0" borderId="0" xfId="155" applyFont="1" applyFill="1" applyAlignment="1">
      <alignment vertical="center" wrapText="1"/>
    </xf>
    <xf numFmtId="2" fontId="6" fillId="0" borderId="0" xfId="155" applyNumberFormat="1"/>
    <xf numFmtId="0" fontId="6" fillId="0" borderId="0" xfId="155"/>
    <xf numFmtId="0" fontId="46" fillId="0" borderId="26" xfId="155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12" fillId="0" borderId="0" xfId="66" applyFont="1" applyFill="1" applyAlignment="1">
      <alignment horizontal="center" vertical="center" wrapText="1"/>
    </xf>
    <xf numFmtId="0" fontId="42" fillId="0" borderId="6" xfId="155" applyFont="1" applyFill="1" applyBorder="1" applyAlignment="1">
      <alignment horizontal="center" wrapText="1"/>
    </xf>
    <xf numFmtId="0" fontId="27" fillId="0" borderId="0" xfId="66" applyFont="1" applyFill="1" applyAlignment="1">
      <alignment horizontal="center" vertical="center" wrapText="1"/>
    </xf>
    <xf numFmtId="0" fontId="24" fillId="0" borderId="0" xfId="147" applyFont="1" applyFill="1" applyAlignment="1">
      <alignment horizontal="center" vertical="center" wrapText="1"/>
    </xf>
    <xf numFmtId="0" fontId="7" fillId="0" borderId="0" xfId="66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0" fontId="27" fillId="0" borderId="0" xfId="4" applyFont="1" applyFill="1" applyAlignment="1">
      <alignment horizontal="center" vertical="center" wrapText="1"/>
    </xf>
    <xf numFmtId="0" fontId="27" fillId="0" borderId="0" xfId="63" applyFont="1" applyFill="1" applyBorder="1" applyAlignment="1">
      <alignment horizontal="center" vertical="center" wrapText="1"/>
    </xf>
    <xf numFmtId="0" fontId="33" fillId="0" borderId="15" xfId="0" applyFont="1" applyFill="1" applyBorder="1" applyAlignment="1">
      <alignment horizontal="center" vertical="top" wrapText="1"/>
    </xf>
    <xf numFmtId="0" fontId="24" fillId="0" borderId="0" xfId="153" applyFont="1" applyFill="1" applyAlignment="1">
      <alignment horizontal="center" vertical="center" wrapText="1"/>
    </xf>
    <xf numFmtId="0" fontId="24" fillId="0" borderId="0" xfId="155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</cellXfs>
  <cellStyles count="305">
    <cellStyle name="%" xfId="8"/>
    <cellStyle name="% 3" xfId="9"/>
    <cellStyle name="% 3 2" xfId="10"/>
    <cellStyle name="CABECALHO" xfId="11"/>
    <cellStyle name="Comma 2" xfId="12"/>
    <cellStyle name="Comma 2 2" xfId="13"/>
    <cellStyle name="Comma 2 3" xfId="278"/>
    <cellStyle name="Comma 3" xfId="14"/>
    <cellStyle name="Comma 3 2" xfId="3"/>
    <cellStyle name="Comma 4" xfId="277"/>
    <cellStyle name="Currency 2" xfId="15"/>
    <cellStyle name="Currency 2 2" xfId="279"/>
    <cellStyle name="DADOS" xfId="16"/>
    <cellStyle name="Hyperlink 2" xfId="17"/>
    <cellStyle name="Hyperlink 2 2" xfId="18"/>
    <cellStyle name="Hyperlink 3" xfId="19"/>
    <cellStyle name="Normal" xfId="0" builtinId="0"/>
    <cellStyle name="Normal - Style1" xfId="20"/>
    <cellStyle name="Normal - Style2" xfId="21"/>
    <cellStyle name="Normal - Style3" xfId="22"/>
    <cellStyle name="Normal - Style4" xfId="23"/>
    <cellStyle name="Normal - Style5" xfId="24"/>
    <cellStyle name="Normal - Style6" xfId="25"/>
    <cellStyle name="Normal - Style7" xfId="26"/>
    <cellStyle name="Normal - Style8" xfId="27"/>
    <cellStyle name="Normal 10" xfId="28"/>
    <cellStyle name="Normal 10 2" xfId="2"/>
    <cellStyle name="Normal 100" xfId="29"/>
    <cellStyle name="Normal 101" xfId="30"/>
    <cellStyle name="Normal 102" xfId="31"/>
    <cellStyle name="Normal 103" xfId="32"/>
    <cellStyle name="Normal 104" xfId="33"/>
    <cellStyle name="Normal 104 2" xfId="34"/>
    <cellStyle name="Normal 105" xfId="35"/>
    <cellStyle name="Normal 106" xfId="36"/>
    <cellStyle name="Normal 107" xfId="37"/>
    <cellStyle name="Normal 108" xfId="38"/>
    <cellStyle name="Normal 109" xfId="39"/>
    <cellStyle name="Normal 11" xfId="40"/>
    <cellStyle name="Normal 11 2" xfId="41"/>
    <cellStyle name="Normal 11 2 2" xfId="42"/>
    <cellStyle name="Normal 11 2 2 2" xfId="276"/>
    <cellStyle name="Normal 11 2 2 3" xfId="280"/>
    <cellStyle name="Normal 110" xfId="43"/>
    <cellStyle name="Normal 110 2" xfId="44"/>
    <cellStyle name="Normal 111" xfId="7"/>
    <cellStyle name="Normal 112" xfId="281"/>
    <cellStyle name="Normal 113" xfId="282"/>
    <cellStyle name="Normal 12" xfId="45"/>
    <cellStyle name="Normal 12 2" xfId="46"/>
    <cellStyle name="Normal 13" xfId="47"/>
    <cellStyle name="Normal 13 2" xfId="48"/>
    <cellStyle name="Normal 14" xfId="49"/>
    <cellStyle name="Normal 14 2" xfId="50"/>
    <cellStyle name="Normal 14 2 2" xfId="51"/>
    <cellStyle name="Normal 14 2 2 2" xfId="283"/>
    <cellStyle name="Normal 14 2 3" xfId="52"/>
    <cellStyle name="Normal 15" xfId="53"/>
    <cellStyle name="Normal 15 2" xfId="54"/>
    <cellStyle name="Normal 16" xfId="55"/>
    <cellStyle name="Normal 16 2" xfId="56"/>
    <cellStyle name="Normal 17" xfId="57"/>
    <cellStyle name="Normal 17 2" xfId="58"/>
    <cellStyle name="Normal 18" xfId="59"/>
    <cellStyle name="Normal 18 2" xfId="60"/>
    <cellStyle name="Normal 19" xfId="61"/>
    <cellStyle name="Normal 19 2" xfId="62"/>
    <cellStyle name="Normal 2" xfId="63"/>
    <cellStyle name="Normal 2 2" xfId="4"/>
    <cellStyle name="Normal 2 2 2" xfId="64"/>
    <cellStyle name="Normal 2 2 2 2" xfId="65"/>
    <cellStyle name="Normal 2 2 3" xfId="66"/>
    <cellStyle name="Normal 2 3" xfId="67"/>
    <cellStyle name="Normal 2 3 2" xfId="284"/>
    <cellStyle name="Normal 2 4" xfId="68"/>
    <cellStyle name="Normal 2 5" xfId="285"/>
    <cellStyle name="Normal 20" xfId="69"/>
    <cellStyle name="Normal 20 2" xfId="70"/>
    <cellStyle name="Normal 21" xfId="71"/>
    <cellStyle name="Normal 21 2" xfId="72"/>
    <cellStyle name="Normal 22" xfId="73"/>
    <cellStyle name="Normal 22 2" xfId="74"/>
    <cellStyle name="Normal 23" xfId="75"/>
    <cellStyle name="Normal 23 2" xfId="76"/>
    <cellStyle name="Normal 24" xfId="77"/>
    <cellStyle name="Normal 24 2" xfId="78"/>
    <cellStyle name="Normal 25" xfId="79"/>
    <cellStyle name="Normal 25 2" xfId="80"/>
    <cellStyle name="Normal 26" xfId="81"/>
    <cellStyle name="Normal 26 2" xfId="82"/>
    <cellStyle name="Normal 27" xfId="83"/>
    <cellStyle name="Normal 27 2" xfId="84"/>
    <cellStyle name="Normal 28" xfId="85"/>
    <cellStyle name="Normal 28 2" xfId="86"/>
    <cellStyle name="Normal 29" xfId="87"/>
    <cellStyle name="Normal 29 2" xfId="88"/>
    <cellStyle name="Normal 3" xfId="89"/>
    <cellStyle name="Normal 3 2" xfId="90"/>
    <cellStyle name="Normal 3 2 2" xfId="91"/>
    <cellStyle name="Normal 3 3" xfId="92"/>
    <cellStyle name="Normal 3 4" xfId="93"/>
    <cellStyle name="Normal 3 4 2" xfId="286"/>
    <cellStyle name="Normal 30" xfId="94"/>
    <cellStyle name="Normal 30 2" xfId="95"/>
    <cellStyle name="Normal 31" xfId="96"/>
    <cellStyle name="Normal 31 2" xfId="97"/>
    <cellStyle name="Normal 32" xfId="98"/>
    <cellStyle name="Normal 32 2" xfId="99"/>
    <cellStyle name="Normal 33" xfId="100"/>
    <cellStyle name="Normal 33 2" xfId="101"/>
    <cellStyle name="Normal 34" xfId="102"/>
    <cellStyle name="Normal 34 2" xfId="103"/>
    <cellStyle name="Normal 35" xfId="104"/>
    <cellStyle name="Normal 35 2" xfId="105"/>
    <cellStyle name="Normal 36" xfId="106"/>
    <cellStyle name="Normal 36 2" xfId="107"/>
    <cellStyle name="Normal 37" xfId="108"/>
    <cellStyle name="Normal 37 2" xfId="109"/>
    <cellStyle name="Normal 38" xfId="110"/>
    <cellStyle name="Normal 38 2" xfId="111"/>
    <cellStyle name="Normal 39" xfId="112"/>
    <cellStyle name="Normal 39 2" xfId="113"/>
    <cellStyle name="Normal 4" xfId="114"/>
    <cellStyle name="Normal 4 2" xfId="115"/>
    <cellStyle name="Normal 4 3" xfId="116"/>
    <cellStyle name="Normal 40" xfId="117"/>
    <cellStyle name="Normal 40 2" xfId="118"/>
    <cellStyle name="Normal 41" xfId="119"/>
    <cellStyle name="Normal 41 2" xfId="120"/>
    <cellStyle name="Normal 42" xfId="121"/>
    <cellStyle name="Normal 42 2" xfId="122"/>
    <cellStyle name="Normal 43" xfId="123"/>
    <cellStyle name="Normal 43 2" xfId="124"/>
    <cellStyle name="Normal 44" xfId="125"/>
    <cellStyle name="Normal 44 2" xfId="126"/>
    <cellStyle name="Normal 45" xfId="127"/>
    <cellStyle name="Normal 45 2" xfId="128"/>
    <cellStyle name="Normal 46" xfId="129"/>
    <cellStyle name="Normal 46 2" xfId="130"/>
    <cellStyle name="Normal 47" xfId="131"/>
    <cellStyle name="Normal 47 2" xfId="132"/>
    <cellStyle name="Normal 48" xfId="133"/>
    <cellStyle name="Normal 48 2" xfId="134"/>
    <cellStyle name="Normal 49" xfId="135"/>
    <cellStyle name="Normal 49 2" xfId="136"/>
    <cellStyle name="Normal 5" xfId="137"/>
    <cellStyle name="Normal 5 2" xfId="138"/>
    <cellStyle name="Normal 5 2 2" xfId="139"/>
    <cellStyle name="Normal 5 2 2 2" xfId="140"/>
    <cellStyle name="Normal 5 2 2 2 2" xfId="141"/>
    <cellStyle name="Normal 5 2 2 2 2 2" xfId="287"/>
    <cellStyle name="Normal 5 2 2 2 3" xfId="142"/>
    <cellStyle name="Normal 5 2 2 2 3 2" xfId="143"/>
    <cellStyle name="Normal 5 2 2 2 3 2 2" xfId="275"/>
    <cellStyle name="Normal 5 2 2 2 3 2 3" xfId="288"/>
    <cellStyle name="Normal 5 2 2 2 3 2 4" xfId="289"/>
    <cellStyle name="Normal 5 2 2 2 3 3" xfId="290"/>
    <cellStyle name="Normal 5 2 2 2 4" xfId="291"/>
    <cellStyle name="Normal 5 2 2 3" xfId="292"/>
    <cellStyle name="Normal 5 2 3" xfId="144"/>
    <cellStyle name="Normal 5 2 3 2" xfId="145"/>
    <cellStyle name="Normal 5 2 3 3" xfId="293"/>
    <cellStyle name="Normal 5 2 4" xfId="146"/>
    <cellStyle name="Normal 5 2 4 2" xfId="147"/>
    <cellStyle name="Normal 5 2 4 3" xfId="294"/>
    <cellStyle name="Normal 5 3" xfId="148"/>
    <cellStyle name="Normal 5 3 2" xfId="149"/>
    <cellStyle name="Normal 5 3 2 2" xfId="150"/>
    <cellStyle name="Normal 5 3 2 3" xfId="295"/>
    <cellStyle name="Normal 5 3 3" xfId="151"/>
    <cellStyle name="Normal 5 3 3 2" xfId="296"/>
    <cellStyle name="Normal 5 3 4" xfId="152"/>
    <cellStyle name="Normal 5 3 5" xfId="153"/>
    <cellStyle name="Normal 5 3 6" xfId="297"/>
    <cellStyle name="Normal 5 4" xfId="154"/>
    <cellStyle name="Normal 5 5" xfId="155"/>
    <cellStyle name="Normal 50" xfId="156"/>
    <cellStyle name="Normal 50 2" xfId="157"/>
    <cellStyle name="Normal 51" xfId="158"/>
    <cellStyle name="Normal 51 2" xfId="159"/>
    <cellStyle name="Normal 52" xfId="160"/>
    <cellStyle name="Normal 52 2" xfId="161"/>
    <cellStyle name="Normal 53" xfId="162"/>
    <cellStyle name="Normal 53 2" xfId="163"/>
    <cellStyle name="Normal 54" xfId="164"/>
    <cellStyle name="Normal 54 2" xfId="165"/>
    <cellStyle name="Normal 55" xfId="166"/>
    <cellStyle name="Normal 55 2" xfId="167"/>
    <cellStyle name="Normal 56" xfId="168"/>
    <cellStyle name="Normal 56 2" xfId="169"/>
    <cellStyle name="Normal 57" xfId="170"/>
    <cellStyle name="Normal 57 2" xfId="171"/>
    <cellStyle name="Normal 58" xfId="172"/>
    <cellStyle name="Normal 58 2" xfId="173"/>
    <cellStyle name="Normal 59" xfId="174"/>
    <cellStyle name="Normal 59 2" xfId="175"/>
    <cellStyle name="Normal 6" xfId="176"/>
    <cellStyle name="Normal 6 2" xfId="177"/>
    <cellStyle name="Normal 6 3" xfId="178"/>
    <cellStyle name="Normal 6 3 2" xfId="298"/>
    <cellStyle name="Normal 60" xfId="179"/>
    <cellStyle name="Normal 60 2" xfId="180"/>
    <cellStyle name="Normal 61" xfId="181"/>
    <cellStyle name="Normal 61 2" xfId="182"/>
    <cellStyle name="Normal 62" xfId="183"/>
    <cellStyle name="Normal 62 2" xfId="184"/>
    <cellStyle name="Normal 63" xfId="185"/>
    <cellStyle name="Normal 63 2" xfId="186"/>
    <cellStyle name="Normal 64" xfId="187"/>
    <cellStyle name="Normal 64 2" xfId="188"/>
    <cellStyle name="Normal 65" xfId="189"/>
    <cellStyle name="Normal 65 2" xfId="190"/>
    <cellStyle name="Normal 66" xfId="191"/>
    <cellStyle name="Normal 66 2" xfId="192"/>
    <cellStyle name="Normal 67" xfId="193"/>
    <cellStyle name="Normal 67 2" xfId="194"/>
    <cellStyle name="Normal 68" xfId="195"/>
    <cellStyle name="Normal 68 2" xfId="196"/>
    <cellStyle name="Normal 69" xfId="197"/>
    <cellStyle name="Normal 69 2" xfId="198"/>
    <cellStyle name="Normal 7" xfId="199"/>
    <cellStyle name="Normal 7 2" xfId="200"/>
    <cellStyle name="Normal 70" xfId="201"/>
    <cellStyle name="Normal 70 2" xfId="202"/>
    <cellStyle name="Normal 71" xfId="203"/>
    <cellStyle name="Normal 71 2" xfId="204"/>
    <cellStyle name="Normal 72" xfId="205"/>
    <cellStyle name="Normal 72 2" xfId="206"/>
    <cellStyle name="Normal 73" xfId="207"/>
    <cellStyle name="Normal 73 2" xfId="208"/>
    <cellStyle name="Normal 74" xfId="209"/>
    <cellStyle name="Normal 74 2" xfId="210"/>
    <cellStyle name="Normal 75" xfId="211"/>
    <cellStyle name="Normal 75 2" xfId="212"/>
    <cellStyle name="Normal 76" xfId="213"/>
    <cellStyle name="Normal 76 2" xfId="214"/>
    <cellStyle name="Normal 77" xfId="215"/>
    <cellStyle name="Normal 77 2" xfId="216"/>
    <cellStyle name="Normal 78" xfId="217"/>
    <cellStyle name="Normal 78 2" xfId="218"/>
    <cellStyle name="Normal 79" xfId="219"/>
    <cellStyle name="Normal 79 2" xfId="220"/>
    <cellStyle name="Normal 8" xfId="221"/>
    <cellStyle name="Normal 8 2" xfId="222"/>
    <cellStyle name="Normal 80" xfId="223"/>
    <cellStyle name="Normal 80 2" xfId="224"/>
    <cellStyle name="Normal 81" xfId="225"/>
    <cellStyle name="Normal 81 2" xfId="226"/>
    <cellStyle name="Normal 82" xfId="227"/>
    <cellStyle name="Normal 82 2" xfId="228"/>
    <cellStyle name="Normal 83" xfId="229"/>
    <cellStyle name="Normal 83 2" xfId="230"/>
    <cellStyle name="Normal 84" xfId="231"/>
    <cellStyle name="Normal 84 2" xfId="232"/>
    <cellStyle name="Normal 85" xfId="233"/>
    <cellStyle name="Normal 85 2" xfId="234"/>
    <cellStyle name="Normal 86" xfId="235"/>
    <cellStyle name="Normal 86 2" xfId="236"/>
    <cellStyle name="Normal 87" xfId="237"/>
    <cellStyle name="Normal 87 2" xfId="238"/>
    <cellStyle name="Normal 88" xfId="239"/>
    <cellStyle name="Normal 88 2" xfId="240"/>
    <cellStyle name="Normal 89" xfId="241"/>
    <cellStyle name="Normal 89 2" xfId="242"/>
    <cellStyle name="Normal 89 3" xfId="243"/>
    <cellStyle name="Normal 89 4" xfId="244"/>
    <cellStyle name="Normal 89 4 2" xfId="299"/>
    <cellStyle name="Normal 89 5" xfId="245"/>
    <cellStyle name="Normal 9" xfId="246"/>
    <cellStyle name="Normal 9 2" xfId="247"/>
    <cellStyle name="Normal 90" xfId="248"/>
    <cellStyle name="Normal 90 2" xfId="249"/>
    <cellStyle name="Normal 91" xfId="250"/>
    <cellStyle name="Normal 92" xfId="251"/>
    <cellStyle name="Normal 93" xfId="252"/>
    <cellStyle name="Normal 94" xfId="253"/>
    <cellStyle name="Normal 95" xfId="254"/>
    <cellStyle name="Normal 96" xfId="255"/>
    <cellStyle name="Normal 97" xfId="256"/>
    <cellStyle name="Normal 98" xfId="257"/>
    <cellStyle name="Normal 99" xfId="258"/>
    <cellStyle name="NUMLINHA" xfId="259"/>
    <cellStyle name="NUMLINHA 2" xfId="260"/>
    <cellStyle name="Percent" xfId="1" builtinId="5"/>
    <cellStyle name="Percent 2" xfId="261"/>
    <cellStyle name="Percent 2 2" xfId="262"/>
    <cellStyle name="Percent 2 2 2" xfId="263"/>
    <cellStyle name="Percent 2 2 2 2" xfId="5"/>
    <cellStyle name="Percent 2 3" xfId="264"/>
    <cellStyle name="Percent 2 4" xfId="300"/>
    <cellStyle name="Percent 3" xfId="265"/>
    <cellStyle name="Percent 3 2" xfId="266"/>
    <cellStyle name="Percent 3 2 2" xfId="267"/>
    <cellStyle name="Percent 3 2 3" xfId="301"/>
    <cellStyle name="Percent 3 3" xfId="302"/>
    <cellStyle name="Percent 4" xfId="6"/>
    <cellStyle name="Percent 4 2" xfId="268"/>
    <cellStyle name="Percent 5" xfId="269"/>
    <cellStyle name="Percent 6" xfId="270"/>
    <cellStyle name="Percent 7" xfId="303"/>
    <cellStyle name="Percent 8" xfId="304"/>
    <cellStyle name="Percentagem 2" xfId="271"/>
    <cellStyle name="QDTITULO" xfId="272"/>
    <cellStyle name="TITCOLUNA" xfId="273"/>
    <cellStyle name="TITCOLUNA 2" xfId="274"/>
  </cellStyles>
  <dxfs count="0"/>
  <tableStyles count="0" defaultTableStyle="TableStyleMedium9" defaultPivotStyle="PivotStyleLight16"/>
  <colors>
    <mruColors>
      <color rgb="FFE5F1F1"/>
      <color rgb="FFB2D4D5"/>
      <color rgb="FFFBE88B"/>
      <color rgb="FFFDF1B9"/>
      <color rgb="FF7FB7B9"/>
      <color rgb="FFC4C782"/>
      <color rgb="FFDCDDB4"/>
      <color rgb="FFF3F4E6"/>
      <color rgb="FFFEFAE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autoTitleDeleted val="1"/>
    <c:plotArea>
      <c:layout>
        <c:manualLayout>
          <c:layoutTarget val="inner"/>
          <c:xMode val="edge"/>
          <c:yMode val="edge"/>
          <c:x val="7.3282667802814533E-2"/>
          <c:y val="0.14098284010795012"/>
          <c:w val="0.87697764521990262"/>
          <c:h val="0.60355079189245608"/>
        </c:manualLayout>
      </c:layout>
      <c:barChart>
        <c:barDir val="col"/>
        <c:grouping val="clustered"/>
        <c:ser>
          <c:idx val="0"/>
          <c:order val="0"/>
          <c:tx>
            <c:strRef>
              <c:f>'fig2'!$O$17</c:f>
              <c:strCache>
                <c:ptCount val="1"/>
                <c:pt idx="0">
                  <c:v>Seats-Km on offer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dLbls>
            <c:dLbl>
              <c:idx val="0"/>
              <c:layout>
                <c:manualLayout>
                  <c:x val="0"/>
                  <c:y val="1.1709601873536301E-2"/>
                </c:manualLayout>
              </c:layout>
              <c:showVal val="1"/>
            </c:dLbl>
            <c:dLbl>
              <c:idx val="2"/>
              <c:layout>
                <c:manualLayout>
                  <c:x val="0"/>
                  <c:y val="7.8064012490242024E-3"/>
                </c:manualLayout>
              </c:layout>
              <c:showVal val="1"/>
            </c:dLbl>
            <c:dLbl>
              <c:idx val="3"/>
              <c:layout>
                <c:manualLayout>
                  <c:x val="0"/>
                  <c:y val="7.8064012490242024E-3"/>
                </c:manualLayout>
              </c:layout>
              <c:showVal val="1"/>
            </c:dLbl>
            <c:dLbl>
              <c:idx val="4"/>
              <c:layout>
                <c:manualLayout>
                  <c:x val="0"/>
                  <c:y val="7.8064012490242024E-3"/>
                </c:manualLayout>
              </c:layout>
              <c:showVal val="1"/>
            </c:dLbl>
            <c:dLbl>
              <c:idx val="5"/>
              <c:layout>
                <c:manualLayout>
                  <c:x val="-2.6958669388005402E-3"/>
                  <c:y val="7.8064012490242814E-3"/>
                </c:manualLayout>
              </c:layout>
              <c:showVal val="1"/>
            </c:dLbl>
            <c:numFmt formatCode="###\ ###" sourceLinked="0"/>
            <c:showVal val="1"/>
          </c:dLbls>
          <c:cat>
            <c:multiLvlStrRef>
              <c:f>'fig2'!$M$37:$N$39</c:f>
              <c:multiLvlStrCache>
                <c:ptCount val="3"/>
                <c:lvl>
                  <c:pt idx="0">
                    <c:v>Lisboa</c:v>
                  </c:pt>
                  <c:pt idx="1">
                    <c:v>Porto</c:v>
                  </c:pt>
                  <c:pt idx="2">
                    <c:v>Sul do Tejo</c:v>
                  </c:pt>
                </c:lvl>
                <c:lvl>
                  <c:pt idx="0">
                    <c:v>2019</c:v>
                  </c:pt>
                </c:lvl>
              </c:multiLvlStrCache>
            </c:multiLvlStrRef>
          </c:cat>
          <c:val>
            <c:numRef>
              <c:f>'fig2'!$O$37:$O$39</c:f>
              <c:numCache>
                <c:formatCode>0.0</c:formatCode>
                <c:ptCount val="3"/>
                <c:pt idx="0">
                  <c:v>3535.7869999999998</c:v>
                </c:pt>
                <c:pt idx="1">
                  <c:v>1705.0060000000001</c:v>
                </c:pt>
                <c:pt idx="2">
                  <c:v>314.40699999999998</c:v>
                </c:pt>
              </c:numCache>
            </c:numRef>
          </c:val>
        </c:ser>
        <c:ser>
          <c:idx val="1"/>
          <c:order val="1"/>
          <c:tx>
            <c:strRef>
              <c:f>'fig2'!$P$17</c:f>
              <c:strCache>
                <c:ptCount val="1"/>
                <c:pt idx="0">
                  <c:v>Passengers-Km </c:v>
                </c:pt>
              </c:strCache>
            </c:strRef>
          </c:tx>
          <c:spPr>
            <a:solidFill>
              <a:srgbClr val="7FB7B9"/>
            </a:solidFill>
            <a:ln>
              <a:noFill/>
            </a:ln>
          </c:spPr>
          <c:dLbls>
            <c:dLbl>
              <c:idx val="0"/>
              <c:layout>
                <c:manualLayout>
                  <c:x val="-2.6958669388006382E-3"/>
                  <c:y val="1.1709601873536301E-2"/>
                </c:manualLayout>
              </c:layout>
              <c:showVal val="1"/>
            </c:dLbl>
            <c:dLbl>
              <c:idx val="1"/>
              <c:layout>
                <c:manualLayout>
                  <c:x val="0"/>
                  <c:y val="1.1709601873536301E-2"/>
                </c:manualLayout>
              </c:layout>
              <c:showVal val="1"/>
            </c:dLbl>
            <c:dLbl>
              <c:idx val="3"/>
              <c:layout>
                <c:manualLayout>
                  <c:x val="0"/>
                  <c:y val="1.1709601873536229E-2"/>
                </c:manualLayout>
              </c:layout>
              <c:showVal val="1"/>
            </c:dLbl>
            <c:dLbl>
              <c:idx val="4"/>
              <c:layout>
                <c:manualLayout>
                  <c:x val="0"/>
                  <c:y val="1.1709601873536229E-2"/>
                </c:manualLayout>
              </c:layout>
              <c:showVal val="1"/>
            </c:dLbl>
            <c:dLbl>
              <c:idx val="5"/>
              <c:layout>
                <c:manualLayout>
                  <c:x val="0"/>
                  <c:y val="1.1709601873536301E-2"/>
                </c:manualLayout>
              </c:layout>
              <c:showVal val="1"/>
            </c:dLbl>
            <c:numFmt formatCode="###\ ###" sourceLinked="0"/>
            <c:showVal val="1"/>
          </c:dLbls>
          <c:cat>
            <c:multiLvlStrRef>
              <c:f>'fig2'!$M$37:$N$39</c:f>
              <c:multiLvlStrCache>
                <c:ptCount val="3"/>
                <c:lvl>
                  <c:pt idx="0">
                    <c:v>Lisboa</c:v>
                  </c:pt>
                  <c:pt idx="1">
                    <c:v>Porto</c:v>
                  </c:pt>
                  <c:pt idx="2">
                    <c:v>Sul do Tejo</c:v>
                  </c:pt>
                </c:lvl>
                <c:lvl>
                  <c:pt idx="0">
                    <c:v>2019</c:v>
                  </c:pt>
                </c:lvl>
              </c:multiLvlStrCache>
            </c:multiLvlStrRef>
          </c:cat>
          <c:val>
            <c:numRef>
              <c:f>'fig2'!$P$37:$P$39</c:f>
              <c:numCache>
                <c:formatCode>0.0</c:formatCode>
                <c:ptCount val="3"/>
                <c:pt idx="0">
                  <c:v>877.50900000000001</c:v>
                </c:pt>
                <c:pt idx="1">
                  <c:v>375.78699999999998</c:v>
                </c:pt>
                <c:pt idx="2">
                  <c:v>38.368000000000002</c:v>
                </c:pt>
              </c:numCache>
            </c:numRef>
          </c:val>
        </c:ser>
        <c:gapWidth val="30"/>
        <c:axId val="79293056"/>
        <c:axId val="78013952"/>
      </c:barChart>
      <c:lineChart>
        <c:grouping val="standard"/>
        <c:ser>
          <c:idx val="2"/>
          <c:order val="2"/>
          <c:tx>
            <c:strRef>
              <c:f>'fig2'!$Q$17</c:f>
              <c:strCache>
                <c:ptCount val="1"/>
                <c:pt idx="0">
                  <c:v>Utilization rate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chemeClr val="accent5"/>
              </a:solidFill>
              <a:ln>
                <a:noFill/>
              </a:ln>
            </c:spPr>
          </c:marker>
          <c:dLbls>
            <c:spPr>
              <a:solidFill>
                <a:srgbClr val="E5F1F1"/>
              </a:solidFill>
            </c:spPr>
            <c:dLblPos val="t"/>
            <c:showVal val="1"/>
          </c:dLbls>
          <c:cat>
            <c:multiLvlStrRef>
              <c:f>'fig2'!$M$37:$N$39</c:f>
              <c:multiLvlStrCache>
                <c:ptCount val="3"/>
                <c:lvl>
                  <c:pt idx="0">
                    <c:v>Lisboa</c:v>
                  </c:pt>
                  <c:pt idx="1">
                    <c:v>Porto</c:v>
                  </c:pt>
                  <c:pt idx="2">
                    <c:v>Sul do Tejo</c:v>
                  </c:pt>
                </c:lvl>
                <c:lvl>
                  <c:pt idx="0">
                    <c:v>2019</c:v>
                  </c:pt>
                </c:lvl>
              </c:multiLvlStrCache>
            </c:multiLvlStrRef>
          </c:cat>
          <c:val>
            <c:numRef>
              <c:f>'fig2'!$Q$37:$Q$39</c:f>
              <c:numCache>
                <c:formatCode>0.0</c:formatCode>
                <c:ptCount val="3"/>
                <c:pt idx="0">
                  <c:v>24.817925966694261</c:v>
                </c:pt>
                <c:pt idx="1">
                  <c:v>22.040215694255618</c:v>
                </c:pt>
                <c:pt idx="2">
                  <c:v>12.203290639203326</c:v>
                </c:pt>
              </c:numCache>
            </c:numRef>
          </c:val>
        </c:ser>
        <c:dropLines>
          <c:spPr>
            <a:ln w="28575">
              <a:solidFill>
                <a:schemeClr val="accent5"/>
              </a:solidFill>
            </a:ln>
          </c:spPr>
        </c:dropLines>
        <c:marker val="1"/>
        <c:axId val="78015488"/>
        <c:axId val="78034048"/>
      </c:lineChart>
      <c:catAx>
        <c:axId val="79293056"/>
        <c:scaling>
          <c:orientation val="minMax"/>
        </c:scaling>
        <c:axPos val="b"/>
        <c:numFmt formatCode="General" sourceLinked="1"/>
        <c:tickLblPos val="nextTo"/>
        <c:spPr>
          <a:ln>
            <a:solidFill>
              <a:schemeClr val="bg2"/>
            </a:solidFill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78013952"/>
        <c:crosses val="autoZero"/>
        <c:auto val="1"/>
        <c:lblAlgn val="ctr"/>
        <c:lblOffset val="100"/>
      </c:catAx>
      <c:valAx>
        <c:axId val="78013952"/>
        <c:scaling>
          <c:orientation val="minMax"/>
        </c:scaling>
        <c:axPos val="l"/>
        <c:numFmt formatCode="###\ ###" sourceLinked="0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79293056"/>
        <c:crosses val="autoZero"/>
        <c:crossBetween val="between"/>
        <c:majorUnit val="600"/>
      </c:valAx>
      <c:catAx>
        <c:axId val="78015488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Seats-Km  and Pass-Km</a:t>
                </a:r>
                <a:br>
                  <a:rPr lang="pt-PT"/>
                </a:br>
                <a:r>
                  <a:rPr lang="pt-PT"/>
                  <a:t>10</a:t>
                </a:r>
                <a:r>
                  <a:rPr lang="pt-PT" baseline="30000"/>
                  <a:t>6</a:t>
                </a:r>
              </a:p>
            </c:rich>
          </c:tx>
          <c:layout>
            <c:manualLayout>
              <c:xMode val="edge"/>
              <c:yMode val="edge"/>
              <c:x val="5.9137131533896908E-3"/>
              <c:y val="1.9700406301671801E-4"/>
            </c:manualLayout>
          </c:layout>
        </c:title>
        <c:tickLblPos val="none"/>
        <c:crossAx val="78034048"/>
        <c:crosses val="autoZero"/>
        <c:auto val="1"/>
        <c:lblAlgn val="ctr"/>
        <c:lblOffset val="100"/>
      </c:catAx>
      <c:valAx>
        <c:axId val="78034048"/>
        <c:scaling>
          <c:orientation val="minMax"/>
          <c:max val="30"/>
          <c:min val="0"/>
        </c:scaling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pt-PT"/>
                  <a:t>Util. rate</a:t>
                </a:r>
              </a:p>
              <a:p>
                <a:pPr>
                  <a:defRPr/>
                </a:pPr>
                <a:r>
                  <a:rPr lang="pt-PT"/>
                  <a:t>%</a:t>
                </a:r>
              </a:p>
            </c:rich>
          </c:tx>
          <c:layout>
            <c:manualLayout>
              <c:xMode val="edge"/>
              <c:yMode val="edge"/>
              <c:x val="0.93212381028171065"/>
              <c:y val="4.3323332863984424E-6"/>
            </c:manualLayout>
          </c:layout>
        </c:title>
        <c:numFmt formatCode="0" sourceLinked="0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78015488"/>
        <c:crosses val="max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2.6138411272596435E-2"/>
          <c:y val="0.93391983409481516"/>
          <c:w val="0.95755043525820005"/>
          <c:h val="6.1870044022274966E-2"/>
        </c:manualLayout>
      </c:layout>
    </c:legend>
    <c:plotVisOnly val="1"/>
    <c:dispBlanksAs val="gap"/>
  </c:chart>
  <c:spPr>
    <a:noFill/>
    <a:ln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 pitchFamily="34" charset="0"/>
          <a:ea typeface="Tahoma"/>
          <a:cs typeface="Arial" pitchFamily="34" charset="0"/>
        </a:defRPr>
      </a:pPr>
      <a:endParaRPr lang="pt-PT"/>
    </a:p>
  </c:txPr>
  <c:printSettings>
    <c:headerFooter/>
    <c:pageMargins b="0.75000000000001055" l="0.70000000000000062" r="0.70000000000000062" t="0.7500000000000105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13041207803963845"/>
          <c:y val="3.9781565765817796E-2"/>
          <c:w val="0.80312413288027062"/>
          <c:h val="0.86007993319019926"/>
        </c:manualLayout>
      </c:layout>
      <c:barChart>
        <c:barDir val="bar"/>
        <c:grouping val="clustered"/>
        <c:ser>
          <c:idx val="0"/>
          <c:order val="0"/>
          <c:tx>
            <c:strRef>
              <c:f>'fig6'!$R$21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F7D117"/>
            </a:solidFill>
            <a:ln w="25400">
              <a:noFill/>
            </a:ln>
          </c:spPr>
          <c:dLbls>
            <c:dLbl>
              <c:idx val="0"/>
              <c:layout>
                <c:manualLayout>
                  <c:x val="1.0357104415575821E-2"/>
                  <c:y val="-3.7918337130936412E-4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DA-46DA-B0D6-4DBCBC78B755}"/>
                </c:ext>
              </c:extLst>
            </c:dLbl>
            <c:dLbl>
              <c:idx val="1"/>
              <c:layout>
                <c:manualLayout>
                  <c:x val="-3.9809958041056416E-3"/>
                  <c:y val="-2.2399188737771416E-4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DA-46DA-B0D6-4DBCBC78B755}"/>
                </c:ext>
              </c:extLst>
            </c:dLbl>
            <c:dLbl>
              <c:idx val="2"/>
              <c:layout>
                <c:manualLayout>
                  <c:x val="-1.1428797839553161E-2"/>
                  <c:y val="1.431639226914818E-5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DA-46DA-B0D6-4DBCBC78B755}"/>
                </c:ext>
              </c:extLst>
            </c:dLbl>
            <c:dLbl>
              <c:idx val="3"/>
              <c:layout>
                <c:manualLayout>
                  <c:x val="-1.3494734089895651E-2"/>
                  <c:y val="-2.8787878787880357E-3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DA-46DA-B0D6-4DBCBC78B755}"/>
                </c:ext>
              </c:extLst>
            </c:dLbl>
            <c:dLbl>
              <c:idx val="4"/>
              <c:layout>
                <c:manualLayout>
                  <c:x val="-5.6392963504852504E-3"/>
                  <c:y val="2.9992841803865452E-3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DA-46DA-B0D6-4DBCBC78B755}"/>
                </c:ext>
              </c:extLst>
            </c:dLbl>
            <c:dLbl>
              <c:idx val="5"/>
              <c:layout>
                <c:manualLayout>
                  <c:x val="-4.9916905890551215E-3"/>
                  <c:y val="3.9733953710331662E-3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DA-46DA-B0D6-4DBCBC78B755}"/>
                </c:ext>
              </c:extLst>
            </c:dLbl>
            <c:dLbl>
              <c:idx val="6"/>
              <c:layout>
                <c:manualLayout>
                  <c:x val="2.6967054985634295E-3"/>
                  <c:y val="1.0811105359235281E-3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0DA-46DA-B0D6-4DBCBC78B755}"/>
                </c:ext>
              </c:extLst>
            </c:dLbl>
            <c:dLbl>
              <c:idx val="7"/>
              <c:layout>
                <c:manualLayout>
                  <c:x val="-1.4459762931072597E-2"/>
                  <c:y val="-5.6382724886664447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DA-46DA-B0D6-4DBCBC78B755}"/>
                </c:ext>
              </c:extLst>
            </c:dLbl>
            <c:dLbl>
              <c:idx val="8"/>
              <c:layout>
                <c:manualLayout>
                  <c:x val="-1.0505853299499277E-2"/>
                  <c:y val="-5.6403602958724217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0DA-46DA-B0D6-4DBCBC78B755}"/>
                </c:ext>
              </c:extLst>
            </c:dLbl>
            <c:numFmt formatCode="###\ ###" sourceLinked="0"/>
            <c:spPr>
              <a:noFill/>
              <a:ln w="25400">
                <a:noFill/>
              </a:ln>
            </c:sp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'fig6'!$Q$22:$Q$30</c:f>
              <c:strCache>
                <c:ptCount val="9"/>
                <c:pt idx="0">
                  <c:v>Aveiro</c:v>
                </c:pt>
                <c:pt idx="1">
                  <c:v>Figueira da Foz</c:v>
                </c:pt>
                <c:pt idx="2">
                  <c:v>Leixões</c:v>
                </c:pt>
                <c:pt idx="3">
                  <c:v>Lisboa</c:v>
                </c:pt>
                <c:pt idx="4">
                  <c:v>Setúbal</c:v>
                </c:pt>
                <c:pt idx="5">
                  <c:v>Sines</c:v>
                </c:pt>
                <c:pt idx="6">
                  <c:v>Ponta Delgada</c:v>
                </c:pt>
                <c:pt idx="7">
                  <c:v>Caniçal</c:v>
                </c:pt>
                <c:pt idx="8">
                  <c:v>Outros </c:v>
                </c:pt>
              </c:strCache>
            </c:strRef>
          </c:cat>
          <c:val>
            <c:numRef>
              <c:f>'fig6'!$R$22:$R$30</c:f>
              <c:numCache>
                <c:formatCode>#\ ###\ ##0</c:formatCode>
                <c:ptCount val="9"/>
                <c:pt idx="0">
                  <c:v>5625.7759999999998</c:v>
                </c:pt>
                <c:pt idx="1">
                  <c:v>1980.9090000000001</c:v>
                </c:pt>
                <c:pt idx="2">
                  <c:v>17648.66</c:v>
                </c:pt>
                <c:pt idx="3">
                  <c:v>10393.493999999999</c:v>
                </c:pt>
                <c:pt idx="4">
                  <c:v>6423.4940000000006</c:v>
                </c:pt>
                <c:pt idx="5">
                  <c:v>44310.016000000003</c:v>
                </c:pt>
                <c:pt idx="6">
                  <c:v>1431.5419999999999</c:v>
                </c:pt>
                <c:pt idx="7">
                  <c:v>1085.46</c:v>
                </c:pt>
                <c:pt idx="8">
                  <c:v>1461.7999999999884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60DA-46DA-B0D6-4DBCBC78B755}"/>
            </c:ext>
          </c:extLst>
        </c:ser>
        <c:ser>
          <c:idx val="1"/>
          <c:order val="1"/>
          <c:tx>
            <c:strRef>
              <c:f>'fig6'!$S$21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8A8F05"/>
            </a:solidFill>
            <a:ln w="25400">
              <a:noFill/>
            </a:ln>
          </c:spPr>
          <c:dLbls>
            <c:dLbl>
              <c:idx val="0"/>
              <c:layout>
                <c:manualLayout>
                  <c:x val="-1.5885474883463487E-3"/>
                  <c:y val="1.855921855921856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0DA-46DA-B0D6-4DBCBC78B755}"/>
                </c:ext>
              </c:extLst>
            </c:dLbl>
            <c:dLbl>
              <c:idx val="1"/>
              <c:layout>
                <c:manualLayout>
                  <c:x val="-5.9323194896878676E-3"/>
                  <c:y val="-1.9318181818182777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DA-46DA-B0D6-4DBCBC78B755}"/>
                </c:ext>
              </c:extLst>
            </c:dLbl>
            <c:dLbl>
              <c:idx val="2"/>
              <c:layout>
                <c:manualLayout>
                  <c:x val="-1.1740428998100025E-2"/>
                  <c:y val="-5.720207720816019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0DA-46DA-B0D6-4DBCBC78B755}"/>
                </c:ext>
              </c:extLst>
            </c:dLbl>
            <c:dLbl>
              <c:idx val="3"/>
              <c:layout>
                <c:manualLayout>
                  <c:x val="-1.0867151501693225E-2"/>
                  <c:y val="-7.7248866618945432E-5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0DA-46DA-B0D6-4DBCBC78B755}"/>
                </c:ext>
              </c:extLst>
            </c:dLbl>
            <c:dLbl>
              <c:idx val="4"/>
              <c:layout>
                <c:manualLayout>
                  <c:x val="-9.9529372155960048E-3"/>
                  <c:y val="-1.8796230016702949E-3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0DA-46DA-B0D6-4DBCBC78B755}"/>
                </c:ext>
              </c:extLst>
            </c:dLbl>
            <c:dLbl>
              <c:idx val="5"/>
              <c:layout>
                <c:manualLayout>
                  <c:x val="-3.4459872326685091E-2"/>
                  <c:y val="-4.644488643071865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0DA-46DA-B0D6-4DBCBC78B755}"/>
                </c:ext>
              </c:extLst>
            </c:dLbl>
            <c:dLbl>
              <c:idx val="6"/>
              <c:layout>
                <c:manualLayout>
                  <c:x val="-3.4455235682291376E-3"/>
                  <c:y val="1.0898291692777474E-6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0DA-46DA-B0D6-4DBCBC78B755}"/>
                </c:ext>
              </c:extLst>
            </c:dLbl>
            <c:dLbl>
              <c:idx val="7"/>
              <c:layout>
                <c:manualLayout>
                  <c:x val="-1.4101822518861825E-2"/>
                  <c:y val="-4.048854688618468E-3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0DA-46DA-B0D6-4DBCBC78B755}"/>
                </c:ext>
              </c:extLst>
            </c:dLbl>
            <c:dLbl>
              <c:idx val="8"/>
              <c:layout>
                <c:manualLayout>
                  <c:x val="-7.7855957077594493E-3"/>
                  <c:y val="-5.721188260558339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0DA-46DA-B0D6-4DBCBC78B755}"/>
                </c:ext>
              </c:extLst>
            </c:dLbl>
            <c:numFmt formatCode="###\ ###" sourceLinked="0"/>
            <c:spPr>
              <a:noFill/>
              <a:ln w="25400">
                <a:noFill/>
              </a:ln>
            </c:sp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'fig6'!$Q$22:$Q$30</c:f>
              <c:strCache>
                <c:ptCount val="9"/>
                <c:pt idx="0">
                  <c:v>Aveiro</c:v>
                </c:pt>
                <c:pt idx="1">
                  <c:v>Figueira da Foz</c:v>
                </c:pt>
                <c:pt idx="2">
                  <c:v>Leixões</c:v>
                </c:pt>
                <c:pt idx="3">
                  <c:v>Lisboa</c:v>
                </c:pt>
                <c:pt idx="4">
                  <c:v>Setúbal</c:v>
                </c:pt>
                <c:pt idx="5">
                  <c:v>Sines</c:v>
                </c:pt>
                <c:pt idx="6">
                  <c:v>Ponta Delgada</c:v>
                </c:pt>
                <c:pt idx="7">
                  <c:v>Caniçal</c:v>
                </c:pt>
                <c:pt idx="8">
                  <c:v>Outros </c:v>
                </c:pt>
              </c:strCache>
            </c:strRef>
          </c:cat>
          <c:val>
            <c:numRef>
              <c:f>'fig6'!$S$22:$S$30</c:f>
              <c:numCache>
                <c:formatCode>#\ ###\ ##0</c:formatCode>
                <c:ptCount val="9"/>
                <c:pt idx="0">
                  <c:v>5439.1570000000002</c:v>
                </c:pt>
                <c:pt idx="1">
                  <c:v>1912.405</c:v>
                </c:pt>
                <c:pt idx="2">
                  <c:v>17951.198</c:v>
                </c:pt>
                <c:pt idx="3">
                  <c:v>10500.463</c:v>
                </c:pt>
                <c:pt idx="4">
                  <c:v>6516.4560000000001</c:v>
                </c:pt>
                <c:pt idx="5">
                  <c:v>41807.156999999999</c:v>
                </c:pt>
                <c:pt idx="6">
                  <c:v>1393.4739999999999</c:v>
                </c:pt>
                <c:pt idx="7">
                  <c:v>1085.367</c:v>
                </c:pt>
                <c:pt idx="8">
                  <c:v>1412.5160000000033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60DA-46DA-B0D6-4DBCBC78B755}"/>
            </c:ext>
          </c:extLst>
        </c:ser>
        <c:gapWidth val="20"/>
        <c:axId val="97009024"/>
        <c:axId val="97019008"/>
      </c:barChart>
      <c:catAx>
        <c:axId val="97009024"/>
        <c:scaling>
          <c:orientation val="maxMin"/>
        </c:scaling>
        <c:axPos val="l"/>
        <c:numFmt formatCode="General" sourceLinked="1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97019008"/>
        <c:crosses val="autoZero"/>
        <c:auto val="1"/>
        <c:lblAlgn val="ctr"/>
        <c:lblOffset val="100"/>
        <c:tickLblSkip val="1"/>
        <c:tickMarkSkip val="1"/>
      </c:catAx>
      <c:valAx>
        <c:axId val="97019008"/>
        <c:scaling>
          <c:orientation val="minMax"/>
          <c:max val="50000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10</a:t>
                </a:r>
                <a:r>
                  <a:rPr lang="pt-PT" baseline="30000"/>
                  <a:t>3</a:t>
                </a:r>
                <a:r>
                  <a:rPr lang="pt-PT"/>
                  <a:t> t</a:t>
                </a:r>
              </a:p>
            </c:rich>
          </c:tx>
          <c:layout>
            <c:manualLayout>
              <c:xMode val="edge"/>
              <c:yMode val="edge"/>
              <c:x val="0.9513590523888189"/>
              <c:y val="0.87492880132064965"/>
            </c:manualLayout>
          </c:layout>
          <c:spPr>
            <a:noFill/>
            <a:ln w="25400">
              <a:noFill/>
            </a:ln>
          </c:spPr>
        </c:title>
        <c:numFmt formatCode="###\ ###" sourceLinked="0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97009024"/>
        <c:crosses val="max"/>
        <c:crossBetween val="between"/>
        <c:majorUnit val="50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6178991033062535"/>
          <c:y val="6.8461442319710034E-2"/>
          <c:w val="9.4292953128494728E-2"/>
          <c:h val="0.12698435186951121"/>
        </c:manualLayout>
      </c:layout>
      <c:spPr>
        <a:noFill/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 pitchFamily="34" charset="0"/>
          <a:ea typeface="Arial"/>
          <a:cs typeface="Arial" pitchFamily="34" charset="0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roundedCorners val="1"/>
  <c:chart>
    <c:plotArea>
      <c:layout>
        <c:manualLayout>
          <c:layoutTarget val="inner"/>
          <c:xMode val="edge"/>
          <c:yMode val="edge"/>
          <c:x val="0.11192149626094447"/>
          <c:y val="6.0846680520411284E-2"/>
          <c:w val="0.80315056014709907"/>
          <c:h val="0.75661563399728204"/>
        </c:manualLayout>
      </c:layout>
      <c:barChart>
        <c:barDir val="col"/>
        <c:grouping val="clustered"/>
        <c:ser>
          <c:idx val="0"/>
          <c:order val="0"/>
          <c:tx>
            <c:strRef>
              <c:f>'fig7'!$L$19</c:f>
              <c:strCache>
                <c:ptCount val="1"/>
                <c:pt idx="0">
                  <c:v>Passengers in 2018</c:v>
                </c:pt>
              </c:strCache>
            </c:strRef>
          </c:tx>
          <c:spPr>
            <a:solidFill>
              <a:srgbClr val="FBE88B"/>
            </a:solidFill>
            <a:ln w="25400">
              <a:noFill/>
            </a:ln>
          </c:spPr>
          <c:dLbls>
            <c:dLbl>
              <c:idx val="3"/>
              <c:layout>
                <c:manualLayout>
                  <c:x val="-2.314814392896181E-3"/>
                  <c:y val="5.6113951379996821E-2"/>
                </c:manualLayout>
              </c:layout>
              <c:dLblPos val="outEnd"/>
              <c:showVal val="1"/>
            </c:dLbl>
            <c:numFmt formatCode="#\ ###\ ###\ ###\ ###\ ##0" sourceLinked="0"/>
            <c:spPr>
              <a:noFill/>
              <a:ln w="25400">
                <a:noFill/>
              </a:ln>
            </c:spPr>
            <c:dLblPos val="inEnd"/>
            <c:showVal val="1"/>
          </c:dLbls>
          <c:cat>
            <c:strLit>
              <c:ptCount val="7"/>
              <c:pt idx="0">
                <c:v>Lisboa</c:v>
              </c:pt>
              <c:pt idx="1">
                <c:v>Porto</c:v>
              </c:pt>
              <c:pt idx="2">
                <c:v>Faro</c:v>
              </c:pt>
              <c:pt idx="3">
                <c:v>Ponta Delgada</c:v>
              </c:pt>
              <c:pt idx="4">
                <c:v>Funchal</c:v>
              </c:pt>
              <c:pt idx="5">
                <c:v>Outros Açores</c:v>
              </c:pt>
              <c:pt idx="6">
                <c:v>Outros Madeira</c:v>
              </c:pt>
            </c:strLit>
          </c:cat>
          <c:val>
            <c:numRef>
              <c:f>'fig7'!$N$19:$R$19</c:f>
              <c:numCache>
                <c:formatCode>General</c:formatCode>
                <c:ptCount val="5"/>
                <c:pt idx="0">
                  <c:v>29045.707999999999</c:v>
                </c:pt>
                <c:pt idx="1">
                  <c:v>11942.333000000001</c:v>
                </c:pt>
                <c:pt idx="2">
                  <c:v>8687.0640000000003</c:v>
                </c:pt>
                <c:pt idx="3">
                  <c:v>1909.5709999999999</c:v>
                </c:pt>
                <c:pt idx="4">
                  <c:v>3182.48</c:v>
                </c:pt>
              </c:numCache>
            </c:numRef>
          </c:val>
        </c:ser>
        <c:ser>
          <c:idx val="1"/>
          <c:order val="1"/>
          <c:tx>
            <c:strRef>
              <c:f>'fig7'!$L$20</c:f>
              <c:strCache>
                <c:ptCount val="1"/>
                <c:pt idx="0">
                  <c:v>Passengers in 2019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dLbls>
            <c:dLbl>
              <c:idx val="3"/>
              <c:layout>
                <c:manualLayout>
                  <c:x val="-1.6522098306485126E-3"/>
                  <c:y val="6.1899880479692741E-2"/>
                </c:manualLayout>
              </c:layout>
              <c:dLblPos val="outEnd"/>
              <c:showVal val="1"/>
            </c:dLbl>
            <c:numFmt formatCode="#,##0" sourceLinked="0"/>
            <c:dLblPos val="inEnd"/>
            <c:showVal val="1"/>
          </c:dLbls>
          <c:cat>
            <c:strLit>
              <c:ptCount val="7"/>
              <c:pt idx="0">
                <c:v>Lisboa</c:v>
              </c:pt>
              <c:pt idx="1">
                <c:v>Porto</c:v>
              </c:pt>
              <c:pt idx="2">
                <c:v>Faro</c:v>
              </c:pt>
              <c:pt idx="3">
                <c:v>Ponta Delgada</c:v>
              </c:pt>
              <c:pt idx="4">
                <c:v>Funchal</c:v>
              </c:pt>
              <c:pt idx="5">
                <c:v>Outros Açores</c:v>
              </c:pt>
              <c:pt idx="6">
                <c:v>Outros Madeira</c:v>
              </c:pt>
            </c:strLit>
          </c:cat>
          <c:val>
            <c:numRef>
              <c:f>'fig7'!$N$20:$R$20</c:f>
              <c:numCache>
                <c:formatCode>General</c:formatCode>
                <c:ptCount val="5"/>
                <c:pt idx="0">
                  <c:v>31184.594000000001</c:v>
                </c:pt>
                <c:pt idx="1">
                  <c:v>13112.453</c:v>
                </c:pt>
                <c:pt idx="2">
                  <c:v>9010.86</c:v>
                </c:pt>
                <c:pt idx="3">
                  <c:v>2030.6759999999999</c:v>
                </c:pt>
                <c:pt idx="4">
                  <c:v>3207.4989999999998</c:v>
                </c:pt>
              </c:numCache>
            </c:numRef>
          </c:val>
        </c:ser>
        <c:gapWidth val="30"/>
        <c:axId val="97151616"/>
        <c:axId val="97177984"/>
      </c:barChart>
      <c:lineChart>
        <c:grouping val="standard"/>
        <c:ser>
          <c:idx val="2"/>
          <c:order val="2"/>
          <c:tx>
            <c:strRef>
              <c:f>'fig7'!$L$21</c:f>
              <c:strCache>
                <c:ptCount val="1"/>
                <c:pt idx="0">
                  <c:v>Aircrafs in 2018</c:v>
                </c:pt>
              </c:strCache>
            </c:strRef>
          </c:tx>
          <c:spPr>
            <a:ln w="28575">
              <a:noFill/>
            </a:ln>
          </c:spPr>
          <c:marker>
            <c:symbol val="x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dLbls>
            <c:dLbl>
              <c:idx val="2"/>
              <c:layout>
                <c:manualLayout>
                  <c:x val="-7.3090355590121836E-2"/>
                  <c:y val="-4.7479741665342565E-2"/>
                </c:manualLayout>
              </c:layout>
              <c:dLblPos val="r"/>
              <c:showVal val="1"/>
            </c:dLbl>
            <c:dLbl>
              <c:idx val="3"/>
              <c:layout>
                <c:manualLayout>
                  <c:x val="-6.4074062395366282E-2"/>
                  <c:y val="-6.5284644789846094E-2"/>
                </c:manualLayout>
              </c:layout>
              <c:dLblPos val="r"/>
              <c:showVal val="1"/>
            </c:dLbl>
            <c:dLbl>
              <c:idx val="4"/>
              <c:layout>
                <c:manualLayout>
                  <c:x val="-7.5405126455534974E-2"/>
                  <c:y val="-9.7109959553491026E-2"/>
                </c:manualLayout>
              </c:layout>
              <c:dLblPos val="r"/>
              <c:showVal val="1"/>
            </c:dLbl>
            <c:numFmt formatCode="###\ ###.0" sourceLinked="0"/>
            <c:spPr>
              <a:noFill/>
              <a:ln w="3175">
                <a:solidFill>
                  <a:schemeClr val="accent2"/>
                </a:solidFill>
              </a:ln>
            </c:spPr>
            <c:dLblPos val="l"/>
            <c:showVal val="1"/>
          </c:dLbls>
          <c:cat>
            <c:strRef>
              <c:f>'fig7'!$N$18:$R$18</c:f>
              <c:strCache>
                <c:ptCount val="5"/>
                <c:pt idx="0">
                  <c:v>Lisboa</c:v>
                </c:pt>
                <c:pt idx="1">
                  <c:v>Porto</c:v>
                </c:pt>
                <c:pt idx="2">
                  <c:v>Faro</c:v>
                </c:pt>
                <c:pt idx="3">
                  <c:v>Ponta Delgada</c:v>
                </c:pt>
                <c:pt idx="4">
                  <c:v>Funchal</c:v>
                </c:pt>
              </c:strCache>
            </c:strRef>
          </c:cat>
          <c:val>
            <c:numRef>
              <c:f>'fig7'!$N$21:$R$21</c:f>
              <c:numCache>
                <c:formatCode>General</c:formatCode>
                <c:ptCount val="5"/>
                <c:pt idx="0">
                  <c:v>107.182</c:v>
                </c:pt>
                <c:pt idx="1">
                  <c:v>46.040999999999997</c:v>
                </c:pt>
                <c:pt idx="2">
                  <c:v>28.587</c:v>
                </c:pt>
                <c:pt idx="3">
                  <c:v>9.8620000000000001</c:v>
                </c:pt>
                <c:pt idx="4">
                  <c:v>12.243</c:v>
                </c:pt>
              </c:numCache>
            </c:numRef>
          </c:val>
        </c:ser>
        <c:ser>
          <c:idx val="3"/>
          <c:order val="3"/>
          <c:tx>
            <c:strRef>
              <c:f>'fig7'!$L$22</c:f>
              <c:strCache>
                <c:ptCount val="1"/>
                <c:pt idx="0">
                  <c:v>Aircrafs in 2019</c:v>
                </c:pt>
              </c:strCache>
            </c:strRef>
          </c:tx>
          <c:spPr>
            <a:ln w="28575">
              <a:noFill/>
            </a:ln>
          </c:spPr>
          <c:marker>
            <c:symbol val="x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4.4929872113627072E-3"/>
                  <c:y val="-9.1051293521515145E-3"/>
                </c:manualLayout>
              </c:layout>
              <c:dLblPos val="r"/>
              <c:showVal val="1"/>
            </c:dLbl>
            <c:dLbl>
              <c:idx val="1"/>
              <c:layout>
                <c:manualLayout>
                  <c:x val="5.7654916472668974E-3"/>
                  <c:y val="-4.736060601443387E-2"/>
                </c:manualLayout>
              </c:layout>
              <c:dLblPos val="r"/>
              <c:showVal val="1"/>
            </c:dLbl>
            <c:dLbl>
              <c:idx val="2"/>
              <c:layout>
                <c:manualLayout>
                  <c:x val="-4.6677229754077398E-3"/>
                  <c:y val="-6.493415457085977E-2"/>
                </c:manualLayout>
              </c:layout>
              <c:dLblPos val="r"/>
              <c:showVal val="1"/>
            </c:dLbl>
            <c:dLbl>
              <c:idx val="3"/>
              <c:layout>
                <c:manualLayout>
                  <c:x val="-4.5926282092759885E-3"/>
                  <c:y val="-7.5064723860439539E-2"/>
                </c:manualLayout>
              </c:layout>
              <c:dLblPos val="r"/>
              <c:showVal val="1"/>
            </c:dLbl>
            <c:dLbl>
              <c:idx val="4"/>
              <c:layout>
                <c:manualLayout>
                  <c:x val="-6.3690204197615514E-3"/>
                  <c:y val="-7.0913517706765863E-2"/>
                </c:manualLayout>
              </c:layout>
              <c:dLblPos val="r"/>
              <c:showVal val="1"/>
            </c:dLbl>
            <c:dLbl>
              <c:idx val="5"/>
              <c:layout>
                <c:manualLayout>
                  <c:x val="-3.8374962054647612E-3"/>
                  <c:y val="-1.1578099446430581E-2"/>
                </c:manualLayout>
              </c:layout>
              <c:dLblPos val="r"/>
              <c:showVal val="1"/>
            </c:dLbl>
            <c:dLbl>
              <c:idx val="6"/>
              <c:layout>
                <c:manualLayout>
                  <c:x val="-4.9468185408862528E-3"/>
                  <c:y val="9.0712013705040503E-3"/>
                </c:manualLayout>
              </c:layout>
              <c:dLblPos val="r"/>
              <c:showVal val="1"/>
            </c:dLbl>
            <c:numFmt formatCode="###\ ###.0\ " sourceLinked="0"/>
            <c:spPr>
              <a:noFill/>
              <a:ln w="3175">
                <a:solidFill>
                  <a:schemeClr val="accent3"/>
                </a:solidFill>
              </a:ln>
            </c:spPr>
            <c:showVal val="1"/>
          </c:dLbls>
          <c:cat>
            <c:strRef>
              <c:f>'fig7'!$N$18:$R$18</c:f>
              <c:strCache>
                <c:ptCount val="5"/>
                <c:pt idx="0">
                  <c:v>Lisboa</c:v>
                </c:pt>
                <c:pt idx="1">
                  <c:v>Porto</c:v>
                </c:pt>
                <c:pt idx="2">
                  <c:v>Faro</c:v>
                </c:pt>
                <c:pt idx="3">
                  <c:v>Ponta Delgada</c:v>
                </c:pt>
                <c:pt idx="4">
                  <c:v>Funchal</c:v>
                </c:pt>
              </c:strCache>
            </c:strRef>
          </c:cat>
          <c:val>
            <c:numRef>
              <c:f>'fig7'!$N$22:$R$22</c:f>
              <c:numCache>
                <c:formatCode>General</c:formatCode>
                <c:ptCount val="5"/>
                <c:pt idx="0">
                  <c:v>109.041</c:v>
                </c:pt>
                <c:pt idx="1">
                  <c:v>48.603000000000002</c:v>
                </c:pt>
                <c:pt idx="2">
                  <c:v>29.303999999999998</c:v>
                </c:pt>
                <c:pt idx="3">
                  <c:v>10.407</c:v>
                </c:pt>
                <c:pt idx="4">
                  <c:v>11.997</c:v>
                </c:pt>
              </c:numCache>
            </c:numRef>
          </c:val>
        </c:ser>
        <c:dropLines>
          <c:spPr>
            <a:ln w="3175">
              <a:solidFill>
                <a:srgbClr val="007073"/>
              </a:solidFill>
              <a:prstDash val="solid"/>
            </a:ln>
          </c:spPr>
        </c:dropLines>
        <c:marker val="1"/>
        <c:axId val="97179904"/>
        <c:axId val="97185792"/>
      </c:lineChart>
      <c:catAx>
        <c:axId val="97151616"/>
        <c:scaling>
          <c:orientation val="minMax"/>
        </c:scaling>
        <c:axPos val="b"/>
        <c:numFmt formatCode="General" sourceLinked="1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97177984"/>
        <c:crosses val="autoZero"/>
        <c:auto val="1"/>
        <c:lblAlgn val="ctr"/>
        <c:lblOffset val="100"/>
        <c:tickLblSkip val="1"/>
        <c:tickMarkSkip val="1"/>
      </c:catAx>
      <c:valAx>
        <c:axId val="97177984"/>
        <c:scaling>
          <c:orientation val="minMax"/>
          <c:max val="40000"/>
          <c:min val="0"/>
        </c:scaling>
        <c:axPos val="l"/>
        <c:majorGridlines>
          <c:spPr>
            <a:ln w="12700">
              <a:solidFill>
                <a:schemeClr val="bg1">
                  <a:lumMod val="9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Nº of</a:t>
                </a:r>
                <a:r>
                  <a:rPr lang="pt-PT" baseline="0"/>
                  <a:t> </a:t>
                </a:r>
                <a:r>
                  <a:rPr lang="pt-PT"/>
                  <a:t>passengers(10</a:t>
                </a:r>
                <a:r>
                  <a:rPr lang="pt-PT" baseline="30000"/>
                  <a:t>3</a:t>
                </a:r>
                <a:r>
                  <a:rPr lang="pt-PT"/>
                  <a:t>)</a:t>
                </a:r>
              </a:p>
            </c:rich>
          </c:tx>
          <c:layout>
            <c:manualLayout>
              <c:xMode val="edge"/>
              <c:yMode val="edge"/>
              <c:x val="3.6855526153933198E-4"/>
              <c:y val="0.16476760470702895"/>
            </c:manualLayout>
          </c:layout>
          <c:spPr>
            <a:noFill/>
            <a:ln w="25400">
              <a:noFill/>
            </a:ln>
          </c:spPr>
        </c:title>
        <c:numFmt formatCode="###\ ###" sourceLinked="0"/>
        <c:tickLblPos val="nextTo"/>
        <c:spPr>
          <a:ln w="12700">
            <a:solidFill>
              <a:schemeClr val="tx2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97151616"/>
        <c:crosses val="autoZero"/>
        <c:crossBetween val="between"/>
        <c:majorUnit val="10000"/>
      </c:valAx>
      <c:catAx>
        <c:axId val="97179904"/>
        <c:scaling>
          <c:orientation val="minMax"/>
        </c:scaling>
        <c:delete val="1"/>
        <c:axPos val="b"/>
        <c:numFmt formatCode="General" sourceLinked="1"/>
        <c:tickLblPos val="none"/>
        <c:crossAx val="97185792"/>
        <c:crosses val="autoZero"/>
        <c:auto val="1"/>
        <c:lblAlgn val="ctr"/>
        <c:lblOffset val="100"/>
      </c:catAx>
      <c:valAx>
        <c:axId val="97185792"/>
        <c:scaling>
          <c:orientation val="minMax"/>
          <c:max val="120"/>
        </c:scaling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Nº of</a:t>
                </a:r>
                <a:r>
                  <a:rPr lang="pt-PT" baseline="0"/>
                  <a:t> aircrafs</a:t>
                </a:r>
                <a:r>
                  <a:rPr lang="pt-PT"/>
                  <a:t>  (10</a:t>
                </a:r>
                <a:r>
                  <a:rPr lang="pt-PT" baseline="30000"/>
                  <a:t>3</a:t>
                </a:r>
                <a:r>
                  <a:rPr lang="pt-PT"/>
                  <a:t>)</a:t>
                </a:r>
              </a:p>
            </c:rich>
          </c:tx>
          <c:layout>
            <c:manualLayout>
              <c:xMode val="edge"/>
              <c:yMode val="edge"/>
              <c:x val="0.9725092281061567"/>
              <c:y val="0.21056262779629631"/>
            </c:manualLayout>
          </c:layout>
          <c:spPr>
            <a:noFill/>
            <a:ln w="25400">
              <a:noFill/>
            </a:ln>
          </c:spPr>
        </c:title>
        <c:numFmt formatCode="###\ ###" sourceLinked="0"/>
        <c:tickLblPos val="nextTo"/>
        <c:spPr>
          <a:ln w="12700">
            <a:solidFill>
              <a:schemeClr val="tx2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97179904"/>
        <c:crosses val="max"/>
        <c:crossBetween val="between"/>
        <c:min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"/>
          <c:y val="0.91803278688520396"/>
          <c:w val="1"/>
          <c:h val="7.1919619249074571E-2"/>
        </c:manualLayout>
      </c:layout>
      <c:spPr>
        <a:noFill/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roundedCorners val="1"/>
  <c:chart>
    <c:plotArea>
      <c:layout>
        <c:manualLayout>
          <c:layoutTarget val="inner"/>
          <c:xMode val="edge"/>
          <c:yMode val="edge"/>
          <c:x val="0.11192149626094447"/>
          <c:y val="6.0846680520411284E-2"/>
          <c:w val="0.80315056014709907"/>
          <c:h val="0.75661563399728204"/>
        </c:manualLayout>
      </c:layout>
      <c:barChart>
        <c:barDir val="col"/>
        <c:grouping val="clustered"/>
        <c:ser>
          <c:idx val="0"/>
          <c:order val="0"/>
          <c:tx>
            <c:strRef>
              <c:f>'fig7'!$L$13</c:f>
              <c:strCache>
                <c:ptCount val="1"/>
                <c:pt idx="0">
                  <c:v>Passageiros em 2018</c:v>
                </c:pt>
              </c:strCache>
            </c:strRef>
          </c:tx>
          <c:spPr>
            <a:solidFill>
              <a:srgbClr val="FBE88B"/>
            </a:solidFill>
            <a:ln w="25400">
              <a:noFill/>
            </a:ln>
          </c:spPr>
          <c:dLbls>
            <c:dLbl>
              <c:idx val="3"/>
              <c:layout>
                <c:manualLayout>
                  <c:x val="-2.314814392896181E-3"/>
                  <c:y val="5.6113951379996821E-2"/>
                </c:manualLayout>
              </c:layout>
              <c:dLblPos val="outEnd"/>
              <c:showVal val="1"/>
            </c:dLbl>
            <c:numFmt formatCode="#\ ###\ ###\ ###\ ###\ ##0" sourceLinked="0"/>
            <c:spPr>
              <a:noFill/>
              <a:ln w="25400">
                <a:noFill/>
              </a:ln>
            </c:spPr>
            <c:dLblPos val="inEnd"/>
            <c:showVal val="1"/>
          </c:dLbls>
          <c:cat>
            <c:strLit>
              <c:ptCount val="7"/>
              <c:pt idx="0">
                <c:v>Lisboa</c:v>
              </c:pt>
              <c:pt idx="1">
                <c:v>Porto</c:v>
              </c:pt>
              <c:pt idx="2">
                <c:v>Faro</c:v>
              </c:pt>
              <c:pt idx="3">
                <c:v>Ponta Delgada</c:v>
              </c:pt>
              <c:pt idx="4">
                <c:v>Funchal</c:v>
              </c:pt>
              <c:pt idx="5">
                <c:v>Outros Açores</c:v>
              </c:pt>
              <c:pt idx="6">
                <c:v>Outros Madeira</c:v>
              </c:pt>
            </c:strLit>
          </c:cat>
          <c:val>
            <c:numRef>
              <c:f>'fig7'!$N$13:$R$13</c:f>
              <c:numCache>
                <c:formatCode>0.0</c:formatCode>
                <c:ptCount val="5"/>
                <c:pt idx="0">
                  <c:v>29045.707999999999</c:v>
                </c:pt>
                <c:pt idx="1">
                  <c:v>11942.333000000001</c:v>
                </c:pt>
                <c:pt idx="2">
                  <c:v>8687.0640000000003</c:v>
                </c:pt>
                <c:pt idx="3">
                  <c:v>1909.5709999999999</c:v>
                </c:pt>
                <c:pt idx="4">
                  <c:v>3182.48</c:v>
                </c:pt>
              </c:numCache>
            </c:numRef>
          </c:val>
        </c:ser>
        <c:ser>
          <c:idx val="1"/>
          <c:order val="1"/>
          <c:tx>
            <c:strRef>
              <c:f>'fig7'!$L$14</c:f>
              <c:strCache>
                <c:ptCount val="1"/>
                <c:pt idx="0">
                  <c:v>Passageiros em 2019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dLbls>
            <c:dLbl>
              <c:idx val="3"/>
              <c:layout>
                <c:manualLayout>
                  <c:x val="-1.6522098306485126E-3"/>
                  <c:y val="6.1899880479692741E-2"/>
                </c:manualLayout>
              </c:layout>
              <c:dLblPos val="outEnd"/>
              <c:showVal val="1"/>
            </c:dLbl>
            <c:numFmt formatCode="#,##0" sourceLinked="0"/>
            <c:dLblPos val="inEnd"/>
            <c:showVal val="1"/>
          </c:dLbls>
          <c:cat>
            <c:strLit>
              <c:ptCount val="7"/>
              <c:pt idx="0">
                <c:v>Lisboa</c:v>
              </c:pt>
              <c:pt idx="1">
                <c:v>Porto</c:v>
              </c:pt>
              <c:pt idx="2">
                <c:v>Faro</c:v>
              </c:pt>
              <c:pt idx="3">
                <c:v>Ponta Delgada</c:v>
              </c:pt>
              <c:pt idx="4">
                <c:v>Funchal</c:v>
              </c:pt>
              <c:pt idx="5">
                <c:v>Outros Açores</c:v>
              </c:pt>
              <c:pt idx="6">
                <c:v>Outros Madeira</c:v>
              </c:pt>
            </c:strLit>
          </c:cat>
          <c:val>
            <c:numRef>
              <c:f>'fig7'!$N$14:$R$14</c:f>
              <c:numCache>
                <c:formatCode>0.0</c:formatCode>
                <c:ptCount val="5"/>
                <c:pt idx="0">
                  <c:v>31184.594000000001</c:v>
                </c:pt>
                <c:pt idx="1">
                  <c:v>13112.453</c:v>
                </c:pt>
                <c:pt idx="2">
                  <c:v>9010.86</c:v>
                </c:pt>
                <c:pt idx="3">
                  <c:v>2030.6759999999999</c:v>
                </c:pt>
                <c:pt idx="4">
                  <c:v>3207.4989999999998</c:v>
                </c:pt>
              </c:numCache>
            </c:numRef>
          </c:val>
        </c:ser>
        <c:gapWidth val="30"/>
        <c:axId val="95872128"/>
        <c:axId val="95873664"/>
      </c:barChart>
      <c:lineChart>
        <c:grouping val="standard"/>
        <c:ser>
          <c:idx val="2"/>
          <c:order val="2"/>
          <c:tx>
            <c:strRef>
              <c:f>'fig7'!$L$15</c:f>
              <c:strCache>
                <c:ptCount val="1"/>
                <c:pt idx="0">
                  <c:v>Aeronaves em 2018</c:v>
                </c:pt>
              </c:strCache>
            </c:strRef>
          </c:tx>
          <c:spPr>
            <a:ln w="28575">
              <a:noFill/>
            </a:ln>
          </c:spPr>
          <c:marker>
            <c:symbol val="x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dLbls>
            <c:dLbl>
              <c:idx val="2"/>
              <c:layout>
                <c:manualLayout>
                  <c:x val="-7.3090355590121836E-2"/>
                  <c:y val="-4.7479741665342565E-2"/>
                </c:manualLayout>
              </c:layout>
              <c:dLblPos val="r"/>
              <c:showVal val="1"/>
            </c:dLbl>
            <c:dLbl>
              <c:idx val="3"/>
              <c:layout>
                <c:manualLayout>
                  <c:x val="-6.4074062395366282E-2"/>
                  <c:y val="-6.5284644789846094E-2"/>
                </c:manualLayout>
              </c:layout>
              <c:dLblPos val="r"/>
              <c:showVal val="1"/>
            </c:dLbl>
            <c:dLbl>
              <c:idx val="4"/>
              <c:layout>
                <c:manualLayout>
                  <c:x val="-7.5405126455534974E-2"/>
                  <c:y val="-9.0867759231943943E-2"/>
                </c:manualLayout>
              </c:layout>
              <c:dLblPos val="r"/>
              <c:showVal val="1"/>
            </c:dLbl>
            <c:numFmt formatCode="###\ ###.0" sourceLinked="0"/>
            <c:spPr>
              <a:noFill/>
              <a:ln w="3175">
                <a:solidFill>
                  <a:schemeClr val="accent2"/>
                </a:solidFill>
              </a:ln>
            </c:spPr>
            <c:dLblPos val="l"/>
            <c:showVal val="1"/>
          </c:dLbls>
          <c:cat>
            <c:strRef>
              <c:f>'fig7'!$N$12:$R$12</c:f>
              <c:strCache>
                <c:ptCount val="5"/>
                <c:pt idx="0">
                  <c:v>Lisboa</c:v>
                </c:pt>
                <c:pt idx="1">
                  <c:v>Porto</c:v>
                </c:pt>
                <c:pt idx="2">
                  <c:v>Faro</c:v>
                </c:pt>
                <c:pt idx="3">
                  <c:v>Ponta Delgada</c:v>
                </c:pt>
                <c:pt idx="4">
                  <c:v>Funchal</c:v>
                </c:pt>
              </c:strCache>
            </c:strRef>
          </c:cat>
          <c:val>
            <c:numRef>
              <c:f>'fig7'!$N$15:$R$15</c:f>
              <c:numCache>
                <c:formatCode>0.0</c:formatCode>
                <c:ptCount val="5"/>
                <c:pt idx="0">
                  <c:v>107.182</c:v>
                </c:pt>
                <c:pt idx="1">
                  <c:v>46.040999999999997</c:v>
                </c:pt>
                <c:pt idx="2">
                  <c:v>28.587</c:v>
                </c:pt>
                <c:pt idx="3">
                  <c:v>9.8620000000000001</c:v>
                </c:pt>
                <c:pt idx="4">
                  <c:v>12.243</c:v>
                </c:pt>
              </c:numCache>
            </c:numRef>
          </c:val>
        </c:ser>
        <c:ser>
          <c:idx val="3"/>
          <c:order val="3"/>
          <c:tx>
            <c:strRef>
              <c:f>'fig7'!$L$16</c:f>
              <c:strCache>
                <c:ptCount val="1"/>
                <c:pt idx="0">
                  <c:v>Aeronaves em 2019</c:v>
                </c:pt>
              </c:strCache>
            </c:strRef>
          </c:tx>
          <c:spPr>
            <a:ln w="28575">
              <a:noFill/>
            </a:ln>
          </c:spPr>
          <c:marker>
            <c:symbol val="x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4.4929872113627072E-3"/>
                  <c:y val="-9.1051293521515145E-3"/>
                </c:manualLayout>
              </c:layout>
              <c:dLblPos val="r"/>
              <c:showVal val="1"/>
            </c:dLbl>
            <c:dLbl>
              <c:idx val="1"/>
              <c:layout>
                <c:manualLayout>
                  <c:x val="1.1164920332802928E-3"/>
                  <c:y val="-1.614960440669852E-2"/>
                </c:manualLayout>
              </c:layout>
              <c:dLblPos val="r"/>
              <c:showVal val="1"/>
            </c:dLbl>
            <c:dLbl>
              <c:idx val="2"/>
              <c:layout>
                <c:manualLayout>
                  <c:x val="-4.6677229754077398E-3"/>
                  <c:y val="-6.493415457085977E-2"/>
                </c:manualLayout>
              </c:layout>
              <c:dLblPos val="r"/>
              <c:showVal val="1"/>
            </c:dLbl>
            <c:dLbl>
              <c:idx val="3"/>
              <c:layout>
                <c:manualLayout>
                  <c:x val="-4.5926282092759885E-3"/>
                  <c:y val="-7.5064723860439539E-2"/>
                </c:manualLayout>
              </c:layout>
              <c:dLblPos val="r"/>
              <c:showVal val="1"/>
            </c:dLbl>
            <c:dLbl>
              <c:idx val="4"/>
              <c:layout>
                <c:manualLayout>
                  <c:x val="-6.3690204197615514E-3"/>
                  <c:y val="-7.0913517706765863E-2"/>
                </c:manualLayout>
              </c:layout>
              <c:dLblPos val="r"/>
              <c:showVal val="1"/>
            </c:dLbl>
            <c:dLbl>
              <c:idx val="5"/>
              <c:layout>
                <c:manualLayout>
                  <c:x val="-3.8374962054647612E-3"/>
                  <c:y val="-1.1578099446430581E-2"/>
                </c:manualLayout>
              </c:layout>
              <c:dLblPos val="r"/>
              <c:showVal val="1"/>
            </c:dLbl>
            <c:dLbl>
              <c:idx val="6"/>
              <c:layout>
                <c:manualLayout>
                  <c:x val="-4.9468185408862528E-3"/>
                  <c:y val="9.0712013705040503E-3"/>
                </c:manualLayout>
              </c:layout>
              <c:dLblPos val="r"/>
              <c:showVal val="1"/>
            </c:dLbl>
            <c:numFmt formatCode="###\ ###.0\ " sourceLinked="0"/>
            <c:spPr>
              <a:noFill/>
              <a:ln w="3175">
                <a:solidFill>
                  <a:schemeClr val="accent3"/>
                </a:solidFill>
              </a:ln>
            </c:spPr>
            <c:showVal val="1"/>
          </c:dLbls>
          <c:cat>
            <c:strRef>
              <c:f>'fig7'!$N$12:$R$12</c:f>
              <c:strCache>
                <c:ptCount val="5"/>
                <c:pt idx="0">
                  <c:v>Lisboa</c:v>
                </c:pt>
                <c:pt idx="1">
                  <c:v>Porto</c:v>
                </c:pt>
                <c:pt idx="2">
                  <c:v>Faro</c:v>
                </c:pt>
                <c:pt idx="3">
                  <c:v>Ponta Delgada</c:v>
                </c:pt>
                <c:pt idx="4">
                  <c:v>Funchal</c:v>
                </c:pt>
              </c:strCache>
            </c:strRef>
          </c:cat>
          <c:val>
            <c:numRef>
              <c:f>'fig7'!$N$16:$R$16</c:f>
              <c:numCache>
                <c:formatCode>0.0</c:formatCode>
                <c:ptCount val="5"/>
                <c:pt idx="0">
                  <c:v>109.041</c:v>
                </c:pt>
                <c:pt idx="1">
                  <c:v>48.603000000000002</c:v>
                </c:pt>
                <c:pt idx="2">
                  <c:v>29.303999999999998</c:v>
                </c:pt>
                <c:pt idx="3">
                  <c:v>10.407</c:v>
                </c:pt>
                <c:pt idx="4">
                  <c:v>11.997</c:v>
                </c:pt>
              </c:numCache>
            </c:numRef>
          </c:val>
        </c:ser>
        <c:dropLines>
          <c:spPr>
            <a:ln w="3175">
              <a:solidFill>
                <a:srgbClr val="007073"/>
              </a:solidFill>
              <a:prstDash val="solid"/>
            </a:ln>
          </c:spPr>
        </c:dropLines>
        <c:marker val="1"/>
        <c:axId val="97211136"/>
        <c:axId val="97212672"/>
      </c:lineChart>
      <c:catAx>
        <c:axId val="95872128"/>
        <c:scaling>
          <c:orientation val="minMax"/>
        </c:scaling>
        <c:axPos val="b"/>
        <c:numFmt formatCode="General" sourceLinked="1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95873664"/>
        <c:crosses val="autoZero"/>
        <c:auto val="1"/>
        <c:lblAlgn val="ctr"/>
        <c:lblOffset val="100"/>
        <c:tickLblSkip val="1"/>
        <c:tickMarkSkip val="1"/>
      </c:catAx>
      <c:valAx>
        <c:axId val="95873664"/>
        <c:scaling>
          <c:orientation val="minMax"/>
          <c:max val="40000"/>
          <c:min val="0"/>
        </c:scaling>
        <c:axPos val="l"/>
        <c:majorGridlines>
          <c:spPr>
            <a:ln w="12700">
              <a:solidFill>
                <a:schemeClr val="bg1">
                  <a:lumMod val="95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Nº de Passageiros  (10</a:t>
                </a:r>
                <a:r>
                  <a:rPr lang="pt-PT" baseline="30000"/>
                  <a:t>3</a:t>
                </a:r>
                <a:r>
                  <a:rPr lang="pt-PT"/>
                  <a:t>)</a:t>
                </a:r>
              </a:p>
            </c:rich>
          </c:tx>
          <c:layout>
            <c:manualLayout>
              <c:xMode val="edge"/>
              <c:yMode val="edge"/>
              <c:x val="3.6855526153933198E-4"/>
              <c:y val="0.16476760470702895"/>
            </c:manualLayout>
          </c:layout>
          <c:spPr>
            <a:noFill/>
            <a:ln w="25400">
              <a:noFill/>
            </a:ln>
          </c:spPr>
        </c:title>
        <c:numFmt formatCode="###\ ###" sourceLinked="0"/>
        <c:tickLblPos val="nextTo"/>
        <c:spPr>
          <a:ln w="12700">
            <a:solidFill>
              <a:schemeClr val="tx2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95872128"/>
        <c:crosses val="autoZero"/>
        <c:crossBetween val="between"/>
        <c:majorUnit val="10000"/>
      </c:valAx>
      <c:catAx>
        <c:axId val="97211136"/>
        <c:scaling>
          <c:orientation val="minMax"/>
        </c:scaling>
        <c:delete val="1"/>
        <c:axPos val="b"/>
        <c:numFmt formatCode="General" sourceLinked="1"/>
        <c:tickLblPos val="none"/>
        <c:crossAx val="97212672"/>
        <c:crosses val="autoZero"/>
        <c:auto val="1"/>
        <c:lblAlgn val="ctr"/>
        <c:lblOffset val="100"/>
      </c:catAx>
      <c:valAx>
        <c:axId val="97212672"/>
        <c:scaling>
          <c:orientation val="minMax"/>
          <c:max val="120"/>
        </c:scaling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Nº de aeronaves  (10</a:t>
                </a:r>
                <a:r>
                  <a:rPr lang="pt-PT" baseline="30000"/>
                  <a:t>3</a:t>
                </a:r>
                <a:r>
                  <a:rPr lang="pt-PT"/>
                  <a:t>)</a:t>
                </a:r>
              </a:p>
            </c:rich>
          </c:tx>
          <c:layout>
            <c:manualLayout>
              <c:xMode val="edge"/>
              <c:yMode val="edge"/>
              <c:x val="0.9725092281061567"/>
              <c:y val="0.21056262779629631"/>
            </c:manualLayout>
          </c:layout>
          <c:spPr>
            <a:noFill/>
            <a:ln w="25400">
              <a:noFill/>
            </a:ln>
          </c:spPr>
        </c:title>
        <c:numFmt formatCode="###\ ###" sourceLinked="0"/>
        <c:tickLblPos val="nextTo"/>
        <c:spPr>
          <a:ln w="12700">
            <a:solidFill>
              <a:schemeClr val="tx2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97211136"/>
        <c:crosses val="max"/>
        <c:crossBetween val="between"/>
        <c:min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"/>
          <c:y val="0.91803278688520396"/>
          <c:w val="1"/>
          <c:h val="7.1919619249074571E-2"/>
        </c:manualLayout>
      </c:layout>
      <c:spPr>
        <a:noFill/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6.8409182560359078E-2"/>
          <c:y val="2.4505075801447382E-2"/>
          <c:w val="0.93159081743964234"/>
          <c:h val="0.7335956885410011"/>
        </c:manualLayout>
      </c:layout>
      <c:lineChart>
        <c:grouping val="standard"/>
        <c:ser>
          <c:idx val="0"/>
          <c:order val="0"/>
          <c:tx>
            <c:strRef>
              <c:f>'fig8'!$T$33</c:f>
              <c:strCache>
                <c:ptCount val="1"/>
                <c:pt idx="0">
                  <c:v> Ativ. postais e courier: VVN</c:v>
                </c:pt>
              </c:strCache>
            </c:strRef>
          </c:tx>
          <c:spPr>
            <a:ln w="38100">
              <a:solidFill>
                <a:schemeClr val="accent1"/>
              </a:solidFill>
            </a:ln>
          </c:spPr>
          <c:marker>
            <c:symbol val="diamond"/>
            <c:size val="8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cat>
            <c:numRef>
              <c:f>'fig8'!$S$34:$S$39</c:f>
              <c:numCache>
                <c:formatCode>0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'fig8'!$T$34:$T$39</c:f>
              <c:numCache>
                <c:formatCode>0.0%</c:formatCode>
                <c:ptCount val="6"/>
                <c:pt idx="0">
                  <c:v>4.7128921024226056E-2</c:v>
                </c:pt>
                <c:pt idx="1">
                  <c:v>1.5785325759009927E-2</c:v>
                </c:pt>
                <c:pt idx="2">
                  <c:v>-1.2356227457539504E-3</c:v>
                </c:pt>
                <c:pt idx="3">
                  <c:v>1.52168923159961E-2</c:v>
                </c:pt>
                <c:pt idx="4">
                  <c:v>2.6278803921718108E-2</c:v>
                </c:pt>
                <c:pt idx="5">
                  <c:v>0.1310770754780719</c:v>
                </c:pt>
              </c:numCache>
            </c:numRef>
          </c:val>
        </c:ser>
        <c:ser>
          <c:idx val="1"/>
          <c:order val="1"/>
          <c:tx>
            <c:strRef>
              <c:f>'fig8'!$U$33</c:f>
              <c:strCache>
                <c:ptCount val="1"/>
                <c:pt idx="0">
                  <c:v> Telecomunicações: VVN</c:v>
                </c:pt>
              </c:strCache>
            </c:strRef>
          </c:tx>
          <c:spPr>
            <a:ln w="38100">
              <a:solidFill>
                <a:srgbClr val="808000"/>
              </a:solidFill>
            </a:ln>
          </c:spPr>
          <c:marker>
            <c:symbol val="circle"/>
            <c:size val="8"/>
            <c:spPr>
              <a:solidFill>
                <a:srgbClr val="808000"/>
              </a:solidFill>
              <a:ln>
                <a:solidFill>
                  <a:srgbClr val="808000"/>
                </a:solidFill>
              </a:ln>
            </c:spPr>
          </c:marker>
          <c:cat>
            <c:numRef>
              <c:f>'fig8'!$S$34:$S$39</c:f>
              <c:numCache>
                <c:formatCode>0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'fig8'!$U$34:$U$39</c:f>
              <c:numCache>
                <c:formatCode>0.0%</c:formatCode>
                <c:ptCount val="6"/>
                <c:pt idx="0">
                  <c:v>-8.2513053952925297E-2</c:v>
                </c:pt>
                <c:pt idx="1">
                  <c:v>-2.5031216554429081E-2</c:v>
                </c:pt>
                <c:pt idx="2">
                  <c:v>3.1537491847545729E-2</c:v>
                </c:pt>
                <c:pt idx="3">
                  <c:v>3.9093962709462193E-3</c:v>
                </c:pt>
                <c:pt idx="4">
                  <c:v>-3.6763292143895621E-2</c:v>
                </c:pt>
                <c:pt idx="5">
                  <c:v>1.6971891898478475E-2</c:v>
                </c:pt>
              </c:numCache>
            </c:numRef>
          </c:val>
        </c:ser>
        <c:ser>
          <c:idx val="2"/>
          <c:order val="2"/>
          <c:tx>
            <c:strRef>
              <c:f>'fig8'!$V$33</c:f>
              <c:strCache>
                <c:ptCount val="1"/>
                <c:pt idx="0">
                  <c:v> Ativ. postais e courier: VAB</c:v>
                </c:pt>
              </c:strCache>
            </c:strRef>
          </c:tx>
          <c:spPr>
            <a:ln w="38100">
              <a:solidFill>
                <a:schemeClr val="accent1"/>
              </a:solidFill>
              <a:prstDash val="dash"/>
            </a:ln>
          </c:spPr>
          <c:marker>
            <c:symbol val="diamond"/>
            <c:size val="8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cat>
            <c:numRef>
              <c:f>'fig8'!$S$34:$S$39</c:f>
              <c:numCache>
                <c:formatCode>0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'fig8'!$V$34:$V$39</c:f>
              <c:numCache>
                <c:formatCode>0.0%</c:formatCode>
                <c:ptCount val="6"/>
                <c:pt idx="0">
                  <c:v>6.2714213684079478E-2</c:v>
                </c:pt>
                <c:pt idx="1">
                  <c:v>6.8075654148068487E-2</c:v>
                </c:pt>
                <c:pt idx="2">
                  <c:v>-3.1942673899163609E-2</c:v>
                </c:pt>
                <c:pt idx="3">
                  <c:v>-4.5254301872506009E-2</c:v>
                </c:pt>
                <c:pt idx="4">
                  <c:v>6.894478492992473E-2</c:v>
                </c:pt>
                <c:pt idx="5">
                  <c:v>-7.6095381937066442E-2</c:v>
                </c:pt>
              </c:numCache>
            </c:numRef>
          </c:val>
        </c:ser>
        <c:ser>
          <c:idx val="3"/>
          <c:order val="3"/>
          <c:tx>
            <c:strRef>
              <c:f>'fig8'!$W$33</c:f>
              <c:strCache>
                <c:ptCount val="1"/>
                <c:pt idx="0">
                  <c:v> Telecomunicações: VAB</c:v>
                </c:pt>
              </c:strCache>
            </c:strRef>
          </c:tx>
          <c:spPr>
            <a:ln w="38100">
              <a:solidFill>
                <a:srgbClr val="808000"/>
              </a:solidFill>
              <a:prstDash val="dash"/>
            </a:ln>
          </c:spPr>
          <c:marker>
            <c:symbol val="circle"/>
            <c:size val="8"/>
            <c:spPr>
              <a:solidFill>
                <a:srgbClr val="808000"/>
              </a:solidFill>
              <a:ln>
                <a:solidFill>
                  <a:srgbClr val="808000"/>
                </a:solidFill>
              </a:ln>
            </c:spPr>
          </c:marker>
          <c:cat>
            <c:numRef>
              <c:f>'fig8'!$S$34:$S$39</c:f>
              <c:numCache>
                <c:formatCode>0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'fig8'!$W$34:$W$39</c:f>
              <c:numCache>
                <c:formatCode>0.0%</c:formatCode>
                <c:ptCount val="6"/>
                <c:pt idx="0">
                  <c:v>-4.4046847668106959E-2</c:v>
                </c:pt>
                <c:pt idx="1">
                  <c:v>2.5796512610731792E-2</c:v>
                </c:pt>
                <c:pt idx="2">
                  <c:v>1.7815314648521596E-2</c:v>
                </c:pt>
                <c:pt idx="3">
                  <c:v>-1.8611885182866161E-2</c:v>
                </c:pt>
                <c:pt idx="4">
                  <c:v>-1.3576612952657996E-2</c:v>
                </c:pt>
                <c:pt idx="5">
                  <c:v>2.6921357875563157E-2</c:v>
                </c:pt>
              </c:numCache>
            </c:numRef>
          </c:val>
        </c:ser>
        <c:marker val="1"/>
        <c:axId val="97268096"/>
        <c:axId val="97270016"/>
      </c:lineChart>
      <c:catAx>
        <c:axId val="97268096"/>
        <c:scaling>
          <c:orientation val="minMax"/>
        </c:scaling>
        <c:axPos val="b"/>
        <c:numFmt formatCode="0" sourceLinked="1"/>
        <c:majorTickMark val="none"/>
        <c:tickLblPos val="low"/>
        <c:spPr>
          <a:ln>
            <a:solidFill>
              <a:schemeClr val="tx1"/>
            </a:solidFill>
          </a:ln>
        </c:spPr>
        <c:crossAx val="97270016"/>
        <c:crosses val="autoZero"/>
        <c:auto val="1"/>
        <c:lblAlgn val="ctr"/>
        <c:lblOffset val="100"/>
      </c:catAx>
      <c:valAx>
        <c:axId val="97270016"/>
        <c:scaling>
          <c:orientation val="minMax"/>
          <c:max val="0.1"/>
          <c:min val="-0.1"/>
        </c:scaling>
        <c:axPos val="l"/>
        <c:numFmt formatCode="0.0%" sourceLinked="1"/>
        <c:tickLblPos val="nextTo"/>
        <c:spPr>
          <a:ln>
            <a:solidFill>
              <a:schemeClr val="tx1"/>
            </a:solidFill>
          </a:ln>
        </c:spPr>
        <c:crossAx val="97268096"/>
        <c:crosses val="autoZero"/>
        <c:crossBetween val="between"/>
        <c:majorUnit val="2.5000000000000012E-2"/>
      </c:valAx>
      <c:spPr>
        <a:noFill/>
      </c:spPr>
    </c:plotArea>
    <c:legend>
      <c:legendPos val="b"/>
      <c:layout>
        <c:manualLayout>
          <c:xMode val="edge"/>
          <c:yMode val="edge"/>
          <c:x val="0"/>
          <c:y val="0.87455608309970978"/>
          <c:w val="0.99866431261884836"/>
          <c:h val="0.12230581751659657"/>
        </c:manualLayout>
      </c:layout>
    </c:legend>
    <c:plotVisOnly val="1"/>
    <c:dispBlanksAs val="gap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6.840918256035905E-2"/>
          <c:y val="2.4505075801447382E-2"/>
          <c:w val="0.93159081743964256"/>
          <c:h val="0.73359568854100132"/>
        </c:manualLayout>
      </c:layout>
      <c:lineChart>
        <c:grouping val="standard"/>
        <c:ser>
          <c:idx val="0"/>
          <c:order val="0"/>
          <c:tx>
            <c:strRef>
              <c:f>'fig8'!$T$15</c:f>
              <c:strCache>
                <c:ptCount val="1"/>
                <c:pt idx="0">
                  <c:v>Postal and courier activ: Turnover</c:v>
                </c:pt>
              </c:strCache>
            </c:strRef>
          </c:tx>
          <c:spPr>
            <a:ln w="38100">
              <a:solidFill>
                <a:schemeClr val="accent1"/>
              </a:solidFill>
            </a:ln>
          </c:spPr>
          <c:marker>
            <c:symbol val="diamond"/>
            <c:size val="8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cat>
            <c:numRef>
              <c:f>'fig8'!$S$16:$S$21</c:f>
              <c:numCache>
                <c:formatCode>0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'fig8'!$T$16:$T$21</c:f>
              <c:numCache>
                <c:formatCode>0.0%</c:formatCode>
                <c:ptCount val="6"/>
                <c:pt idx="0">
                  <c:v>4.7128921024226056E-2</c:v>
                </c:pt>
                <c:pt idx="1">
                  <c:v>1.5785325759009927E-2</c:v>
                </c:pt>
                <c:pt idx="2">
                  <c:v>-1.2356227457539504E-3</c:v>
                </c:pt>
                <c:pt idx="3">
                  <c:v>1.52168923159961E-2</c:v>
                </c:pt>
                <c:pt idx="4">
                  <c:v>2.6278803921718108E-2</c:v>
                </c:pt>
                <c:pt idx="5">
                  <c:v>0.1310770754780719</c:v>
                </c:pt>
              </c:numCache>
            </c:numRef>
          </c:val>
        </c:ser>
        <c:ser>
          <c:idx val="1"/>
          <c:order val="1"/>
          <c:tx>
            <c:strRef>
              <c:f>'fig8'!$U$15</c:f>
              <c:strCache>
                <c:ptCount val="1"/>
                <c:pt idx="0">
                  <c:v>Telecommunications: Turnover</c:v>
                </c:pt>
              </c:strCache>
            </c:strRef>
          </c:tx>
          <c:spPr>
            <a:ln w="38100">
              <a:solidFill>
                <a:srgbClr val="808000"/>
              </a:solidFill>
            </a:ln>
          </c:spPr>
          <c:marker>
            <c:symbol val="circle"/>
            <c:size val="8"/>
            <c:spPr>
              <a:solidFill>
                <a:srgbClr val="808000"/>
              </a:solidFill>
              <a:ln>
                <a:solidFill>
                  <a:srgbClr val="808000"/>
                </a:solidFill>
              </a:ln>
            </c:spPr>
          </c:marker>
          <c:cat>
            <c:numRef>
              <c:f>'fig8'!$S$16:$S$21</c:f>
              <c:numCache>
                <c:formatCode>0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'fig8'!$U$16:$U$21</c:f>
              <c:numCache>
                <c:formatCode>0.0%</c:formatCode>
                <c:ptCount val="6"/>
                <c:pt idx="0">
                  <c:v>-8.2513053952925297E-2</c:v>
                </c:pt>
                <c:pt idx="1">
                  <c:v>-2.5031216554429081E-2</c:v>
                </c:pt>
                <c:pt idx="2">
                  <c:v>3.1537491847545729E-2</c:v>
                </c:pt>
                <c:pt idx="3">
                  <c:v>3.9093962709462193E-3</c:v>
                </c:pt>
                <c:pt idx="4">
                  <c:v>-3.6763292143895621E-2</c:v>
                </c:pt>
                <c:pt idx="5">
                  <c:v>1.6971891898478475E-2</c:v>
                </c:pt>
              </c:numCache>
            </c:numRef>
          </c:val>
        </c:ser>
        <c:ser>
          <c:idx val="2"/>
          <c:order val="2"/>
          <c:tx>
            <c:strRef>
              <c:f>'fig8'!$V$15</c:f>
              <c:strCache>
                <c:ptCount val="1"/>
                <c:pt idx="0">
                  <c:v>Postal and courier activ: GVA</c:v>
                </c:pt>
              </c:strCache>
            </c:strRef>
          </c:tx>
          <c:spPr>
            <a:ln w="38100">
              <a:solidFill>
                <a:schemeClr val="accent1"/>
              </a:solidFill>
              <a:prstDash val="dash"/>
            </a:ln>
          </c:spPr>
          <c:marker>
            <c:symbol val="diamond"/>
            <c:size val="8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cat>
            <c:numRef>
              <c:f>'fig8'!$S$16:$S$21</c:f>
              <c:numCache>
                <c:formatCode>0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'fig8'!$V$16:$V$21</c:f>
              <c:numCache>
                <c:formatCode>0.0%</c:formatCode>
                <c:ptCount val="6"/>
                <c:pt idx="0">
                  <c:v>6.2714213684079478E-2</c:v>
                </c:pt>
                <c:pt idx="1">
                  <c:v>6.8075654148068487E-2</c:v>
                </c:pt>
                <c:pt idx="2">
                  <c:v>-3.1942673899163609E-2</c:v>
                </c:pt>
                <c:pt idx="3">
                  <c:v>-4.5254301872506009E-2</c:v>
                </c:pt>
                <c:pt idx="4">
                  <c:v>6.894478492992473E-2</c:v>
                </c:pt>
                <c:pt idx="5">
                  <c:v>-7.6095381937066442E-2</c:v>
                </c:pt>
              </c:numCache>
            </c:numRef>
          </c:val>
        </c:ser>
        <c:ser>
          <c:idx val="3"/>
          <c:order val="3"/>
          <c:tx>
            <c:strRef>
              <c:f>'fig8'!$W$15</c:f>
              <c:strCache>
                <c:ptCount val="1"/>
                <c:pt idx="0">
                  <c:v>Telecommunications: GVA</c:v>
                </c:pt>
              </c:strCache>
            </c:strRef>
          </c:tx>
          <c:spPr>
            <a:ln w="38100">
              <a:solidFill>
                <a:srgbClr val="808000"/>
              </a:solidFill>
              <a:prstDash val="dash"/>
            </a:ln>
          </c:spPr>
          <c:marker>
            <c:symbol val="circle"/>
            <c:size val="8"/>
            <c:spPr>
              <a:solidFill>
                <a:srgbClr val="808000"/>
              </a:solidFill>
              <a:ln>
                <a:solidFill>
                  <a:srgbClr val="808000"/>
                </a:solidFill>
              </a:ln>
            </c:spPr>
          </c:marker>
          <c:cat>
            <c:numRef>
              <c:f>'fig8'!$S$16:$S$21</c:f>
              <c:numCache>
                <c:formatCode>0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'fig8'!$W$16:$W$21</c:f>
              <c:numCache>
                <c:formatCode>0.0%</c:formatCode>
                <c:ptCount val="6"/>
                <c:pt idx="0">
                  <c:v>-4.4046847668106959E-2</c:v>
                </c:pt>
                <c:pt idx="1">
                  <c:v>2.5796512610731792E-2</c:v>
                </c:pt>
                <c:pt idx="2">
                  <c:v>1.7815314648521596E-2</c:v>
                </c:pt>
                <c:pt idx="3">
                  <c:v>-1.8611885182866161E-2</c:v>
                </c:pt>
                <c:pt idx="4">
                  <c:v>-1.3576612952657996E-2</c:v>
                </c:pt>
                <c:pt idx="5">
                  <c:v>2.6921357875563157E-2</c:v>
                </c:pt>
              </c:numCache>
            </c:numRef>
          </c:val>
        </c:ser>
        <c:marker val="1"/>
        <c:axId val="97299840"/>
        <c:axId val="97310208"/>
      </c:lineChart>
      <c:catAx>
        <c:axId val="97299840"/>
        <c:scaling>
          <c:orientation val="minMax"/>
        </c:scaling>
        <c:axPos val="b"/>
        <c:numFmt formatCode="0" sourceLinked="1"/>
        <c:majorTickMark val="none"/>
        <c:tickLblPos val="low"/>
        <c:spPr>
          <a:ln>
            <a:solidFill>
              <a:schemeClr val="tx1"/>
            </a:solidFill>
          </a:ln>
        </c:spPr>
        <c:crossAx val="97310208"/>
        <c:crosses val="autoZero"/>
        <c:auto val="1"/>
        <c:lblAlgn val="ctr"/>
        <c:lblOffset val="100"/>
      </c:catAx>
      <c:valAx>
        <c:axId val="97310208"/>
        <c:scaling>
          <c:orientation val="minMax"/>
          <c:max val="0.1"/>
          <c:min val="-0.1"/>
        </c:scaling>
        <c:axPos val="l"/>
        <c:numFmt formatCode="0.0%" sourceLinked="1"/>
        <c:tickLblPos val="nextTo"/>
        <c:spPr>
          <a:ln>
            <a:solidFill>
              <a:schemeClr val="tx1"/>
            </a:solidFill>
          </a:ln>
        </c:spPr>
        <c:crossAx val="97299840"/>
        <c:crosses val="autoZero"/>
        <c:crossBetween val="between"/>
        <c:majorUnit val="2.5000000000000012E-2"/>
      </c:valAx>
      <c:spPr>
        <a:noFill/>
      </c:spPr>
    </c:plotArea>
    <c:legend>
      <c:legendPos val="b"/>
      <c:layout>
        <c:manualLayout>
          <c:xMode val="edge"/>
          <c:yMode val="edge"/>
          <c:x val="0"/>
          <c:y val="0.87455608309970978"/>
          <c:w val="0.9986643126188488"/>
          <c:h val="0.12230581751659657"/>
        </c:manualLayout>
      </c:layout>
    </c:legend>
    <c:plotVisOnly val="1"/>
    <c:dispBlanksAs val="gap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0455" l="0.70000000000000062" r="0.70000000000000062" t="0.7500000000000045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autoTitleDeleted val="1"/>
    <c:plotArea>
      <c:layout>
        <c:manualLayout>
          <c:layoutTarget val="inner"/>
          <c:xMode val="edge"/>
          <c:yMode val="edge"/>
          <c:x val="7.8724025350489724E-2"/>
          <c:y val="9.3495719558401663E-2"/>
          <c:w val="0.90738723513219399"/>
          <c:h val="0.7496792206808327"/>
        </c:manualLayout>
      </c:layout>
      <c:barChart>
        <c:barDir val="col"/>
        <c:grouping val="clustered"/>
        <c:ser>
          <c:idx val="0"/>
          <c:order val="0"/>
          <c:tx>
            <c:strRef>
              <c:f>'fig9'!$L$16</c:f>
              <c:strCache>
                <c:ptCount val="1"/>
                <c:pt idx="0">
                  <c:v>Clientes do Serviço de acesso à Internet por 100 habitantes</c:v>
                </c:pt>
              </c:strCache>
            </c:strRef>
          </c:tx>
          <c:spPr>
            <a:solidFill>
              <a:srgbClr val="F7D117"/>
            </a:solidFill>
          </c:spPr>
          <c:dLbls>
            <c:dLbl>
              <c:idx val="0"/>
              <c:layout>
                <c:manualLayout>
                  <c:x val="0"/>
                  <c:y val="1.150434653985504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85-4C48-8935-1E280856A73D}"/>
                </c:ext>
              </c:extLst>
            </c:dLbl>
            <c:dLbl>
              <c:idx val="1"/>
              <c:layout>
                <c:manualLayout>
                  <c:x val="-2.995608096004832E-17"/>
                  <c:y val="2.159243346725175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85-4C48-8935-1E280856A73D}"/>
                </c:ext>
              </c:extLst>
            </c:dLbl>
            <c:dLbl>
              <c:idx val="2"/>
              <c:layout>
                <c:manualLayout>
                  <c:x val="-5.9912161920098489E-17"/>
                  <c:y val="1.619432510043880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685-4C48-8935-1E280856A73D}"/>
                </c:ext>
              </c:extLst>
            </c:dLbl>
            <c:dLbl>
              <c:idx val="3"/>
              <c:layout>
                <c:manualLayout>
                  <c:x val="-3.2679738562092255E-3"/>
                  <c:y val="1.619432510043882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685-4C48-8935-1E280856A73D}"/>
                </c:ext>
              </c:extLst>
            </c:dLbl>
            <c:dLbl>
              <c:idx val="4"/>
              <c:layout>
                <c:manualLayout>
                  <c:x val="-1.6339869281045949E-3"/>
                  <c:y val="3.003515996252780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685-4C48-8935-1E280856A7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pt-PT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'fig9'!$M$15:$R$15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'fig9'!$M$16:$R$16</c:f>
              <c:numCache>
                <c:formatCode>_(* #,##0.0_);_(* \(#,##0.0\);_(* "-"??_);_(@_)</c:formatCode>
                <c:ptCount val="6"/>
                <c:pt idx="0">
                  <c:v>26.6</c:v>
                </c:pt>
                <c:pt idx="1">
                  <c:v>29.1</c:v>
                </c:pt>
                <c:pt idx="2">
                  <c:v>31.1</c:v>
                </c:pt>
                <c:pt idx="3">
                  <c:v>32.9</c:v>
                </c:pt>
                <c:pt idx="4">
                  <c:v>34</c:v>
                </c:pt>
                <c:pt idx="5">
                  <c:v>35.4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685-4C48-8935-1E280856A73D}"/>
            </c:ext>
          </c:extLst>
        </c:ser>
        <c:ser>
          <c:idx val="1"/>
          <c:order val="1"/>
          <c:tx>
            <c:strRef>
              <c:f>'fig9'!$L$17</c:f>
              <c:strCache>
                <c:ptCount val="1"/>
                <c:pt idx="0">
                  <c:v>Acessos de banda larga fixa por 100 habitantes</c:v>
                </c:pt>
              </c:strCache>
            </c:strRef>
          </c:tx>
          <c:spPr>
            <a:solidFill>
              <a:srgbClr val="8A8F05"/>
            </a:solidFill>
          </c:spP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pt-PT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'fig9'!$M$15:$R$15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'fig9'!$M$17:$R$17</c:f>
              <c:numCache>
                <c:formatCode>_(* #,##0.0_);_(* \(#,##0.0\);_(* "-"??_);_(@_)</c:formatCode>
                <c:ptCount val="6"/>
                <c:pt idx="0">
                  <c:v>27.5</c:v>
                </c:pt>
                <c:pt idx="1">
                  <c:v>30.4</c:v>
                </c:pt>
                <c:pt idx="2">
                  <c:v>32.700000000000003</c:v>
                </c:pt>
                <c:pt idx="3">
                  <c:v>34.700000000000003</c:v>
                </c:pt>
                <c:pt idx="4">
                  <c:v>36.799999999999997</c:v>
                </c:pt>
                <c:pt idx="5">
                  <c:v>38.6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3685-4C48-8935-1E280856A73D}"/>
            </c:ext>
          </c:extLst>
        </c:ser>
        <c:dLbls>
          <c:showVal val="1"/>
        </c:dLbls>
        <c:gapWidth val="20"/>
        <c:axId val="97396224"/>
        <c:axId val="97398144"/>
      </c:barChart>
      <c:catAx>
        <c:axId val="9739622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%</a:t>
                </a:r>
              </a:p>
            </c:rich>
          </c:tx>
          <c:layout>
            <c:manualLayout>
              <c:xMode val="edge"/>
              <c:yMode val="edge"/>
              <c:x val="5.7576994180075364E-2"/>
              <c:y val="1.1390080032644961E-5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700"/>
            </a:pPr>
            <a:endParaRPr lang="pt-PT"/>
          </a:p>
        </c:txPr>
        <c:crossAx val="97398144"/>
        <c:crosses val="autoZero"/>
        <c:auto val="1"/>
        <c:lblAlgn val="ctr"/>
        <c:lblOffset val="100"/>
      </c:catAx>
      <c:valAx>
        <c:axId val="97398144"/>
        <c:scaling>
          <c:orientation val="minMax"/>
          <c:max val="50"/>
        </c:scaling>
        <c:axPos val="l"/>
        <c:numFmt formatCode="#\ ###\ ##0" sourceLinked="0"/>
        <c:tickLblPos val="nextTo"/>
        <c:txPr>
          <a:bodyPr/>
          <a:lstStyle/>
          <a:p>
            <a:pPr>
              <a:defRPr sz="700"/>
            </a:pPr>
            <a:endParaRPr lang="pt-PT"/>
          </a:p>
        </c:txPr>
        <c:crossAx val="9739622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9.7391304347826155E-2"/>
          <c:y val="0.91462491228400411"/>
          <c:w val="0.89999990870706359"/>
          <c:h val="7.9085782654492814E-2"/>
        </c:manualLayout>
      </c:layout>
      <c:txPr>
        <a:bodyPr/>
        <a:lstStyle/>
        <a:p>
          <a:pPr>
            <a:defRPr sz="700"/>
          </a:pPr>
          <a:endParaRPr lang="pt-PT"/>
        </a:p>
      </c:txPr>
    </c:legend>
    <c:plotVisOnly val="1"/>
    <c:dispBlanksAs val="gap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autoTitleDeleted val="1"/>
    <c:plotArea>
      <c:layout>
        <c:manualLayout>
          <c:layoutTarget val="inner"/>
          <c:xMode val="edge"/>
          <c:yMode val="edge"/>
          <c:x val="7.8724025350489724E-2"/>
          <c:y val="9.3495719558401663E-2"/>
          <c:w val="0.90738723513219399"/>
          <c:h val="0.74967922068083315"/>
        </c:manualLayout>
      </c:layout>
      <c:barChart>
        <c:barDir val="col"/>
        <c:grouping val="clustered"/>
        <c:ser>
          <c:idx val="0"/>
          <c:order val="0"/>
          <c:tx>
            <c:strRef>
              <c:f>'fig9'!$L$22</c:f>
              <c:strCache>
                <c:ptCount val="1"/>
                <c:pt idx="0">
                  <c:v>Customers per 100 inhabitants</c:v>
                </c:pt>
              </c:strCache>
            </c:strRef>
          </c:tx>
          <c:spPr>
            <a:solidFill>
              <a:srgbClr val="F7D117"/>
            </a:solidFill>
          </c:spPr>
          <c:dLbls>
            <c:dLbl>
              <c:idx val="0"/>
              <c:layout>
                <c:manualLayout>
                  <c:x val="0"/>
                  <c:y val="1.1504346539855041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85-4C48-8935-1E280856A73D}"/>
                </c:ext>
              </c:extLst>
            </c:dLbl>
            <c:dLbl>
              <c:idx val="1"/>
              <c:layout>
                <c:manualLayout>
                  <c:x val="-2.9956080960048363E-17"/>
                  <c:y val="2.159243346725175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85-4C48-8935-1E280856A73D}"/>
                </c:ext>
              </c:extLst>
            </c:dLbl>
            <c:dLbl>
              <c:idx val="2"/>
              <c:layout>
                <c:manualLayout>
                  <c:x val="-5.9912161920098637E-17"/>
                  <c:y val="1.6194325100438809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685-4C48-8935-1E280856A73D}"/>
                </c:ext>
              </c:extLst>
            </c:dLbl>
            <c:dLbl>
              <c:idx val="3"/>
              <c:layout>
                <c:manualLayout>
                  <c:x val="-3.2679738562092276E-3"/>
                  <c:y val="1.619432510043882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685-4C48-8935-1E280856A73D}"/>
                </c:ext>
              </c:extLst>
            </c:dLbl>
            <c:dLbl>
              <c:idx val="4"/>
              <c:layout>
                <c:manualLayout>
                  <c:x val="-1.6339869281045956E-3"/>
                  <c:y val="3.0035159962527806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685-4C48-8935-1E280856A73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pt-PT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'fig9'!$M$15:$R$15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'fig9'!$M$22:$R$22</c:f>
              <c:numCache>
                <c:formatCode>_(* #,##0.0_);_(* \(#,##0.0\);_(* "-"??_);_(@_)</c:formatCode>
                <c:ptCount val="6"/>
                <c:pt idx="0">
                  <c:v>26.6</c:v>
                </c:pt>
                <c:pt idx="1">
                  <c:v>29.1</c:v>
                </c:pt>
                <c:pt idx="2">
                  <c:v>31.1</c:v>
                </c:pt>
                <c:pt idx="3">
                  <c:v>32.9</c:v>
                </c:pt>
                <c:pt idx="4">
                  <c:v>34</c:v>
                </c:pt>
                <c:pt idx="5">
                  <c:v>35.4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685-4C48-8935-1E280856A73D}"/>
            </c:ext>
          </c:extLst>
        </c:ser>
        <c:ser>
          <c:idx val="1"/>
          <c:order val="1"/>
          <c:tx>
            <c:strRef>
              <c:f>'fig9'!$L$23</c:f>
              <c:strCache>
                <c:ptCount val="1"/>
                <c:pt idx="0">
                  <c:v>Fixed Broadband accesses per 100 inhabitants</c:v>
                </c:pt>
              </c:strCache>
            </c:strRef>
          </c:tx>
          <c:spPr>
            <a:solidFill>
              <a:srgbClr val="8A8F05"/>
            </a:solidFill>
          </c:spP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pt-PT"/>
              </a:p>
            </c:tx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'fig9'!$M$15:$R$15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'fig9'!$M$23:$R$23</c:f>
              <c:numCache>
                <c:formatCode>_(* #,##0.0_);_(* \(#,##0.0\);_(* "-"??_);_(@_)</c:formatCode>
                <c:ptCount val="6"/>
                <c:pt idx="0">
                  <c:v>27.5</c:v>
                </c:pt>
                <c:pt idx="1">
                  <c:v>30.4</c:v>
                </c:pt>
                <c:pt idx="2">
                  <c:v>32.700000000000003</c:v>
                </c:pt>
                <c:pt idx="3">
                  <c:v>34.700000000000003</c:v>
                </c:pt>
                <c:pt idx="4">
                  <c:v>36.799999999999997</c:v>
                </c:pt>
                <c:pt idx="5">
                  <c:v>38.6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3685-4C48-8935-1E280856A73D}"/>
            </c:ext>
          </c:extLst>
        </c:ser>
        <c:dLbls>
          <c:showVal val="1"/>
        </c:dLbls>
        <c:gapWidth val="20"/>
        <c:axId val="97438720"/>
        <c:axId val="97461376"/>
      </c:barChart>
      <c:catAx>
        <c:axId val="9743872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%</a:t>
                </a:r>
              </a:p>
            </c:rich>
          </c:tx>
          <c:layout>
            <c:manualLayout>
              <c:xMode val="edge"/>
              <c:yMode val="edge"/>
              <c:x val="5.7576994180075385E-2"/>
              <c:y val="1.1390080032644961E-5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700"/>
            </a:pPr>
            <a:endParaRPr lang="pt-PT"/>
          </a:p>
        </c:txPr>
        <c:crossAx val="97461376"/>
        <c:crosses val="autoZero"/>
        <c:auto val="1"/>
        <c:lblAlgn val="ctr"/>
        <c:lblOffset val="100"/>
      </c:catAx>
      <c:valAx>
        <c:axId val="97461376"/>
        <c:scaling>
          <c:orientation val="minMax"/>
          <c:max val="50"/>
        </c:scaling>
        <c:axPos val="l"/>
        <c:numFmt formatCode="#\ ###\ ##0" sourceLinked="0"/>
        <c:tickLblPos val="nextTo"/>
        <c:txPr>
          <a:bodyPr/>
          <a:lstStyle/>
          <a:p>
            <a:pPr>
              <a:defRPr sz="700"/>
            </a:pPr>
            <a:endParaRPr lang="pt-PT"/>
          </a:p>
        </c:txPr>
        <c:crossAx val="97438720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9.7391304347826196E-2"/>
          <c:y val="0.91462491228400455"/>
          <c:w val="0.89999990870706359"/>
          <c:h val="7.9085782654492814E-2"/>
        </c:manualLayout>
      </c:layout>
      <c:txPr>
        <a:bodyPr/>
        <a:lstStyle/>
        <a:p>
          <a:pPr>
            <a:defRPr sz="700"/>
          </a:pPr>
          <a:endParaRPr lang="pt-PT"/>
        </a:p>
      </c:txPr>
    </c:legend>
    <c:plotVisOnly val="1"/>
    <c:dispBlanksAs val="gap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autoTitleDeleted val="1"/>
    <c:plotArea>
      <c:layout>
        <c:manualLayout>
          <c:layoutTarget val="inner"/>
          <c:xMode val="edge"/>
          <c:yMode val="edge"/>
          <c:x val="0.28957492863192896"/>
          <c:y val="7.3685429686347434E-2"/>
          <c:w val="0.39475462977486847"/>
          <c:h val="0.83123631240804363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rgbClr val="C4C782"/>
              </a:solidFill>
            </c:spPr>
          </c:dPt>
          <c:dPt>
            <c:idx val="2"/>
            <c:spPr>
              <a:solidFill>
                <a:srgbClr val="FBE88B"/>
              </a:solidFill>
            </c:spPr>
          </c:dPt>
          <c:dPt>
            <c:idx val="3"/>
            <c:spPr>
              <a:solidFill>
                <a:srgbClr val="8A8F05"/>
              </a:solidFill>
            </c:spPr>
          </c:dPt>
          <c:dLbls>
            <c:dLbl>
              <c:idx val="0"/>
              <c:layout>
                <c:manualLayout>
                  <c:x val="-7.1780071315787133E-3"/>
                  <c:y val="1.3982096750824939E-3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-1.4453890474846014E-2"/>
                  <c:y val="-1.0022631179591334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>
                      <a:solidFill>
                        <a:sysClr val="windowText" lastClr="000000"/>
                      </a:solidFill>
                    </a:defRPr>
                  </a:pPr>
                  <a:endParaRPr lang="pt-PT"/>
                </a:p>
              </c:txPr>
              <c:showCatName val="1"/>
              <c:showPercent val="1"/>
            </c:dLbl>
            <c:dLbl>
              <c:idx val="2"/>
              <c:layout>
                <c:manualLayout>
                  <c:x val="-3.5817883322353652E-2"/>
                  <c:y val="-5.5425471901270104E-2"/>
                </c:manualLayout>
              </c:layout>
              <c:showCatName val="1"/>
              <c:showPercent val="1"/>
            </c:dLbl>
            <c:dLbl>
              <c:idx val="3"/>
              <c:layout>
                <c:manualLayout>
                  <c:x val="4.742395248402715E-3"/>
                  <c:y val="5.1761501981053927E-2"/>
                </c:manualLayout>
              </c:layout>
              <c:showCatName val="1"/>
              <c:showPercent val="1"/>
            </c:dLbl>
            <c:numFmt formatCode="0.0%" sourceLinked="0"/>
            <c:txPr>
              <a:bodyPr/>
              <a:lstStyle/>
              <a:p>
                <a:pPr>
                  <a:defRPr sz="700"/>
                </a:pPr>
                <a:endParaRPr lang="pt-PT"/>
              </a:p>
            </c:txPr>
            <c:showCatName val="1"/>
            <c:showPercent val="1"/>
          </c:dLbls>
          <c:cat>
            <c:strRef>
              <c:f>'fig10'!$K$21:$K$24</c:f>
              <c:strCache>
                <c:ptCount val="4"/>
                <c:pt idx="0">
                  <c:v>  Televisão por satélite (DTH)</c:v>
                </c:pt>
                <c:pt idx="1">
                  <c:v>  Televisão por fibra ótica (FTTH)</c:v>
                </c:pt>
                <c:pt idx="2">
                  <c:v>  Outros</c:v>
                </c:pt>
                <c:pt idx="3">
                  <c:v>  Televisão por cabo</c:v>
                </c:pt>
              </c:strCache>
            </c:strRef>
          </c:cat>
          <c:val>
            <c:numRef>
              <c:f>'fig10'!$L$21:$L$24</c:f>
              <c:numCache>
                <c:formatCode>#,##0</c:formatCode>
                <c:ptCount val="4"/>
                <c:pt idx="0">
                  <c:v>464.07400000000001</c:v>
                </c:pt>
                <c:pt idx="1">
                  <c:v>1912.009</c:v>
                </c:pt>
                <c:pt idx="2">
                  <c:v>370.21100000000001</c:v>
                </c:pt>
                <c:pt idx="3">
                  <c:v>1332.884</c:v>
                </c:pt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  <c:dispBlanksAs val="zero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autoTitleDeleted val="1"/>
    <c:plotArea>
      <c:layout>
        <c:manualLayout>
          <c:layoutTarget val="inner"/>
          <c:xMode val="edge"/>
          <c:yMode val="edge"/>
          <c:x val="0.28957492863192896"/>
          <c:y val="7.3685429686347434E-2"/>
          <c:w val="0.39475462977486869"/>
          <c:h val="0.83123631240804363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chemeClr val="accent1"/>
              </a:solidFill>
            </c:spPr>
          </c:dPt>
          <c:dPt>
            <c:idx val="1"/>
            <c:spPr>
              <a:solidFill>
                <a:srgbClr val="C4C782"/>
              </a:solidFill>
            </c:spPr>
          </c:dPt>
          <c:dPt>
            <c:idx val="2"/>
            <c:spPr>
              <a:solidFill>
                <a:srgbClr val="FBE88B"/>
              </a:solidFill>
            </c:spPr>
          </c:dPt>
          <c:dPt>
            <c:idx val="3"/>
            <c:spPr>
              <a:solidFill>
                <a:srgbClr val="8A8F05"/>
              </a:solidFill>
            </c:spPr>
          </c:dPt>
          <c:dLbls>
            <c:dLbl>
              <c:idx val="0"/>
              <c:layout>
                <c:manualLayout>
                  <c:x val="-7.1780071315787133E-3"/>
                  <c:y val="1.3982096750824939E-3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-1.4453890474846014E-2"/>
                  <c:y val="-1.0022631179591334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>
                      <a:solidFill>
                        <a:sysClr val="windowText" lastClr="000000"/>
                      </a:solidFill>
                    </a:defRPr>
                  </a:pPr>
                  <a:endParaRPr lang="pt-PT"/>
                </a:p>
              </c:txPr>
              <c:showCatName val="1"/>
              <c:showPercent val="1"/>
            </c:dLbl>
            <c:dLbl>
              <c:idx val="2"/>
              <c:layout>
                <c:manualLayout>
                  <c:x val="-3.5817883322353652E-2"/>
                  <c:y val="-5.5425471901270104E-2"/>
                </c:manualLayout>
              </c:layout>
              <c:showCatName val="1"/>
              <c:showPercent val="1"/>
            </c:dLbl>
            <c:dLbl>
              <c:idx val="3"/>
              <c:layout>
                <c:manualLayout>
                  <c:x val="4.742395248402715E-3"/>
                  <c:y val="5.1761501981053927E-2"/>
                </c:manualLayout>
              </c:layout>
              <c:showCatName val="1"/>
              <c:showPercent val="1"/>
            </c:dLbl>
            <c:numFmt formatCode="0.0%" sourceLinked="0"/>
            <c:txPr>
              <a:bodyPr/>
              <a:lstStyle/>
              <a:p>
                <a:pPr>
                  <a:defRPr sz="700"/>
                </a:pPr>
                <a:endParaRPr lang="pt-PT"/>
              </a:p>
            </c:txPr>
            <c:showCatName val="1"/>
            <c:showPercent val="1"/>
          </c:dLbls>
          <c:cat>
            <c:strRef>
              <c:f>'fig10'!$K$29:$K$32</c:f>
              <c:strCache>
                <c:ptCount val="4"/>
                <c:pt idx="0">
                  <c:v>Satellite TV (DTH)</c:v>
                </c:pt>
                <c:pt idx="1">
                  <c:v>Fiber optic TV (FTTH)</c:v>
                </c:pt>
                <c:pt idx="2">
                  <c:v>Other</c:v>
                </c:pt>
                <c:pt idx="3">
                  <c:v>Cable TV</c:v>
                </c:pt>
              </c:strCache>
            </c:strRef>
          </c:cat>
          <c:val>
            <c:numRef>
              <c:f>'fig10'!$L$29:$L$32</c:f>
              <c:numCache>
                <c:formatCode>#,##0</c:formatCode>
                <c:ptCount val="4"/>
                <c:pt idx="0">
                  <c:v>464.07400000000001</c:v>
                </c:pt>
                <c:pt idx="1">
                  <c:v>1912.009</c:v>
                </c:pt>
                <c:pt idx="2">
                  <c:v>370.21100000000001</c:v>
                </c:pt>
                <c:pt idx="3">
                  <c:v>1332.884</c:v>
                </c:pt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  <c:dispBlanksAs val="zero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autoTitleDeleted val="1"/>
    <c:plotArea>
      <c:layout>
        <c:manualLayout>
          <c:layoutTarget val="inner"/>
          <c:xMode val="edge"/>
          <c:yMode val="edge"/>
          <c:x val="7.3282667802814533E-2"/>
          <c:y val="0.14098284010795012"/>
          <c:w val="0.87697764521990262"/>
          <c:h val="0.60355079189245608"/>
        </c:manualLayout>
      </c:layout>
      <c:barChart>
        <c:barDir val="col"/>
        <c:grouping val="clustered"/>
        <c:ser>
          <c:idx val="0"/>
          <c:order val="0"/>
          <c:tx>
            <c:strRef>
              <c:f>'fig2'!$O$18</c:f>
              <c:strCache>
                <c:ptCount val="1"/>
                <c:pt idx="0">
                  <c:v>Lugares-quilómetro (LKm)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dLbls>
            <c:dLbl>
              <c:idx val="0"/>
              <c:layout>
                <c:manualLayout>
                  <c:x val="0"/>
                  <c:y val="1.1709601873536301E-2"/>
                </c:manualLayout>
              </c:layout>
              <c:showVal val="1"/>
            </c:dLbl>
            <c:dLbl>
              <c:idx val="2"/>
              <c:layout>
                <c:manualLayout>
                  <c:x val="0"/>
                  <c:y val="7.8064012490242024E-3"/>
                </c:manualLayout>
              </c:layout>
              <c:showVal val="1"/>
            </c:dLbl>
            <c:dLbl>
              <c:idx val="3"/>
              <c:layout>
                <c:manualLayout>
                  <c:x val="0"/>
                  <c:y val="7.8064012490242024E-3"/>
                </c:manualLayout>
              </c:layout>
              <c:showVal val="1"/>
            </c:dLbl>
            <c:dLbl>
              <c:idx val="4"/>
              <c:layout>
                <c:manualLayout>
                  <c:x val="0"/>
                  <c:y val="7.8064012490242024E-3"/>
                </c:manualLayout>
              </c:layout>
              <c:showVal val="1"/>
            </c:dLbl>
            <c:dLbl>
              <c:idx val="5"/>
              <c:layout>
                <c:manualLayout>
                  <c:x val="-2.6958669388005402E-3"/>
                  <c:y val="7.8064012490242814E-3"/>
                </c:manualLayout>
              </c:layout>
              <c:showVal val="1"/>
            </c:dLbl>
            <c:numFmt formatCode="###\ ###" sourceLinked="0"/>
            <c:showVal val="1"/>
          </c:dLbls>
          <c:cat>
            <c:multiLvlStrRef>
              <c:f>'fig2'!$M$37:$N$39</c:f>
              <c:multiLvlStrCache>
                <c:ptCount val="3"/>
                <c:lvl>
                  <c:pt idx="0">
                    <c:v>Lisboa</c:v>
                  </c:pt>
                  <c:pt idx="1">
                    <c:v>Porto</c:v>
                  </c:pt>
                  <c:pt idx="2">
                    <c:v>Sul do Tejo</c:v>
                  </c:pt>
                </c:lvl>
                <c:lvl>
                  <c:pt idx="0">
                    <c:v>2019</c:v>
                  </c:pt>
                </c:lvl>
              </c:multiLvlStrCache>
            </c:multiLvlStrRef>
          </c:cat>
          <c:val>
            <c:numRef>
              <c:f>'fig2'!$O$37:$O$39</c:f>
              <c:numCache>
                <c:formatCode>0.0</c:formatCode>
                <c:ptCount val="3"/>
                <c:pt idx="0">
                  <c:v>3535.7869999999998</c:v>
                </c:pt>
                <c:pt idx="1">
                  <c:v>1705.0060000000001</c:v>
                </c:pt>
                <c:pt idx="2">
                  <c:v>314.40699999999998</c:v>
                </c:pt>
              </c:numCache>
            </c:numRef>
          </c:val>
        </c:ser>
        <c:ser>
          <c:idx val="1"/>
          <c:order val="1"/>
          <c:tx>
            <c:strRef>
              <c:f>'fig2'!$P$18</c:f>
              <c:strCache>
                <c:ptCount val="1"/>
                <c:pt idx="0">
                  <c:v>Passageiros-quilómetro (PKm)</c:v>
                </c:pt>
              </c:strCache>
            </c:strRef>
          </c:tx>
          <c:spPr>
            <a:solidFill>
              <a:srgbClr val="7FB7B9"/>
            </a:solidFill>
            <a:ln>
              <a:noFill/>
            </a:ln>
          </c:spPr>
          <c:dLbls>
            <c:dLbl>
              <c:idx val="0"/>
              <c:layout>
                <c:manualLayout>
                  <c:x val="-2.6958669388006382E-3"/>
                  <c:y val="1.1709601873536301E-2"/>
                </c:manualLayout>
              </c:layout>
              <c:showVal val="1"/>
            </c:dLbl>
            <c:dLbl>
              <c:idx val="1"/>
              <c:layout>
                <c:manualLayout>
                  <c:x val="0"/>
                  <c:y val="1.1709601873536301E-2"/>
                </c:manualLayout>
              </c:layout>
              <c:showVal val="1"/>
            </c:dLbl>
            <c:dLbl>
              <c:idx val="3"/>
              <c:layout>
                <c:manualLayout>
                  <c:x val="0"/>
                  <c:y val="1.1709601873536229E-2"/>
                </c:manualLayout>
              </c:layout>
              <c:showVal val="1"/>
            </c:dLbl>
            <c:dLbl>
              <c:idx val="4"/>
              <c:layout>
                <c:manualLayout>
                  <c:x val="0"/>
                  <c:y val="1.1709601873536229E-2"/>
                </c:manualLayout>
              </c:layout>
              <c:showVal val="1"/>
            </c:dLbl>
            <c:dLbl>
              <c:idx val="5"/>
              <c:layout>
                <c:manualLayout>
                  <c:x val="0"/>
                  <c:y val="1.1709601873536301E-2"/>
                </c:manualLayout>
              </c:layout>
              <c:showVal val="1"/>
            </c:dLbl>
            <c:numFmt formatCode="###\ ###" sourceLinked="0"/>
            <c:showVal val="1"/>
          </c:dLbls>
          <c:cat>
            <c:multiLvlStrRef>
              <c:f>'fig2'!$M$37:$N$39</c:f>
              <c:multiLvlStrCache>
                <c:ptCount val="3"/>
                <c:lvl>
                  <c:pt idx="0">
                    <c:v>Lisboa</c:v>
                  </c:pt>
                  <c:pt idx="1">
                    <c:v>Porto</c:v>
                  </c:pt>
                  <c:pt idx="2">
                    <c:v>Sul do Tejo</c:v>
                  </c:pt>
                </c:lvl>
                <c:lvl>
                  <c:pt idx="0">
                    <c:v>2019</c:v>
                  </c:pt>
                </c:lvl>
              </c:multiLvlStrCache>
            </c:multiLvlStrRef>
          </c:cat>
          <c:val>
            <c:numRef>
              <c:f>'fig2'!$P$37:$P$39</c:f>
              <c:numCache>
                <c:formatCode>0.0</c:formatCode>
                <c:ptCount val="3"/>
                <c:pt idx="0">
                  <c:v>877.50900000000001</c:v>
                </c:pt>
                <c:pt idx="1">
                  <c:v>375.78699999999998</c:v>
                </c:pt>
                <c:pt idx="2">
                  <c:v>38.368000000000002</c:v>
                </c:pt>
              </c:numCache>
            </c:numRef>
          </c:val>
        </c:ser>
        <c:gapWidth val="30"/>
        <c:axId val="84178048"/>
        <c:axId val="84179584"/>
      </c:barChart>
      <c:lineChart>
        <c:grouping val="standard"/>
        <c:ser>
          <c:idx val="2"/>
          <c:order val="2"/>
          <c:tx>
            <c:strRef>
              <c:f>'fig2'!$Q$18</c:f>
              <c:strCache>
                <c:ptCount val="1"/>
                <c:pt idx="0">
                  <c:v>Taxa de utilização (PKm/LKm)*100)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8"/>
            <c:spPr>
              <a:solidFill>
                <a:schemeClr val="accent5"/>
              </a:solidFill>
              <a:ln>
                <a:noFill/>
              </a:ln>
            </c:spPr>
          </c:marker>
          <c:dLbls>
            <c:spPr>
              <a:solidFill>
                <a:srgbClr val="E5F1F1"/>
              </a:solidFill>
            </c:spPr>
            <c:dLblPos val="t"/>
            <c:showVal val="1"/>
          </c:dLbls>
          <c:cat>
            <c:multiLvlStrRef>
              <c:f>'fig2'!$M$37:$N$39</c:f>
              <c:multiLvlStrCache>
                <c:ptCount val="3"/>
                <c:lvl>
                  <c:pt idx="0">
                    <c:v>Lisboa</c:v>
                  </c:pt>
                  <c:pt idx="1">
                    <c:v>Porto</c:v>
                  </c:pt>
                  <c:pt idx="2">
                    <c:v>Sul do Tejo</c:v>
                  </c:pt>
                </c:lvl>
                <c:lvl>
                  <c:pt idx="0">
                    <c:v>2019</c:v>
                  </c:pt>
                </c:lvl>
              </c:multiLvlStrCache>
            </c:multiLvlStrRef>
          </c:cat>
          <c:val>
            <c:numRef>
              <c:f>'fig2'!$Q$37:$Q$39</c:f>
              <c:numCache>
                <c:formatCode>0.0</c:formatCode>
                <c:ptCount val="3"/>
                <c:pt idx="0">
                  <c:v>24.817925966694261</c:v>
                </c:pt>
                <c:pt idx="1">
                  <c:v>22.040215694255618</c:v>
                </c:pt>
                <c:pt idx="2">
                  <c:v>12.203290639203326</c:v>
                </c:pt>
              </c:numCache>
            </c:numRef>
          </c:val>
        </c:ser>
        <c:dropLines>
          <c:spPr>
            <a:ln w="28575">
              <a:solidFill>
                <a:schemeClr val="accent5"/>
              </a:solidFill>
            </a:ln>
          </c:spPr>
        </c:dropLines>
        <c:marker val="1"/>
        <c:axId val="84201856"/>
        <c:axId val="84203776"/>
      </c:lineChart>
      <c:catAx>
        <c:axId val="84178048"/>
        <c:scaling>
          <c:orientation val="minMax"/>
        </c:scaling>
        <c:axPos val="b"/>
        <c:numFmt formatCode="General" sourceLinked="1"/>
        <c:tickLblPos val="nextTo"/>
        <c:spPr>
          <a:ln>
            <a:solidFill>
              <a:schemeClr val="bg2"/>
            </a:solidFill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84179584"/>
        <c:crosses val="autoZero"/>
        <c:auto val="1"/>
        <c:lblAlgn val="ctr"/>
        <c:lblOffset val="100"/>
      </c:catAx>
      <c:valAx>
        <c:axId val="84179584"/>
        <c:scaling>
          <c:orientation val="minMax"/>
          <c:max val="4200"/>
        </c:scaling>
        <c:axPos val="l"/>
        <c:numFmt formatCode="###\ ###" sourceLinked="0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84178048"/>
        <c:crosses val="autoZero"/>
        <c:crossBetween val="between"/>
        <c:majorUnit val="600"/>
      </c:valAx>
      <c:catAx>
        <c:axId val="84201856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LKm e PKm</a:t>
                </a:r>
                <a:br>
                  <a:rPr lang="pt-PT"/>
                </a:br>
                <a:r>
                  <a:rPr lang="pt-PT"/>
                  <a:t>10</a:t>
                </a:r>
                <a:r>
                  <a:rPr lang="pt-PT" baseline="30000"/>
                  <a:t>6</a:t>
                </a:r>
              </a:p>
            </c:rich>
          </c:tx>
          <c:layout>
            <c:manualLayout>
              <c:xMode val="edge"/>
              <c:yMode val="edge"/>
              <c:x val="5.9137131533896908E-3"/>
              <c:y val="1.9700406301671801E-4"/>
            </c:manualLayout>
          </c:layout>
        </c:title>
        <c:tickLblPos val="none"/>
        <c:crossAx val="84203776"/>
        <c:crosses val="autoZero"/>
        <c:auto val="1"/>
        <c:lblAlgn val="ctr"/>
        <c:lblOffset val="100"/>
      </c:catAx>
      <c:valAx>
        <c:axId val="84203776"/>
        <c:scaling>
          <c:orientation val="minMax"/>
          <c:max val="30"/>
          <c:min val="0"/>
        </c:scaling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pt-PT"/>
                  <a:t>Tx. Util.</a:t>
                </a:r>
              </a:p>
              <a:p>
                <a:pPr>
                  <a:defRPr/>
                </a:pPr>
                <a:r>
                  <a:rPr lang="pt-PT"/>
                  <a:t>%</a:t>
                </a:r>
              </a:p>
            </c:rich>
          </c:tx>
          <c:layout>
            <c:manualLayout>
              <c:xMode val="edge"/>
              <c:yMode val="edge"/>
              <c:x val="0.93212381028171065"/>
              <c:y val="4.3323332863984424E-6"/>
            </c:manualLayout>
          </c:layout>
        </c:title>
        <c:numFmt formatCode="0" sourceLinked="0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84201856"/>
        <c:crosses val="max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2.6138411272596435E-2"/>
          <c:y val="0.93391983409481516"/>
          <c:w val="0.95755043525820005"/>
          <c:h val="6.1870044022274966E-2"/>
        </c:manualLayout>
      </c:layout>
    </c:legend>
    <c:plotVisOnly val="1"/>
    <c:dispBlanksAs val="gap"/>
  </c:chart>
  <c:spPr>
    <a:noFill/>
    <a:ln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 pitchFamily="34" charset="0"/>
          <a:ea typeface="Tahoma"/>
          <a:cs typeface="Arial" pitchFamily="34" charset="0"/>
        </a:defRPr>
      </a:pPr>
      <a:endParaRPr lang="pt-PT"/>
    </a:p>
  </c:txPr>
  <c:printSettings>
    <c:headerFooter/>
    <c:pageMargins b="0.75000000000001055" l="0.70000000000000062" r="0.70000000000000062" t="0.750000000000010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3"/>
  <c:chart>
    <c:plotArea>
      <c:layout>
        <c:manualLayout>
          <c:layoutTarget val="inner"/>
          <c:xMode val="edge"/>
          <c:yMode val="edge"/>
          <c:x val="5.181783153571673E-2"/>
          <c:y val="5.2575957312587629E-2"/>
          <c:w val="0.94039647685963901"/>
          <c:h val="0.77477821114425494"/>
        </c:manualLayout>
      </c:layout>
      <c:barChart>
        <c:barDir val="col"/>
        <c:grouping val="clustered"/>
        <c:ser>
          <c:idx val="1"/>
          <c:order val="0"/>
          <c:tx>
            <c:strRef>
              <c:f>'fig3'!$P$28</c:f>
              <c:strCache>
                <c:ptCount val="1"/>
                <c:pt idx="0">
                  <c:v>NST 03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dLbls>
            <c:dLbl>
              <c:idx val="0"/>
              <c:layout>
                <c:manualLayout>
                  <c:x val="2.3777677591167892E-3"/>
                  <c:y val="-1.9962568873482626E-2"/>
                </c:manualLayout>
              </c:layout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CatName val="1"/>
            <c:showSerName val="1"/>
            <c:separator>
</c:separator>
          </c:dLbls>
          <c:val>
            <c:numRef>
              <c:f>'fig3'!$Q$28</c:f>
              <c:numCache>
                <c:formatCode>0.0%</c:formatCode>
                <c:ptCount val="1"/>
                <c:pt idx="0">
                  <c:v>0.12386548434392243</c:v>
                </c:pt>
              </c:numCache>
            </c:numRef>
          </c:val>
        </c:ser>
        <c:ser>
          <c:idx val="0"/>
          <c:order val="1"/>
          <c:tx>
            <c:strRef>
              <c:f>'fig3'!$P$29</c:f>
              <c:strCache>
                <c:ptCount val="1"/>
                <c:pt idx="0">
                  <c:v>NST 07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dLbls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  <c:separator>
</c:separator>
          </c:dLbls>
          <c:val>
            <c:numRef>
              <c:f>'fig3'!$Q$29</c:f>
              <c:numCache>
                <c:formatCode>0.0%</c:formatCode>
                <c:ptCount val="1"/>
                <c:pt idx="0">
                  <c:v>0.10395494137861161</c:v>
                </c:pt>
              </c:numCache>
            </c:numRef>
          </c:val>
        </c:ser>
        <c:ser>
          <c:idx val="2"/>
          <c:order val="2"/>
          <c:tx>
            <c:strRef>
              <c:f>'fig3'!$P$30</c:f>
              <c:strCache>
                <c:ptCount val="1"/>
                <c:pt idx="0">
                  <c:v>NST 10</c:v>
                </c:pt>
              </c:strCache>
            </c:strRef>
          </c:tx>
          <c:spPr>
            <a:solidFill>
              <a:srgbClr val="FBE88B"/>
            </a:solidFill>
            <a:ln>
              <a:noFill/>
            </a:ln>
          </c:spPr>
          <c:dLbls>
            <c:dLbl>
              <c:idx val="0"/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</c:dLbls>
          <c:val>
            <c:numRef>
              <c:f>'fig3'!$Q$30</c:f>
              <c:numCache>
                <c:formatCode>0.0%</c:formatCode>
                <c:ptCount val="1"/>
                <c:pt idx="0">
                  <c:v>9.7370300952150657E-2</c:v>
                </c:pt>
              </c:numCache>
            </c:numRef>
          </c:val>
        </c:ser>
        <c:ser>
          <c:idx val="3"/>
          <c:order val="3"/>
          <c:tx>
            <c:strRef>
              <c:f>'fig3'!$P$31</c:f>
              <c:strCache>
                <c:ptCount val="1"/>
                <c:pt idx="0">
                  <c:v>NST 09</c:v>
                </c:pt>
              </c:strCache>
            </c:strRef>
          </c:tx>
          <c:spPr>
            <a:solidFill>
              <a:srgbClr val="FDF1B9"/>
            </a:solidFill>
          </c:spPr>
          <c:dLbls>
            <c:dLbl>
              <c:idx val="0"/>
              <c:layout>
                <c:manualLayout>
                  <c:x val="1.1888838795584102E-3"/>
                  <c:y val="-1.3308379248988558E-2"/>
                </c:manualLayout>
              </c:layout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  <c:separator>
</c:separator>
          </c:dLbls>
          <c:val>
            <c:numRef>
              <c:f>'fig3'!$Q$31</c:f>
              <c:numCache>
                <c:formatCode>0.0%</c:formatCode>
                <c:ptCount val="1"/>
                <c:pt idx="0">
                  <c:v>8.237335761980627E-2</c:v>
                </c:pt>
              </c:numCache>
            </c:numRef>
          </c:val>
        </c:ser>
        <c:ser>
          <c:idx val="4"/>
          <c:order val="4"/>
          <c:tx>
            <c:strRef>
              <c:f>'fig3'!$P$33</c:f>
              <c:strCache>
                <c:ptCount val="1"/>
                <c:pt idx="0">
                  <c:v>NST 10</c:v>
                </c:pt>
              </c:strCache>
            </c:strRef>
          </c:tx>
          <c:spPr>
            <a:solidFill>
              <a:schemeClr val="accent3"/>
            </a:solidFill>
          </c:spPr>
          <c:dLbls>
            <c:dLbl>
              <c:idx val="0"/>
              <c:layout>
                <c:manualLayout>
                  <c:x val="1.2468416002707041E-3"/>
                  <c:y val="8.6581453741046768E-3"/>
                </c:manualLayout>
              </c:layout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  <c:separator>
</c:separator>
          </c:dLbls>
          <c:val>
            <c:numRef>
              <c:f>'fig3'!$Q$33</c:f>
              <c:numCache>
                <c:formatCode>0.0%</c:formatCode>
                <c:ptCount val="1"/>
                <c:pt idx="0">
                  <c:v>0.32230786039275211</c:v>
                </c:pt>
              </c:numCache>
            </c:numRef>
          </c:val>
        </c:ser>
        <c:ser>
          <c:idx val="5"/>
          <c:order val="5"/>
          <c:tx>
            <c:strRef>
              <c:f>'fig3'!$P$34</c:f>
              <c:strCache>
                <c:ptCount val="1"/>
                <c:pt idx="0">
                  <c:v>NST 14</c:v>
                </c:pt>
              </c:strCache>
            </c:strRef>
          </c:tx>
          <c:spPr>
            <a:solidFill>
              <a:srgbClr val="7FB7B9"/>
            </a:solidFill>
          </c:spPr>
          <c:dLbls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  <c:separator>
</c:separator>
          </c:dLbls>
          <c:val>
            <c:numRef>
              <c:f>'fig3'!$Q$34</c:f>
              <c:numCache>
                <c:formatCode>0.0%</c:formatCode>
                <c:ptCount val="1"/>
                <c:pt idx="0">
                  <c:v>0.17171802669738825</c:v>
                </c:pt>
              </c:numCache>
            </c:numRef>
          </c:val>
        </c:ser>
        <c:ser>
          <c:idx val="10"/>
          <c:order val="6"/>
          <c:tx>
            <c:strRef>
              <c:f>'fig3'!$P$35</c:f>
              <c:strCache>
                <c:ptCount val="1"/>
                <c:pt idx="0">
                  <c:v>NST 01</c:v>
                </c:pt>
              </c:strCache>
            </c:strRef>
          </c:tx>
          <c:spPr>
            <a:solidFill>
              <a:srgbClr val="B2D4D5"/>
            </a:solidFill>
          </c:spPr>
          <c:dLbls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  <c:separator>
</c:separator>
          </c:dLbls>
          <c:val>
            <c:numRef>
              <c:f>'fig3'!$Q$35</c:f>
              <c:numCache>
                <c:formatCode>0.0%</c:formatCode>
                <c:ptCount val="1"/>
                <c:pt idx="0">
                  <c:v>0.12046042236726451</c:v>
                </c:pt>
              </c:numCache>
            </c:numRef>
          </c:val>
        </c:ser>
        <c:ser>
          <c:idx val="6"/>
          <c:order val="7"/>
          <c:tx>
            <c:strRef>
              <c:f>'fig3'!$P$36</c:f>
              <c:strCache>
                <c:ptCount val="1"/>
                <c:pt idx="0">
                  <c:v>NST 16</c:v>
                </c:pt>
              </c:strCache>
            </c:strRef>
          </c:tx>
          <c:spPr>
            <a:solidFill>
              <a:srgbClr val="E5F1F1"/>
            </a:solidFill>
          </c:spPr>
          <c:dLbls>
            <c:dLbl>
              <c:idx val="0"/>
              <c:layout>
                <c:manualLayout>
                  <c:x val="0"/>
                  <c:y val="6.6541896244941504E-3"/>
                </c:manualLayout>
              </c:layout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eparator>
</c:separator>
          </c:dLbls>
          <c:val>
            <c:numRef>
              <c:f>'fig3'!$Q$36</c:f>
              <c:numCache>
                <c:formatCode>0.0%</c:formatCode>
                <c:ptCount val="1"/>
                <c:pt idx="0">
                  <c:v>3.0430077073394467E-2</c:v>
                </c:pt>
              </c:numCache>
            </c:numRef>
          </c:val>
        </c:ser>
        <c:ser>
          <c:idx val="7"/>
          <c:order val="8"/>
          <c:tx>
            <c:strRef>
              <c:f>'fig3'!$P$38</c:f>
              <c:strCache>
                <c:ptCount val="1"/>
                <c:pt idx="0">
                  <c:v>NST 01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dLbls>
            <c:dLbl>
              <c:idx val="0"/>
              <c:layout>
                <c:manualLayout>
                  <c:x val="-8.2931847543339672E-17"/>
                  <c:y val="1.0840108401084127E-2"/>
                </c:manualLayout>
              </c:layout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  <c:separator>
</c:separator>
          </c:dLbls>
          <c:val>
            <c:numRef>
              <c:f>'fig3'!$Q$38</c:f>
              <c:numCache>
                <c:formatCode>0.0%</c:formatCode>
                <c:ptCount val="1"/>
                <c:pt idx="0">
                  <c:v>0.39337817983955253</c:v>
                </c:pt>
              </c:numCache>
            </c:numRef>
          </c:val>
        </c:ser>
        <c:ser>
          <c:idx val="8"/>
          <c:order val="9"/>
          <c:tx>
            <c:strRef>
              <c:f>'fig3'!$P$39</c:f>
              <c:strCache>
                <c:ptCount val="1"/>
                <c:pt idx="0">
                  <c:v>NST 10</c:v>
                </c:pt>
              </c:strCache>
            </c:strRef>
          </c:tx>
          <c:spPr>
            <a:solidFill>
              <a:schemeClr val="accent2"/>
            </a:solidFill>
          </c:spPr>
          <c:dLbls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  <c:separator>
</c:separator>
          </c:dLbls>
          <c:val>
            <c:numRef>
              <c:f>'fig3'!$Q$39</c:f>
              <c:numCache>
                <c:formatCode>0.0%</c:formatCode>
                <c:ptCount val="1"/>
                <c:pt idx="0">
                  <c:v>0.22173565047337621</c:v>
                </c:pt>
              </c:numCache>
            </c:numRef>
          </c:val>
        </c:ser>
        <c:ser>
          <c:idx val="9"/>
          <c:order val="10"/>
          <c:tx>
            <c:strRef>
              <c:f>'fig3'!$P$40</c:f>
              <c:strCache>
                <c:ptCount val="1"/>
                <c:pt idx="0">
                  <c:v>NST 06</c:v>
                </c:pt>
              </c:strCache>
            </c:strRef>
          </c:tx>
          <c:spPr>
            <a:solidFill>
              <a:srgbClr val="C4C782"/>
            </a:solidFill>
          </c:spPr>
          <c:dLbls>
            <c:dLbl>
              <c:idx val="0"/>
              <c:layout>
                <c:manualLayout>
                  <c:x val="0"/>
                  <c:y val="1.3238304561523306E-2"/>
                </c:manualLayout>
              </c:layout>
              <c:dLblPos val="outEnd"/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dLblPos val="ctr"/>
            <c:showVal val="1"/>
            <c:showSerName val="1"/>
            <c:separator>
</c:separator>
          </c:dLbls>
          <c:val>
            <c:numRef>
              <c:f>'fig3'!$Q$40</c:f>
              <c:numCache>
                <c:formatCode>0.0%</c:formatCode>
                <c:ptCount val="1"/>
                <c:pt idx="0">
                  <c:v>7.0015009992938665E-2</c:v>
                </c:pt>
              </c:numCache>
            </c:numRef>
          </c:val>
        </c:ser>
        <c:ser>
          <c:idx val="11"/>
          <c:order val="11"/>
          <c:tx>
            <c:strRef>
              <c:f>'fig3'!$P$41</c:f>
              <c:strCache>
                <c:ptCount val="1"/>
                <c:pt idx="0">
                  <c:v>NST 14</c:v>
                </c:pt>
              </c:strCache>
            </c:strRef>
          </c:tx>
          <c:spPr>
            <a:solidFill>
              <a:srgbClr val="DCDDB4"/>
            </a:solidFill>
          </c:spPr>
          <c:dLbls>
            <c:dLbl>
              <c:idx val="0"/>
              <c:dLblPos val="outEnd"/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dLblPos val="inBase"/>
            <c:showVal val="1"/>
            <c:showSerName val="1"/>
            <c:separator>
</c:separator>
          </c:dLbls>
          <c:val>
            <c:numRef>
              <c:f>'fig3'!$Q$41</c:f>
              <c:numCache>
                <c:formatCode>0.0%</c:formatCode>
                <c:ptCount val="1"/>
                <c:pt idx="0">
                  <c:v>6.8648445130891689E-2</c:v>
                </c:pt>
              </c:numCache>
            </c:numRef>
          </c:val>
        </c:ser>
        <c:dLbls>
          <c:showVal val="1"/>
        </c:dLbls>
        <c:gapWidth val="111"/>
        <c:axId val="77283328"/>
        <c:axId val="77284864"/>
      </c:barChart>
      <c:catAx>
        <c:axId val="77283328"/>
        <c:scaling>
          <c:orientation val="minMax"/>
        </c:scaling>
        <c:delete val="1"/>
        <c:axPos val="b"/>
        <c:numFmt formatCode="General" sourceLinked="1"/>
        <c:tickLblPos val="none"/>
        <c:crossAx val="77284864"/>
        <c:crosses val="autoZero"/>
        <c:auto val="1"/>
        <c:lblAlgn val="ctr"/>
        <c:lblOffset val="120"/>
      </c:catAx>
      <c:valAx>
        <c:axId val="77284864"/>
        <c:scaling>
          <c:orientation val="minMax"/>
        </c:scaling>
        <c:axPos val="l"/>
        <c:numFmt formatCode="0%" sourceLinked="0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700"/>
            </a:pPr>
            <a:endParaRPr lang="pt-PT"/>
          </a:p>
        </c:txPr>
        <c:crossAx val="77283328"/>
        <c:crosses val="autoZero"/>
        <c:crossBetween val="between"/>
        <c:majorUnit val="0.1"/>
      </c:valAx>
      <c:spPr>
        <a:noFill/>
      </c:spPr>
    </c:plotArea>
    <c:plotVisOnly val="1"/>
    <c:dispBlanksAs val="gap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style val="3"/>
  <c:chart>
    <c:plotArea>
      <c:layout>
        <c:manualLayout>
          <c:layoutTarget val="inner"/>
          <c:xMode val="edge"/>
          <c:yMode val="edge"/>
          <c:x val="5.181783153571673E-2"/>
          <c:y val="5.2575957312587629E-2"/>
          <c:w val="0.94039647685963901"/>
          <c:h val="0.77477821114425494"/>
        </c:manualLayout>
      </c:layout>
      <c:barChart>
        <c:barDir val="col"/>
        <c:grouping val="clustered"/>
        <c:ser>
          <c:idx val="1"/>
          <c:order val="0"/>
          <c:tx>
            <c:strRef>
              <c:f>'fig3'!$P$28</c:f>
              <c:strCache>
                <c:ptCount val="1"/>
                <c:pt idx="0">
                  <c:v>NST 03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dLbls>
            <c:dLbl>
              <c:idx val="0"/>
              <c:layout>
                <c:manualLayout>
                  <c:x val="2.3777677591167892E-3"/>
                  <c:y val="-1.9962568873482626E-2"/>
                </c:manualLayout>
              </c:layout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CatName val="1"/>
            <c:showSerName val="1"/>
            <c:separator>
</c:separator>
          </c:dLbls>
          <c:val>
            <c:numRef>
              <c:f>'fig3'!$Q$28</c:f>
              <c:numCache>
                <c:formatCode>0.0%</c:formatCode>
                <c:ptCount val="1"/>
                <c:pt idx="0">
                  <c:v>0.12386548434392243</c:v>
                </c:pt>
              </c:numCache>
            </c:numRef>
          </c:val>
        </c:ser>
        <c:ser>
          <c:idx val="0"/>
          <c:order val="1"/>
          <c:tx>
            <c:strRef>
              <c:f>'fig3'!$P$29</c:f>
              <c:strCache>
                <c:ptCount val="1"/>
                <c:pt idx="0">
                  <c:v>NST 07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dLbls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  <c:separator>
</c:separator>
          </c:dLbls>
          <c:val>
            <c:numRef>
              <c:f>'fig3'!$Q$29</c:f>
              <c:numCache>
                <c:formatCode>0.0%</c:formatCode>
                <c:ptCount val="1"/>
                <c:pt idx="0">
                  <c:v>0.10395494137861161</c:v>
                </c:pt>
              </c:numCache>
            </c:numRef>
          </c:val>
        </c:ser>
        <c:ser>
          <c:idx val="2"/>
          <c:order val="2"/>
          <c:tx>
            <c:strRef>
              <c:f>'fig3'!$P$30</c:f>
              <c:strCache>
                <c:ptCount val="1"/>
                <c:pt idx="0">
                  <c:v>NST 10</c:v>
                </c:pt>
              </c:strCache>
            </c:strRef>
          </c:tx>
          <c:spPr>
            <a:solidFill>
              <a:srgbClr val="FBE88B"/>
            </a:solidFill>
            <a:ln>
              <a:noFill/>
            </a:ln>
          </c:spPr>
          <c:dLbls>
            <c:dLbl>
              <c:idx val="0"/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</c:dLbls>
          <c:val>
            <c:numRef>
              <c:f>'fig3'!$Q$30</c:f>
              <c:numCache>
                <c:formatCode>0.0%</c:formatCode>
                <c:ptCount val="1"/>
                <c:pt idx="0">
                  <c:v>9.7370300952150657E-2</c:v>
                </c:pt>
              </c:numCache>
            </c:numRef>
          </c:val>
        </c:ser>
        <c:ser>
          <c:idx val="3"/>
          <c:order val="3"/>
          <c:tx>
            <c:strRef>
              <c:f>'fig3'!$P$31</c:f>
              <c:strCache>
                <c:ptCount val="1"/>
                <c:pt idx="0">
                  <c:v>NST 09</c:v>
                </c:pt>
              </c:strCache>
            </c:strRef>
          </c:tx>
          <c:spPr>
            <a:solidFill>
              <a:srgbClr val="FDF1B9"/>
            </a:solidFill>
          </c:spPr>
          <c:dLbls>
            <c:dLbl>
              <c:idx val="0"/>
              <c:layout>
                <c:manualLayout>
                  <c:x val="1.1888838795584102E-3"/>
                  <c:y val="-1.3308379248988558E-2"/>
                </c:manualLayout>
              </c:layout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  <c:separator>
</c:separator>
          </c:dLbls>
          <c:val>
            <c:numRef>
              <c:f>'fig3'!$Q$31</c:f>
              <c:numCache>
                <c:formatCode>0.0%</c:formatCode>
                <c:ptCount val="1"/>
                <c:pt idx="0">
                  <c:v>8.237335761980627E-2</c:v>
                </c:pt>
              </c:numCache>
            </c:numRef>
          </c:val>
        </c:ser>
        <c:ser>
          <c:idx val="4"/>
          <c:order val="4"/>
          <c:tx>
            <c:strRef>
              <c:f>'fig3'!$P$33</c:f>
              <c:strCache>
                <c:ptCount val="1"/>
                <c:pt idx="0">
                  <c:v>NST 10</c:v>
                </c:pt>
              </c:strCache>
            </c:strRef>
          </c:tx>
          <c:spPr>
            <a:solidFill>
              <a:schemeClr val="accent3"/>
            </a:solidFill>
          </c:spPr>
          <c:dLbls>
            <c:dLbl>
              <c:idx val="0"/>
              <c:layout>
                <c:manualLayout>
                  <c:x val="1.2468416002707041E-3"/>
                  <c:y val="8.6581453741046768E-3"/>
                </c:manualLayout>
              </c:layout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  <c:separator>
</c:separator>
          </c:dLbls>
          <c:val>
            <c:numRef>
              <c:f>'fig3'!$Q$33</c:f>
              <c:numCache>
                <c:formatCode>0.0%</c:formatCode>
                <c:ptCount val="1"/>
                <c:pt idx="0">
                  <c:v>0.32230786039275211</c:v>
                </c:pt>
              </c:numCache>
            </c:numRef>
          </c:val>
        </c:ser>
        <c:ser>
          <c:idx val="5"/>
          <c:order val="5"/>
          <c:tx>
            <c:strRef>
              <c:f>'fig3'!$P$34</c:f>
              <c:strCache>
                <c:ptCount val="1"/>
                <c:pt idx="0">
                  <c:v>NST 14</c:v>
                </c:pt>
              </c:strCache>
            </c:strRef>
          </c:tx>
          <c:spPr>
            <a:solidFill>
              <a:srgbClr val="7FB7B9"/>
            </a:solidFill>
          </c:spPr>
          <c:dLbls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  <c:separator>
</c:separator>
          </c:dLbls>
          <c:val>
            <c:numRef>
              <c:f>'fig3'!$Q$34</c:f>
              <c:numCache>
                <c:formatCode>0.0%</c:formatCode>
                <c:ptCount val="1"/>
                <c:pt idx="0">
                  <c:v>0.17171802669738825</c:v>
                </c:pt>
              </c:numCache>
            </c:numRef>
          </c:val>
        </c:ser>
        <c:ser>
          <c:idx val="10"/>
          <c:order val="6"/>
          <c:tx>
            <c:strRef>
              <c:f>'fig3'!$P$35</c:f>
              <c:strCache>
                <c:ptCount val="1"/>
                <c:pt idx="0">
                  <c:v>NST 01</c:v>
                </c:pt>
              </c:strCache>
            </c:strRef>
          </c:tx>
          <c:spPr>
            <a:solidFill>
              <a:srgbClr val="B2D4D5"/>
            </a:solidFill>
          </c:spPr>
          <c:dLbls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  <c:separator>
</c:separator>
          </c:dLbls>
          <c:val>
            <c:numRef>
              <c:f>'fig3'!$Q$35</c:f>
              <c:numCache>
                <c:formatCode>0.0%</c:formatCode>
                <c:ptCount val="1"/>
                <c:pt idx="0">
                  <c:v>0.12046042236726451</c:v>
                </c:pt>
              </c:numCache>
            </c:numRef>
          </c:val>
        </c:ser>
        <c:ser>
          <c:idx val="6"/>
          <c:order val="7"/>
          <c:tx>
            <c:strRef>
              <c:f>'fig3'!$P$36</c:f>
              <c:strCache>
                <c:ptCount val="1"/>
                <c:pt idx="0">
                  <c:v>NST 16</c:v>
                </c:pt>
              </c:strCache>
            </c:strRef>
          </c:tx>
          <c:spPr>
            <a:solidFill>
              <a:srgbClr val="E5F1F1"/>
            </a:solidFill>
          </c:spPr>
          <c:dLbls>
            <c:dLbl>
              <c:idx val="0"/>
              <c:layout>
                <c:manualLayout>
                  <c:x val="0"/>
                  <c:y val="6.6541896244941504E-3"/>
                </c:manualLayout>
              </c:layout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eparator>
</c:separator>
          </c:dLbls>
          <c:val>
            <c:numRef>
              <c:f>'fig3'!$Q$36</c:f>
              <c:numCache>
                <c:formatCode>0.0%</c:formatCode>
                <c:ptCount val="1"/>
                <c:pt idx="0">
                  <c:v>3.0430077073394467E-2</c:v>
                </c:pt>
              </c:numCache>
            </c:numRef>
          </c:val>
        </c:ser>
        <c:ser>
          <c:idx val="7"/>
          <c:order val="8"/>
          <c:tx>
            <c:strRef>
              <c:f>'fig3'!$P$38</c:f>
              <c:strCache>
                <c:ptCount val="1"/>
                <c:pt idx="0">
                  <c:v>NST 01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dLbls>
            <c:dLbl>
              <c:idx val="0"/>
              <c:layout>
                <c:manualLayout>
                  <c:x val="-8.2931847543339672E-17"/>
                  <c:y val="1.0840108401084127E-2"/>
                </c:manualLayout>
              </c:layout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  <c:separator>
</c:separator>
          </c:dLbls>
          <c:val>
            <c:numRef>
              <c:f>'fig3'!$Q$38</c:f>
              <c:numCache>
                <c:formatCode>0.0%</c:formatCode>
                <c:ptCount val="1"/>
                <c:pt idx="0">
                  <c:v>0.39337817983955253</c:v>
                </c:pt>
              </c:numCache>
            </c:numRef>
          </c:val>
        </c:ser>
        <c:ser>
          <c:idx val="8"/>
          <c:order val="9"/>
          <c:tx>
            <c:strRef>
              <c:f>'fig3'!$P$39</c:f>
              <c:strCache>
                <c:ptCount val="1"/>
                <c:pt idx="0">
                  <c:v>NST 10</c:v>
                </c:pt>
              </c:strCache>
            </c:strRef>
          </c:tx>
          <c:spPr>
            <a:solidFill>
              <a:schemeClr val="accent2"/>
            </a:solidFill>
          </c:spPr>
          <c:dLbls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showVal val="1"/>
            <c:showSerName val="1"/>
            <c:separator>
</c:separator>
          </c:dLbls>
          <c:val>
            <c:numRef>
              <c:f>'fig3'!$Q$39</c:f>
              <c:numCache>
                <c:formatCode>0.0%</c:formatCode>
                <c:ptCount val="1"/>
                <c:pt idx="0">
                  <c:v>0.22173565047337621</c:v>
                </c:pt>
              </c:numCache>
            </c:numRef>
          </c:val>
        </c:ser>
        <c:ser>
          <c:idx val="9"/>
          <c:order val="10"/>
          <c:tx>
            <c:strRef>
              <c:f>'fig3'!$P$40</c:f>
              <c:strCache>
                <c:ptCount val="1"/>
                <c:pt idx="0">
                  <c:v>NST 06</c:v>
                </c:pt>
              </c:strCache>
            </c:strRef>
          </c:tx>
          <c:spPr>
            <a:solidFill>
              <a:srgbClr val="C4C782"/>
            </a:solidFill>
          </c:spPr>
          <c:dLbls>
            <c:dLbl>
              <c:idx val="0"/>
              <c:layout>
                <c:manualLayout>
                  <c:x val="0"/>
                  <c:y val="1.3238304561523306E-2"/>
                </c:manualLayout>
              </c:layout>
              <c:dLblPos val="outEnd"/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dLblPos val="ctr"/>
            <c:showVal val="1"/>
            <c:showSerName val="1"/>
            <c:separator>
</c:separator>
          </c:dLbls>
          <c:val>
            <c:numRef>
              <c:f>'fig3'!$Q$40</c:f>
              <c:numCache>
                <c:formatCode>0.0%</c:formatCode>
                <c:ptCount val="1"/>
                <c:pt idx="0">
                  <c:v>7.0015009992938665E-2</c:v>
                </c:pt>
              </c:numCache>
            </c:numRef>
          </c:val>
        </c:ser>
        <c:ser>
          <c:idx val="11"/>
          <c:order val="11"/>
          <c:tx>
            <c:strRef>
              <c:f>'fig3'!$P$41</c:f>
              <c:strCache>
                <c:ptCount val="1"/>
                <c:pt idx="0">
                  <c:v>NST 14</c:v>
                </c:pt>
              </c:strCache>
            </c:strRef>
          </c:tx>
          <c:spPr>
            <a:solidFill>
              <a:srgbClr val="DCDDB4"/>
            </a:solidFill>
          </c:spPr>
          <c:dLbls>
            <c:dLbl>
              <c:idx val="0"/>
              <c:dLblPos val="outEnd"/>
              <c:showVal val="1"/>
              <c:showSerName val="1"/>
              <c:separator>
</c:separator>
            </c:dLbl>
            <c:txPr>
              <a:bodyPr rot="0" vert="horz"/>
              <a:lstStyle/>
              <a:p>
                <a:pPr>
                  <a:defRPr sz="700"/>
                </a:pPr>
                <a:endParaRPr lang="pt-PT"/>
              </a:p>
            </c:txPr>
            <c:dLblPos val="inBase"/>
            <c:showVal val="1"/>
            <c:showSerName val="1"/>
            <c:separator>
</c:separator>
          </c:dLbls>
          <c:val>
            <c:numRef>
              <c:f>'fig3'!$Q$41</c:f>
              <c:numCache>
                <c:formatCode>0.0%</c:formatCode>
                <c:ptCount val="1"/>
                <c:pt idx="0">
                  <c:v>6.8648445130891689E-2</c:v>
                </c:pt>
              </c:numCache>
            </c:numRef>
          </c:val>
        </c:ser>
        <c:dLbls>
          <c:showVal val="1"/>
        </c:dLbls>
        <c:gapWidth val="111"/>
        <c:axId val="91883392"/>
        <c:axId val="91884928"/>
      </c:barChart>
      <c:catAx>
        <c:axId val="91883392"/>
        <c:scaling>
          <c:orientation val="minMax"/>
        </c:scaling>
        <c:delete val="1"/>
        <c:axPos val="b"/>
        <c:numFmt formatCode="General" sourceLinked="1"/>
        <c:tickLblPos val="none"/>
        <c:crossAx val="91884928"/>
        <c:crosses val="autoZero"/>
        <c:auto val="1"/>
        <c:lblAlgn val="ctr"/>
        <c:lblOffset val="120"/>
      </c:catAx>
      <c:valAx>
        <c:axId val="91884928"/>
        <c:scaling>
          <c:orientation val="minMax"/>
        </c:scaling>
        <c:axPos val="l"/>
        <c:numFmt formatCode="0%" sourceLinked="0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700"/>
            </a:pPr>
            <a:endParaRPr lang="pt-PT"/>
          </a:p>
        </c:txPr>
        <c:crossAx val="91883392"/>
        <c:crosses val="autoZero"/>
        <c:crossBetween val="between"/>
        <c:majorUnit val="0.1"/>
      </c:valAx>
      <c:spPr>
        <a:noFill/>
      </c:spPr>
    </c:plotArea>
    <c:plotVisOnly val="1"/>
    <c:dispBlanksAs val="gap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autoTitleDeleted val="1"/>
    <c:plotArea>
      <c:layout>
        <c:manualLayout>
          <c:layoutTarget val="inner"/>
          <c:xMode val="edge"/>
          <c:yMode val="edge"/>
          <c:x val="0.29961554315744127"/>
          <c:y val="0.1186964129483818"/>
          <c:w val="0.39367644515346756"/>
          <c:h val="0.88130358705161627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chemeClr val="tx2"/>
              </a:solidFill>
            </c:spPr>
          </c:dPt>
          <c:dPt>
            <c:idx val="2"/>
            <c:spPr>
              <a:solidFill>
                <a:srgbClr val="7FB7B9"/>
              </a:solidFill>
            </c:spPr>
          </c:dPt>
          <c:dLbls>
            <c:dLbl>
              <c:idx val="0"/>
              <c:layout>
                <c:manualLayout>
                  <c:x val="-9.2946194225721739E-3"/>
                  <c:y val="2.6420603674540681E-2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6.6601820204364648E-3"/>
                  <c:y val="-2.3519483141530139E-2"/>
                </c:manualLayout>
              </c:layout>
              <c:showCatName val="1"/>
              <c:showPercent val="1"/>
            </c:dLbl>
            <c:dLbl>
              <c:idx val="2"/>
              <c:layout>
                <c:manualLayout>
                  <c:x val="1.8051151185044349E-2"/>
                  <c:y val="0.16851968503937134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Tratores
37,2%</a:t>
                    </a:r>
                  </a:p>
                </c:rich>
              </c:tx>
              <c:numFmt formatCode="0.00%" sourceLinked="0"/>
              <c:spPr/>
              <c:showCatName val="1"/>
              <c:showPercent val="1"/>
            </c:dLbl>
            <c:dLbl>
              <c:idx val="3"/>
              <c:layout>
                <c:manualLayout>
                  <c:x val="3.1591535433070882E-2"/>
                  <c:y val="1.3888888888889049E-2"/>
                </c:manualLayout>
              </c:layout>
              <c:showCatName val="1"/>
              <c:showPercent val="1"/>
            </c:dLbl>
            <c:numFmt formatCode="0.0%" sourceLinked="0"/>
            <c:showCatName val="1"/>
            <c:showPercent val="1"/>
          </c:dLbls>
          <c:cat>
            <c:strRef>
              <c:f>'fig4'!$K$3:$K$6</c:f>
              <c:strCache>
                <c:ptCount val="4"/>
                <c:pt idx="0">
                  <c:v>Passageiros</c:v>
                </c:pt>
                <c:pt idx="1">
                  <c:v>Camiões</c:v>
                </c:pt>
                <c:pt idx="2">
                  <c:v>Tratores</c:v>
                </c:pt>
                <c:pt idx="3">
                  <c:v>Outros pesados</c:v>
                </c:pt>
              </c:strCache>
            </c:strRef>
          </c:cat>
          <c:val>
            <c:numRef>
              <c:f>'fig4'!$L$3:$L$6</c:f>
              <c:numCache>
                <c:formatCode>#\ ###\ ###\ ###\ ###\ ##0</c:formatCode>
                <c:ptCount val="4"/>
                <c:pt idx="0">
                  <c:v>17819</c:v>
                </c:pt>
                <c:pt idx="1">
                  <c:v>60797</c:v>
                </c:pt>
                <c:pt idx="2">
                  <c:v>55587</c:v>
                </c:pt>
                <c:pt idx="3">
                  <c:v>12663</c:v>
                </c:pt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  <c:dispBlanksAs val="zero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0477" l="0.70000000000000062" r="0.70000000000000062" t="0.75000000000000477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autoTitleDeleted val="1"/>
    <c:plotArea>
      <c:layout>
        <c:manualLayout>
          <c:layoutTarget val="inner"/>
          <c:xMode val="edge"/>
          <c:yMode val="edge"/>
          <c:x val="0.29961554315744127"/>
          <c:y val="0.1186964129483818"/>
          <c:w val="0.39367644515346756"/>
          <c:h val="0.88130358705161627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chemeClr val="tx2"/>
              </a:solidFill>
            </c:spPr>
          </c:dPt>
          <c:dPt>
            <c:idx val="2"/>
            <c:spPr>
              <a:solidFill>
                <a:srgbClr val="7FB7B9"/>
              </a:solidFill>
            </c:spPr>
          </c:dPt>
          <c:dLbls>
            <c:dLbl>
              <c:idx val="0"/>
              <c:layout>
                <c:manualLayout>
                  <c:x val="-9.2946194225721739E-3"/>
                  <c:y val="2.6420603674540681E-2"/>
                </c:manualLayout>
              </c:layout>
              <c:showCatName val="1"/>
              <c:showPercent val="1"/>
            </c:dLbl>
            <c:dLbl>
              <c:idx val="1"/>
              <c:layout>
                <c:manualLayout>
                  <c:x val="6.6601820204364648E-3"/>
                  <c:y val="-2.3519483141530139E-2"/>
                </c:manualLayout>
              </c:layout>
              <c:showCatName val="1"/>
              <c:showPercent val="1"/>
            </c:dLbl>
            <c:dLbl>
              <c:idx val="2"/>
              <c:layout>
                <c:manualLayout>
                  <c:x val="1.8051151185044349E-2"/>
                  <c:y val="0.16851968503937134"/>
                </c:manualLayout>
              </c:layout>
              <c:tx>
                <c:rich>
                  <a:bodyPr/>
                  <a:lstStyle/>
                  <a:p>
                    <a:pPr>
                      <a:defRPr/>
                    </a:pPr>
                    <a:r>
                      <a:rPr lang="en-US"/>
                      <a:t>Road tractor
37,2%</a:t>
                    </a:r>
                  </a:p>
                </c:rich>
              </c:tx>
              <c:numFmt formatCode="0.00%" sourceLinked="0"/>
              <c:spPr/>
              <c:showCatName val="1"/>
              <c:showPercent val="1"/>
            </c:dLbl>
            <c:dLbl>
              <c:idx val="3"/>
              <c:layout>
                <c:manualLayout>
                  <c:x val="3.1591535433070882E-2"/>
                  <c:y val="1.3888888888889049E-2"/>
                </c:manualLayout>
              </c:layout>
              <c:showCatName val="1"/>
              <c:showPercent val="1"/>
            </c:dLbl>
            <c:numFmt formatCode="0.0%" sourceLinked="0"/>
            <c:showCatName val="1"/>
            <c:showPercent val="1"/>
          </c:dLbls>
          <c:cat>
            <c:strRef>
              <c:f>'fig4'!$K$18:$K$21</c:f>
              <c:strCache>
                <c:ptCount val="4"/>
                <c:pt idx="0">
                  <c:v>Passengers</c:v>
                </c:pt>
                <c:pt idx="1">
                  <c:v>Lorry</c:v>
                </c:pt>
                <c:pt idx="2">
                  <c:v>Road tractor</c:v>
                </c:pt>
                <c:pt idx="3">
                  <c:v>Others heavy vehicles</c:v>
                </c:pt>
              </c:strCache>
            </c:strRef>
          </c:cat>
          <c:val>
            <c:numRef>
              <c:f>'fig4'!$L$18:$L$21</c:f>
              <c:numCache>
                <c:formatCode>#\ ###\ ###\ ###\ ###\ ##0</c:formatCode>
                <c:ptCount val="4"/>
                <c:pt idx="0">
                  <c:v>17819</c:v>
                </c:pt>
                <c:pt idx="1">
                  <c:v>60797</c:v>
                </c:pt>
                <c:pt idx="2">
                  <c:v>55587</c:v>
                </c:pt>
                <c:pt idx="3">
                  <c:v>12663</c:v>
                </c:pt>
              </c:numCache>
            </c:numRef>
          </c:val>
        </c:ser>
        <c:dLbls>
          <c:showCatName val="1"/>
          <c:showPercent val="1"/>
        </c:dLbls>
        <c:firstSliceAng val="0"/>
      </c:pieChart>
    </c:plotArea>
    <c:plotVisOnly val="1"/>
    <c:dispBlanksAs val="zero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0477" l="0.70000000000000062" r="0.70000000000000062" t="0.7500000000000047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5.6759824036080014E-2"/>
          <c:y val="9.9093897046653306E-2"/>
          <c:w val="0.91643157812820553"/>
          <c:h val="0.7431619020595418"/>
        </c:manualLayout>
      </c:layout>
      <c:barChart>
        <c:barDir val="col"/>
        <c:grouping val="stacked"/>
        <c:ser>
          <c:idx val="0"/>
          <c:order val="0"/>
          <c:tx>
            <c:strRef>
              <c:f>'fig5'!$L$25</c:f>
              <c:strCache>
                <c:ptCount val="1"/>
                <c:pt idx="0">
                  <c:v>Transporte nacional</c:v>
                </c:pt>
              </c:strCache>
            </c:strRef>
          </c:tx>
          <c:spPr>
            <a:solidFill>
              <a:schemeClr val="accent1"/>
            </a:solidFill>
          </c:spPr>
          <c:dLbls>
            <c:numFmt formatCode="#,##0.0" sourceLinked="0"/>
            <c:spPr>
              <a:noFill/>
              <a:ln>
                <a:noFill/>
              </a:ln>
              <a:effectLst/>
            </c:sp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'fig5'!$L$26:$L$45</c:f>
              <c:numCache>
                <c:formatCode>0</c:formatCode>
                <c:ptCount val="20"/>
                <c:pt idx="1">
                  <c:v>131007</c:v>
                </c:pt>
                <c:pt idx="5">
                  <c:v>122779</c:v>
                </c:pt>
                <c:pt idx="9">
                  <c:v>133050.4204674658</c:v>
                </c:pt>
                <c:pt idx="13">
                  <c:v>132933.04216920413</c:v>
                </c:pt>
                <c:pt idx="17">
                  <c:v>132670.58481168299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DC5-4191-897C-1CB9FBB0F0EB}"/>
            </c:ext>
          </c:extLst>
        </c:ser>
        <c:ser>
          <c:idx val="1"/>
          <c:order val="1"/>
          <c:tx>
            <c:strRef>
              <c:f>'fig5'!$M$25</c:f>
              <c:strCache>
                <c:ptCount val="1"/>
                <c:pt idx="0">
                  <c:v>Transporte internacional</c:v>
                </c:pt>
              </c:strCache>
            </c:strRef>
          </c:tx>
          <c:spPr>
            <a:solidFill>
              <a:srgbClr val="7FB7B9"/>
            </a:solidFill>
          </c:spPr>
          <c:dLbls>
            <c:dLbl>
              <c:idx val="1"/>
              <c:layout>
                <c:manualLayout>
                  <c:x val="0"/>
                  <c:y val="1.8187620582886759E-17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C5-4191-897C-1CB9FBB0F0E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'fig5'!$M$26:$M$45</c:f>
              <c:numCache>
                <c:formatCode>0</c:formatCode>
                <c:ptCount val="20"/>
                <c:pt idx="1">
                  <c:v>23824.689101193198</c:v>
                </c:pt>
                <c:pt idx="5">
                  <c:v>25847</c:v>
                </c:pt>
                <c:pt idx="9">
                  <c:v>24645.987495046014</c:v>
                </c:pt>
                <c:pt idx="13">
                  <c:v>24892.655164961216</c:v>
                </c:pt>
                <c:pt idx="17">
                  <c:v>21736.3875833046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DC5-4191-897C-1CB9FBB0F0EB}"/>
            </c:ext>
          </c:extLst>
        </c:ser>
        <c:ser>
          <c:idx val="2"/>
          <c:order val="2"/>
          <c:tx>
            <c:strRef>
              <c:f>'fig5'!$N$25</c:f>
              <c:strCache>
                <c:ptCount val="1"/>
                <c:pt idx="0">
                  <c:v>Transporte por conta própria</c:v>
                </c:pt>
              </c:strCache>
            </c:strRef>
          </c:tx>
          <c:spPr>
            <a:solidFill>
              <a:srgbClr val="FBE88B"/>
            </a:solidFill>
          </c:spPr>
          <c:dLbls>
            <c:numFmt formatCode="#,##0.0" sourceLinked="0"/>
            <c:spPr>
              <a:noFill/>
              <a:ln>
                <a:noFill/>
              </a:ln>
              <a:effectLst/>
            </c:sp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'fig5'!$N$26:$N$45</c:f>
              <c:numCache>
                <c:formatCode>General</c:formatCode>
                <c:ptCount val="20"/>
                <c:pt idx="2" formatCode="0">
                  <c:v>53766.455600528512</c:v>
                </c:pt>
                <c:pt idx="6" formatCode="0">
                  <c:v>53209.654382345216</c:v>
                </c:pt>
                <c:pt idx="10" formatCode="0">
                  <c:v>61822.455507443519</c:v>
                </c:pt>
                <c:pt idx="14" formatCode="0">
                  <c:v>61422.055867800402</c:v>
                </c:pt>
                <c:pt idx="18" formatCode="0">
                  <c:v>61805.68335543546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DC5-4191-897C-1CB9FBB0F0EB}"/>
            </c:ext>
          </c:extLst>
        </c:ser>
        <c:ser>
          <c:idx val="3"/>
          <c:order val="3"/>
          <c:tx>
            <c:strRef>
              <c:f>'fig5'!$O$25</c:f>
              <c:strCache>
                <c:ptCount val="1"/>
                <c:pt idx="0">
                  <c:v>Transporte por conta outrem</c:v>
                </c:pt>
              </c:strCache>
            </c:strRef>
          </c:tx>
          <c:spPr>
            <a:solidFill>
              <a:schemeClr val="accent2"/>
            </a:solidFill>
          </c:spPr>
          <c:dLbls>
            <c:numFmt formatCode="#,##0.0" sourceLinked="0"/>
            <c:spPr>
              <a:noFill/>
              <a:ln>
                <a:noFill/>
              </a:ln>
              <a:effectLst/>
            </c:sp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'fig5'!$O$26:$O$45</c:f>
              <c:numCache>
                <c:formatCode>General</c:formatCode>
                <c:ptCount val="20"/>
                <c:pt idx="2" formatCode="0">
                  <c:v>101065.66132614898</c:v>
                </c:pt>
                <c:pt idx="6" formatCode="0">
                  <c:v>95416.293158964007</c:v>
                </c:pt>
                <c:pt idx="10" formatCode="0">
                  <c:v>95873.95245506987</c:v>
                </c:pt>
                <c:pt idx="14" formatCode="0">
                  <c:v>96403.641466366855</c:v>
                </c:pt>
                <c:pt idx="18" formatCode="0">
                  <c:v>92601.289039553798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DC5-4191-897C-1CB9FBB0F0EB}"/>
            </c:ext>
          </c:extLst>
        </c:ser>
        <c:dLbls>
          <c:showVal val="1"/>
        </c:dLbls>
        <c:gapWidth val="5"/>
        <c:overlap val="100"/>
        <c:axId val="95654272"/>
        <c:axId val="95655808"/>
      </c:barChart>
      <c:barChart>
        <c:barDir val="col"/>
        <c:grouping val="stacked"/>
        <c:ser>
          <c:idx val="4"/>
          <c:order val="4"/>
          <c:tx>
            <c:strRef>
              <c:f>'fig5'!$R$25</c:f>
              <c:strCache>
                <c:ptCount val="1"/>
                <c:pt idx="0">
                  <c:v>Axis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'fig5'!$Q$26:$Q$30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'fig5'!$R$26:$R$30</c:f>
              <c:numCache>
                <c:formatCode>General</c:formatCode>
                <c:ptCount val="5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DC5-4191-897C-1CB9FBB0F0EB}"/>
            </c:ext>
          </c:extLst>
        </c:ser>
        <c:gapWidth val="0"/>
        <c:overlap val="100"/>
        <c:axId val="95364608"/>
        <c:axId val="95363072"/>
      </c:barChart>
      <c:catAx>
        <c:axId val="95654272"/>
        <c:scaling>
          <c:orientation val="minMax"/>
        </c:scaling>
        <c:delete val="1"/>
        <c:axPos val="b"/>
        <c:majorTickMark val="none"/>
        <c:tickLblPos val="none"/>
        <c:crossAx val="95655808"/>
        <c:crosses val="autoZero"/>
        <c:auto val="1"/>
        <c:lblAlgn val="ctr"/>
        <c:lblOffset val="100"/>
      </c:catAx>
      <c:valAx>
        <c:axId val="95655808"/>
        <c:scaling>
          <c:orientation val="minMax"/>
          <c:max val="180000"/>
        </c:scaling>
        <c:axPos val="l"/>
        <c:numFmt formatCode="General" sourceLinked="0"/>
        <c:tickLblPos val="nextTo"/>
        <c:spPr>
          <a:ln w="12700" cmpd="sng">
            <a:solidFill>
              <a:schemeClr val="tx1"/>
            </a:solidFill>
          </a:ln>
        </c:spPr>
        <c:crossAx val="95654272"/>
        <c:crosses val="autoZero"/>
        <c:crossBetween val="between"/>
        <c:majorUnit val="30000"/>
        <c:dispUnits>
          <c:builtInUnit val="thousands"/>
          <c:dispUnitsLbl>
            <c:layout>
              <c:manualLayout>
                <c:xMode val="edge"/>
                <c:yMode val="edge"/>
                <c:x val="1.3097482532993213E-3"/>
                <c:y val="5.1398359894008596E-3"/>
              </c:manualLayout>
            </c:layout>
            <c:tx>
              <c:rich>
                <a:bodyPr rot="0" vert="horz"/>
                <a:lstStyle/>
                <a:p>
                  <a:pPr>
                    <a:defRPr/>
                  </a:pPr>
                  <a:r>
                    <a:rPr lang="pt-PT"/>
                    <a:t>10</a:t>
                  </a:r>
                  <a:r>
                    <a:rPr lang="pt-PT" baseline="30000"/>
                    <a:t>6</a:t>
                  </a:r>
                  <a:r>
                    <a:rPr lang="pt-PT"/>
                    <a:t> Ton</a:t>
                  </a:r>
                </a:p>
              </c:rich>
            </c:tx>
          </c:dispUnitsLbl>
        </c:dispUnits>
      </c:valAx>
      <c:valAx>
        <c:axId val="95363072"/>
        <c:scaling>
          <c:orientation val="minMax"/>
        </c:scaling>
        <c:delete val="1"/>
        <c:axPos val="r"/>
        <c:numFmt formatCode="General" sourceLinked="1"/>
        <c:tickLblPos val="none"/>
        <c:crossAx val="95364608"/>
        <c:crosses val="max"/>
        <c:crossBetween val="between"/>
      </c:valAx>
      <c:catAx>
        <c:axId val="95364608"/>
        <c:scaling>
          <c:orientation val="minMax"/>
        </c:scaling>
        <c:axPos val="b"/>
        <c:numFmt formatCode="General" sourceLinked="1"/>
        <c:tickLblPos val="nextTo"/>
        <c:spPr>
          <a:ln>
            <a:noFill/>
          </a:ln>
        </c:spPr>
        <c:crossAx val="95363072"/>
        <c:crossesAt val="0"/>
        <c:auto val="1"/>
        <c:lblAlgn val="ctr"/>
        <c:lblOffset val="100"/>
      </c:catAx>
      <c:spPr>
        <a:noFill/>
      </c:spPr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0"/>
          <c:y val="0.91746660045872641"/>
          <c:w val="1"/>
          <c:h val="8.2533399541273922E-2"/>
        </c:manualLayout>
      </c:layout>
    </c:legend>
    <c:plotVisOnly val="1"/>
    <c:dispBlanksAs val="gap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0722" l="0.70000000000000062" r="0.70000000000000062" t="0.75000000000000722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5.6759824036080014E-2"/>
          <c:y val="9.9093897046653306E-2"/>
          <c:w val="0.91643157812820553"/>
          <c:h val="0.7431619020595418"/>
        </c:manualLayout>
      </c:layout>
      <c:barChart>
        <c:barDir val="col"/>
        <c:grouping val="stacked"/>
        <c:ser>
          <c:idx val="0"/>
          <c:order val="0"/>
          <c:tx>
            <c:strRef>
              <c:f>'fig5'!$L$48</c:f>
              <c:strCache>
                <c:ptCount val="1"/>
                <c:pt idx="0">
                  <c:v>National traffic</c:v>
                </c:pt>
              </c:strCache>
            </c:strRef>
          </c:tx>
          <c:spPr>
            <a:solidFill>
              <a:schemeClr val="accent1"/>
            </a:solidFill>
          </c:spPr>
          <c:dLbls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131.0</a:t>
                    </a:r>
                  </a:p>
                </c:rich>
              </c:tx>
              <c:showVal val="1"/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122.8</a:t>
                    </a:r>
                  </a:p>
                </c:rich>
              </c:tx>
              <c:showVal val="1"/>
            </c:dLbl>
            <c:dLbl>
              <c:idx val="9"/>
              <c:tx>
                <c:rich>
                  <a:bodyPr/>
                  <a:lstStyle/>
                  <a:p>
                    <a:r>
                      <a:rPr lang="en-US"/>
                      <a:t>133.1</a:t>
                    </a:r>
                  </a:p>
                </c:rich>
              </c:tx>
              <c:showVal val="1"/>
            </c:dLbl>
            <c:dLbl>
              <c:idx val="13"/>
              <c:tx>
                <c:rich>
                  <a:bodyPr/>
                  <a:lstStyle/>
                  <a:p>
                    <a:r>
                      <a:rPr lang="en-US"/>
                      <a:t>132.9</a:t>
                    </a:r>
                  </a:p>
                </c:rich>
              </c:tx>
              <c:showVal val="1"/>
            </c:dLbl>
            <c:dLbl>
              <c:idx val="17"/>
              <c:tx>
                <c:rich>
                  <a:bodyPr/>
                  <a:lstStyle/>
                  <a:p>
                    <a:r>
                      <a:rPr lang="en-US"/>
                      <a:t>132.7</a:t>
                    </a:r>
                  </a:p>
                </c:rich>
              </c:tx>
              <c:showVal val="1"/>
            </c:dLbl>
            <c:numFmt formatCode="#,##0.0" sourceLinked="0"/>
            <c:spPr>
              <a:noFill/>
              <a:ln>
                <a:noFill/>
              </a:ln>
              <a:effectLst/>
            </c:sp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'fig5'!$L$49:$L$68</c:f>
              <c:numCache>
                <c:formatCode>0</c:formatCode>
                <c:ptCount val="20"/>
                <c:pt idx="1">
                  <c:v>131007</c:v>
                </c:pt>
                <c:pt idx="5">
                  <c:v>122779</c:v>
                </c:pt>
                <c:pt idx="9">
                  <c:v>133050.4204674658</c:v>
                </c:pt>
                <c:pt idx="13">
                  <c:v>132933.04216920413</c:v>
                </c:pt>
                <c:pt idx="17">
                  <c:v>132670.58481168299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DC5-4191-897C-1CB9FBB0F0EB}"/>
            </c:ext>
          </c:extLst>
        </c:ser>
        <c:ser>
          <c:idx val="1"/>
          <c:order val="1"/>
          <c:tx>
            <c:strRef>
              <c:f>'fig5'!$M$48</c:f>
              <c:strCache>
                <c:ptCount val="1"/>
                <c:pt idx="0">
                  <c:v>International traffic</c:v>
                </c:pt>
              </c:strCache>
            </c:strRef>
          </c:tx>
          <c:spPr>
            <a:solidFill>
              <a:srgbClr val="7FB7B9"/>
            </a:solidFill>
          </c:spPr>
          <c:dLbls>
            <c:dLbl>
              <c:idx val="1"/>
              <c:layout>
                <c:manualLayout>
                  <c:x val="0"/>
                  <c:y val="1.8187620582886759E-1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23.8</a:t>
                    </a:r>
                  </a:p>
                </c:rich>
              </c:tx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C5-4191-897C-1CB9FBB0F0E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25.8</a:t>
                    </a:r>
                  </a:p>
                </c:rich>
              </c:tx>
              <c:showVal val="1"/>
            </c:dLbl>
            <c:dLbl>
              <c:idx val="9"/>
              <c:tx>
                <c:rich>
                  <a:bodyPr/>
                  <a:lstStyle/>
                  <a:p>
                    <a:r>
                      <a:rPr lang="en-US"/>
                      <a:t>24.6</a:t>
                    </a:r>
                  </a:p>
                </c:rich>
              </c:tx>
              <c:showVal val="1"/>
            </c:dLbl>
            <c:dLbl>
              <c:idx val="13"/>
              <c:tx>
                <c:rich>
                  <a:bodyPr/>
                  <a:lstStyle/>
                  <a:p>
                    <a:r>
                      <a:rPr lang="en-US"/>
                      <a:t>24.9</a:t>
                    </a:r>
                  </a:p>
                </c:rich>
              </c:tx>
              <c:showVal val="1"/>
            </c:dLbl>
            <c:dLbl>
              <c:idx val="17"/>
              <c:tx>
                <c:rich>
                  <a:bodyPr/>
                  <a:lstStyle/>
                  <a:p>
                    <a:r>
                      <a:rPr lang="en-US"/>
                      <a:t>21.7</a:t>
                    </a:r>
                  </a:p>
                </c:rich>
              </c:tx>
              <c:showVal val="1"/>
            </c:dLbl>
            <c:numFmt formatCode="#,##0.0" sourceLinked="0"/>
            <c:spPr>
              <a:noFill/>
              <a:ln>
                <a:noFill/>
              </a:ln>
              <a:effectLst/>
            </c:sp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'fig5'!$M$49:$M$68</c:f>
              <c:numCache>
                <c:formatCode>0</c:formatCode>
                <c:ptCount val="20"/>
                <c:pt idx="1">
                  <c:v>23824.689101193198</c:v>
                </c:pt>
                <c:pt idx="5">
                  <c:v>25847</c:v>
                </c:pt>
                <c:pt idx="9">
                  <c:v>24645.987495046014</c:v>
                </c:pt>
                <c:pt idx="13">
                  <c:v>24892.655164961216</c:v>
                </c:pt>
                <c:pt idx="17">
                  <c:v>21736.3875833046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DC5-4191-897C-1CB9FBB0F0EB}"/>
            </c:ext>
          </c:extLst>
        </c:ser>
        <c:ser>
          <c:idx val="2"/>
          <c:order val="2"/>
          <c:tx>
            <c:strRef>
              <c:f>'fig5'!$N$48</c:f>
              <c:strCache>
                <c:ptCount val="1"/>
                <c:pt idx="0">
                  <c:v>Own account transport</c:v>
                </c:pt>
              </c:strCache>
            </c:strRef>
          </c:tx>
          <c:spPr>
            <a:solidFill>
              <a:srgbClr val="FBE88B"/>
            </a:solidFill>
          </c:spPr>
          <c:dLbls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53.8</a:t>
                    </a:r>
                  </a:p>
                </c:rich>
              </c:tx>
              <c:showVal val="1"/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53.2</a:t>
                    </a:r>
                  </a:p>
                </c:rich>
              </c:tx>
              <c:showVal val="1"/>
            </c:dLbl>
            <c:dLbl>
              <c:idx val="10"/>
              <c:tx>
                <c:rich>
                  <a:bodyPr/>
                  <a:lstStyle/>
                  <a:p>
                    <a:r>
                      <a:rPr lang="en-US"/>
                      <a:t>61.8</a:t>
                    </a:r>
                  </a:p>
                </c:rich>
              </c:tx>
              <c:showVal val="1"/>
            </c:dLbl>
            <c:dLbl>
              <c:idx val="14"/>
              <c:tx>
                <c:rich>
                  <a:bodyPr/>
                  <a:lstStyle/>
                  <a:p>
                    <a:r>
                      <a:rPr lang="en-US"/>
                      <a:t>61.4</a:t>
                    </a:r>
                  </a:p>
                </c:rich>
              </c:tx>
              <c:showVal val="1"/>
            </c:dLbl>
            <c:dLbl>
              <c:idx val="18"/>
              <c:tx>
                <c:rich>
                  <a:bodyPr/>
                  <a:lstStyle/>
                  <a:p>
                    <a:r>
                      <a:rPr lang="en-US"/>
                      <a:t>61.8</a:t>
                    </a:r>
                  </a:p>
                </c:rich>
              </c:tx>
              <c:showVal val="1"/>
            </c:dLbl>
            <c:numFmt formatCode="#,##0.0" sourceLinked="0"/>
            <c:spPr>
              <a:noFill/>
              <a:ln>
                <a:noFill/>
              </a:ln>
              <a:effectLst/>
            </c:sp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'fig5'!$N$49:$N$68</c:f>
              <c:numCache>
                <c:formatCode>General</c:formatCode>
                <c:ptCount val="20"/>
                <c:pt idx="2" formatCode="0">
                  <c:v>53766.455600528512</c:v>
                </c:pt>
                <c:pt idx="6" formatCode="0">
                  <c:v>53209.654382345216</c:v>
                </c:pt>
                <c:pt idx="10" formatCode="0">
                  <c:v>61822.455507443519</c:v>
                </c:pt>
                <c:pt idx="14" formatCode="0">
                  <c:v>61422.055867800402</c:v>
                </c:pt>
                <c:pt idx="18" formatCode="0">
                  <c:v>61805.68335543546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DC5-4191-897C-1CB9FBB0F0EB}"/>
            </c:ext>
          </c:extLst>
        </c:ser>
        <c:ser>
          <c:idx val="3"/>
          <c:order val="3"/>
          <c:tx>
            <c:strRef>
              <c:f>'fig5'!$O$48</c:f>
              <c:strCache>
                <c:ptCount val="1"/>
                <c:pt idx="0">
                  <c:v>Transportation for hire or reward</c:v>
                </c:pt>
              </c:strCache>
            </c:strRef>
          </c:tx>
          <c:spPr>
            <a:solidFill>
              <a:schemeClr val="accent2"/>
            </a:solidFill>
          </c:spPr>
          <c:dLbls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101.1</a:t>
                    </a:r>
                  </a:p>
                </c:rich>
              </c:tx>
              <c:showVal val="1"/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95.4</a:t>
                    </a:r>
                  </a:p>
                </c:rich>
              </c:tx>
              <c:showVal val="1"/>
            </c:dLbl>
            <c:dLbl>
              <c:idx val="10"/>
              <c:tx>
                <c:rich>
                  <a:bodyPr/>
                  <a:lstStyle/>
                  <a:p>
                    <a:r>
                      <a:rPr lang="en-US"/>
                      <a:t>95.9</a:t>
                    </a:r>
                  </a:p>
                </c:rich>
              </c:tx>
              <c:showVal val="1"/>
            </c:dLbl>
            <c:dLbl>
              <c:idx val="14"/>
              <c:tx>
                <c:rich>
                  <a:bodyPr/>
                  <a:lstStyle/>
                  <a:p>
                    <a:r>
                      <a:rPr lang="en-US"/>
                      <a:t>96.4</a:t>
                    </a:r>
                  </a:p>
                </c:rich>
              </c:tx>
              <c:showVal val="1"/>
            </c:dLbl>
            <c:dLbl>
              <c:idx val="18"/>
              <c:tx>
                <c:rich>
                  <a:bodyPr/>
                  <a:lstStyle/>
                  <a:p>
                    <a:r>
                      <a:rPr lang="en-US"/>
                      <a:t>92.6</a:t>
                    </a:r>
                  </a:p>
                </c:rich>
              </c:tx>
              <c:showVal val="1"/>
            </c:dLbl>
            <c:numFmt formatCode="#,##0.0" sourceLinked="0"/>
            <c:spPr>
              <a:noFill/>
              <a:ln>
                <a:noFill/>
              </a:ln>
              <a:effectLst/>
            </c:sp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'fig5'!$O$49:$O$68</c:f>
              <c:numCache>
                <c:formatCode>General</c:formatCode>
                <c:ptCount val="20"/>
                <c:pt idx="2" formatCode="0">
                  <c:v>101065.66132614898</c:v>
                </c:pt>
                <c:pt idx="6" formatCode="0">
                  <c:v>95416.293158964007</c:v>
                </c:pt>
                <c:pt idx="10" formatCode="0">
                  <c:v>95873.95245506987</c:v>
                </c:pt>
                <c:pt idx="14" formatCode="0">
                  <c:v>96403.641466366855</c:v>
                </c:pt>
                <c:pt idx="18" formatCode="0">
                  <c:v>92601.289039553798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DC5-4191-897C-1CB9FBB0F0EB}"/>
            </c:ext>
          </c:extLst>
        </c:ser>
        <c:dLbls>
          <c:showVal val="1"/>
        </c:dLbls>
        <c:gapWidth val="5"/>
        <c:overlap val="100"/>
        <c:axId val="95725440"/>
        <c:axId val="95726976"/>
      </c:barChart>
      <c:barChart>
        <c:barDir val="col"/>
        <c:grouping val="stacked"/>
        <c:ser>
          <c:idx val="4"/>
          <c:order val="4"/>
          <c:tx>
            <c:strRef>
              <c:f>'fig5'!$R$25</c:f>
              <c:strCache>
                <c:ptCount val="1"/>
                <c:pt idx="0">
                  <c:v>Axis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'fig5'!$Q$26:$Q$30</c:f>
              <c:numCache>
                <c:formatCode>General</c:formatCode>
                <c:ptCount val="5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</c:numCache>
            </c:numRef>
          </c:cat>
          <c:val>
            <c:numRef>
              <c:f>'fig5'!$R$26:$R$30</c:f>
              <c:numCache>
                <c:formatCode>General</c:formatCode>
                <c:ptCount val="5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DC5-4191-897C-1CB9FBB0F0EB}"/>
            </c:ext>
          </c:extLst>
        </c:ser>
        <c:gapWidth val="0"/>
        <c:overlap val="100"/>
        <c:axId val="95738880"/>
        <c:axId val="95737344"/>
      </c:barChart>
      <c:catAx>
        <c:axId val="95725440"/>
        <c:scaling>
          <c:orientation val="minMax"/>
        </c:scaling>
        <c:delete val="1"/>
        <c:axPos val="b"/>
        <c:majorTickMark val="none"/>
        <c:tickLblPos val="none"/>
        <c:crossAx val="95726976"/>
        <c:crosses val="autoZero"/>
        <c:auto val="1"/>
        <c:lblAlgn val="ctr"/>
        <c:lblOffset val="100"/>
      </c:catAx>
      <c:valAx>
        <c:axId val="95726976"/>
        <c:scaling>
          <c:orientation val="minMax"/>
          <c:max val="180000"/>
        </c:scaling>
        <c:axPos val="l"/>
        <c:numFmt formatCode="General" sourceLinked="0"/>
        <c:tickLblPos val="nextTo"/>
        <c:spPr>
          <a:ln w="12700" cmpd="sng">
            <a:solidFill>
              <a:schemeClr val="tx1"/>
            </a:solidFill>
          </a:ln>
        </c:spPr>
        <c:crossAx val="95725440"/>
        <c:crosses val="autoZero"/>
        <c:crossBetween val="between"/>
        <c:majorUnit val="30000"/>
        <c:dispUnits>
          <c:builtInUnit val="thousands"/>
          <c:dispUnitsLbl>
            <c:layout>
              <c:manualLayout>
                <c:xMode val="edge"/>
                <c:yMode val="edge"/>
                <c:x val="1.3097482532993213E-3"/>
                <c:y val="5.1398359894008596E-3"/>
              </c:manualLayout>
            </c:layout>
            <c:tx>
              <c:rich>
                <a:bodyPr rot="0" vert="horz"/>
                <a:lstStyle/>
                <a:p>
                  <a:pPr>
                    <a:defRPr/>
                  </a:pPr>
                  <a:r>
                    <a:rPr lang="pt-PT"/>
                    <a:t>10</a:t>
                  </a:r>
                  <a:r>
                    <a:rPr lang="pt-PT" baseline="30000"/>
                    <a:t>6</a:t>
                  </a:r>
                  <a:r>
                    <a:rPr lang="pt-PT"/>
                    <a:t> Tonnes</a:t>
                  </a:r>
                </a:p>
              </c:rich>
            </c:tx>
          </c:dispUnitsLbl>
        </c:dispUnits>
      </c:valAx>
      <c:valAx>
        <c:axId val="95737344"/>
        <c:scaling>
          <c:orientation val="minMax"/>
        </c:scaling>
        <c:delete val="1"/>
        <c:axPos val="r"/>
        <c:numFmt formatCode="General" sourceLinked="1"/>
        <c:tickLblPos val="none"/>
        <c:crossAx val="95738880"/>
        <c:crosses val="max"/>
        <c:crossBetween val="between"/>
      </c:valAx>
      <c:catAx>
        <c:axId val="95738880"/>
        <c:scaling>
          <c:orientation val="minMax"/>
        </c:scaling>
        <c:axPos val="b"/>
        <c:numFmt formatCode="General" sourceLinked="1"/>
        <c:tickLblPos val="nextTo"/>
        <c:spPr>
          <a:ln>
            <a:noFill/>
          </a:ln>
        </c:spPr>
        <c:crossAx val="95737344"/>
        <c:crossesAt val="0"/>
        <c:auto val="1"/>
        <c:lblAlgn val="ctr"/>
        <c:lblOffset val="100"/>
      </c:catAx>
      <c:spPr>
        <a:noFill/>
      </c:spPr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0"/>
          <c:y val="0.91746660045872641"/>
          <c:w val="1"/>
          <c:h val="8.2533399541273922E-2"/>
        </c:manualLayout>
      </c:layout>
    </c:legend>
    <c:plotVisOnly val="1"/>
    <c:dispBlanksAs val="gap"/>
  </c:chart>
  <c:spPr>
    <a:noFill/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pt-PT"/>
    </a:p>
  </c:txPr>
  <c:printSettings>
    <c:headerFooter/>
    <c:pageMargins b="0.75000000000000722" l="0.70000000000000062" r="0.70000000000000062" t="0.75000000000000722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plotArea>
      <c:layout>
        <c:manualLayout>
          <c:layoutTarget val="inner"/>
          <c:xMode val="edge"/>
          <c:yMode val="edge"/>
          <c:x val="0.13041207803963845"/>
          <c:y val="3.9781565765817796E-2"/>
          <c:w val="0.80312413288027062"/>
          <c:h val="0.86007993319019926"/>
        </c:manualLayout>
      </c:layout>
      <c:barChart>
        <c:barDir val="bar"/>
        <c:grouping val="clustered"/>
        <c:ser>
          <c:idx val="0"/>
          <c:order val="0"/>
          <c:tx>
            <c:strRef>
              <c:f>'fig6'!$R$21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F7D117"/>
            </a:solidFill>
            <a:ln w="25400">
              <a:noFill/>
            </a:ln>
          </c:spPr>
          <c:dLbls>
            <c:dLbl>
              <c:idx val="0"/>
              <c:layout>
                <c:manualLayout>
                  <c:x val="1.0357104415575821E-2"/>
                  <c:y val="-3.7918337130936412E-4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DA-46DA-B0D6-4DBCBC78B755}"/>
                </c:ext>
              </c:extLst>
            </c:dLbl>
            <c:dLbl>
              <c:idx val="1"/>
              <c:layout>
                <c:manualLayout>
                  <c:x val="-3.9809958041056416E-3"/>
                  <c:y val="-2.2399188737771416E-4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DA-46DA-B0D6-4DBCBC78B755}"/>
                </c:ext>
              </c:extLst>
            </c:dLbl>
            <c:dLbl>
              <c:idx val="2"/>
              <c:layout>
                <c:manualLayout>
                  <c:x val="-1.1428797839553161E-2"/>
                  <c:y val="1.431639226914818E-5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DA-46DA-B0D6-4DBCBC78B755}"/>
                </c:ext>
              </c:extLst>
            </c:dLbl>
            <c:dLbl>
              <c:idx val="3"/>
              <c:layout>
                <c:manualLayout>
                  <c:x val="-1.3494734089895651E-2"/>
                  <c:y val="-2.8787878787880357E-3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DA-46DA-B0D6-4DBCBC78B755}"/>
                </c:ext>
              </c:extLst>
            </c:dLbl>
            <c:dLbl>
              <c:idx val="4"/>
              <c:layout>
                <c:manualLayout>
                  <c:x val="-5.6392963504852504E-3"/>
                  <c:y val="2.9992841803865452E-3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DA-46DA-B0D6-4DBCBC78B755}"/>
                </c:ext>
              </c:extLst>
            </c:dLbl>
            <c:dLbl>
              <c:idx val="5"/>
              <c:layout>
                <c:manualLayout>
                  <c:x val="-4.9916905890551215E-3"/>
                  <c:y val="3.9733953710331662E-3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DA-46DA-B0D6-4DBCBC78B755}"/>
                </c:ext>
              </c:extLst>
            </c:dLbl>
            <c:dLbl>
              <c:idx val="6"/>
              <c:layout>
                <c:manualLayout>
                  <c:x val="2.6967054985634295E-3"/>
                  <c:y val="1.0811105359235281E-3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0DA-46DA-B0D6-4DBCBC78B755}"/>
                </c:ext>
              </c:extLst>
            </c:dLbl>
            <c:dLbl>
              <c:idx val="7"/>
              <c:layout>
                <c:manualLayout>
                  <c:x val="-1.4459762931072597E-2"/>
                  <c:y val="-5.6382724886664447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DA-46DA-B0D6-4DBCBC78B755}"/>
                </c:ext>
              </c:extLst>
            </c:dLbl>
            <c:dLbl>
              <c:idx val="8"/>
              <c:layout>
                <c:manualLayout>
                  <c:x val="-1.0505853299499277E-2"/>
                  <c:y val="-5.6403602958724217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0DA-46DA-B0D6-4DBCBC78B755}"/>
                </c:ext>
              </c:extLst>
            </c:dLbl>
            <c:numFmt formatCode="###\ ###" sourceLinked="0"/>
            <c:spPr>
              <a:noFill/>
              <a:ln w="25400">
                <a:noFill/>
              </a:ln>
            </c:sp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'fig6'!$Q$22:$Q$30</c:f>
              <c:strCache>
                <c:ptCount val="9"/>
                <c:pt idx="0">
                  <c:v>Aveiro</c:v>
                </c:pt>
                <c:pt idx="1">
                  <c:v>Figueira da Foz</c:v>
                </c:pt>
                <c:pt idx="2">
                  <c:v>Leixões</c:v>
                </c:pt>
                <c:pt idx="3">
                  <c:v>Lisboa</c:v>
                </c:pt>
                <c:pt idx="4">
                  <c:v>Setúbal</c:v>
                </c:pt>
                <c:pt idx="5">
                  <c:v>Sines</c:v>
                </c:pt>
                <c:pt idx="6">
                  <c:v>Ponta Delgada</c:v>
                </c:pt>
                <c:pt idx="7">
                  <c:v>Caniçal</c:v>
                </c:pt>
                <c:pt idx="8">
                  <c:v>Outros </c:v>
                </c:pt>
              </c:strCache>
            </c:strRef>
          </c:cat>
          <c:val>
            <c:numRef>
              <c:f>'fig6'!$R$22:$R$30</c:f>
              <c:numCache>
                <c:formatCode>#\ ###\ ##0</c:formatCode>
                <c:ptCount val="9"/>
                <c:pt idx="0">
                  <c:v>5625.7759999999998</c:v>
                </c:pt>
                <c:pt idx="1">
                  <c:v>1980.9090000000001</c:v>
                </c:pt>
                <c:pt idx="2">
                  <c:v>17648.66</c:v>
                </c:pt>
                <c:pt idx="3">
                  <c:v>10393.493999999999</c:v>
                </c:pt>
                <c:pt idx="4">
                  <c:v>6423.4940000000006</c:v>
                </c:pt>
                <c:pt idx="5">
                  <c:v>44310.016000000003</c:v>
                </c:pt>
                <c:pt idx="6">
                  <c:v>1431.5419999999999</c:v>
                </c:pt>
                <c:pt idx="7">
                  <c:v>1085.46</c:v>
                </c:pt>
                <c:pt idx="8">
                  <c:v>1461.7999999999884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60DA-46DA-B0D6-4DBCBC78B755}"/>
            </c:ext>
          </c:extLst>
        </c:ser>
        <c:ser>
          <c:idx val="1"/>
          <c:order val="1"/>
          <c:tx>
            <c:strRef>
              <c:f>'fig6'!$S$21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8A8F05"/>
            </a:solidFill>
            <a:ln w="25400">
              <a:noFill/>
            </a:ln>
          </c:spPr>
          <c:dLbls>
            <c:dLbl>
              <c:idx val="0"/>
              <c:layout>
                <c:manualLayout>
                  <c:x val="-1.5885474883463487E-3"/>
                  <c:y val="1.855921855921856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0DA-46DA-B0D6-4DBCBC78B755}"/>
                </c:ext>
              </c:extLst>
            </c:dLbl>
            <c:dLbl>
              <c:idx val="1"/>
              <c:layout>
                <c:manualLayout>
                  <c:x val="-5.9323194896878676E-3"/>
                  <c:y val="-1.9318181818182777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DA-46DA-B0D6-4DBCBC78B755}"/>
                </c:ext>
              </c:extLst>
            </c:dLbl>
            <c:dLbl>
              <c:idx val="2"/>
              <c:layout>
                <c:manualLayout>
                  <c:x val="-1.1740428998100025E-2"/>
                  <c:y val="-5.7202077208160194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0DA-46DA-B0D6-4DBCBC78B755}"/>
                </c:ext>
              </c:extLst>
            </c:dLbl>
            <c:dLbl>
              <c:idx val="3"/>
              <c:layout>
                <c:manualLayout>
                  <c:x val="-1.0867151501693225E-2"/>
                  <c:y val="-7.7248866618945432E-5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0DA-46DA-B0D6-4DBCBC78B755}"/>
                </c:ext>
              </c:extLst>
            </c:dLbl>
            <c:dLbl>
              <c:idx val="4"/>
              <c:layout>
                <c:manualLayout>
                  <c:x val="-9.9529372155960048E-3"/>
                  <c:y val="-1.8796230016702949E-3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0DA-46DA-B0D6-4DBCBC78B755}"/>
                </c:ext>
              </c:extLst>
            </c:dLbl>
            <c:dLbl>
              <c:idx val="5"/>
              <c:layout>
                <c:manualLayout>
                  <c:x val="-3.4459872326685091E-2"/>
                  <c:y val="-4.6444886430718653E-2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0DA-46DA-B0D6-4DBCBC78B755}"/>
                </c:ext>
              </c:extLst>
            </c:dLbl>
            <c:dLbl>
              <c:idx val="6"/>
              <c:layout>
                <c:manualLayout>
                  <c:x val="-3.4455235682291376E-3"/>
                  <c:y val="1.0898291692777474E-6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0DA-46DA-B0D6-4DBCBC78B755}"/>
                </c:ext>
              </c:extLst>
            </c:dLbl>
            <c:dLbl>
              <c:idx val="7"/>
              <c:layout>
                <c:manualLayout>
                  <c:x val="-1.4101822518861825E-2"/>
                  <c:y val="-4.048854688618468E-3"/>
                </c:manualLayout>
              </c:layout>
              <c:dLblPos val="outEnd"/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0DA-46DA-B0D6-4DBCBC78B755}"/>
                </c:ext>
              </c:extLst>
            </c:dLbl>
            <c:dLbl>
              <c:idx val="8"/>
              <c:layout>
                <c:manualLayout>
                  <c:x val="-7.7855957077594493E-3"/>
                  <c:y val="-5.7211882605583391E-3"/>
                </c:manualLayout>
              </c:layout>
              <c:showVal val="1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0DA-46DA-B0D6-4DBCBC78B755}"/>
                </c:ext>
              </c:extLst>
            </c:dLbl>
            <c:numFmt formatCode="###\ ###" sourceLinked="0"/>
            <c:spPr>
              <a:noFill/>
              <a:ln w="25400">
                <a:noFill/>
              </a:ln>
            </c:spPr>
            <c:showVal val="1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'fig6'!$Q$22:$Q$30</c:f>
              <c:strCache>
                <c:ptCount val="9"/>
                <c:pt idx="0">
                  <c:v>Aveiro</c:v>
                </c:pt>
                <c:pt idx="1">
                  <c:v>Figueira da Foz</c:v>
                </c:pt>
                <c:pt idx="2">
                  <c:v>Leixões</c:v>
                </c:pt>
                <c:pt idx="3">
                  <c:v>Lisboa</c:v>
                </c:pt>
                <c:pt idx="4">
                  <c:v>Setúbal</c:v>
                </c:pt>
                <c:pt idx="5">
                  <c:v>Sines</c:v>
                </c:pt>
                <c:pt idx="6">
                  <c:v>Ponta Delgada</c:v>
                </c:pt>
                <c:pt idx="7">
                  <c:v>Caniçal</c:v>
                </c:pt>
                <c:pt idx="8">
                  <c:v>Outros </c:v>
                </c:pt>
              </c:strCache>
            </c:strRef>
          </c:cat>
          <c:val>
            <c:numRef>
              <c:f>'fig6'!$S$22:$S$30</c:f>
              <c:numCache>
                <c:formatCode>#\ ###\ ##0</c:formatCode>
                <c:ptCount val="9"/>
                <c:pt idx="0">
                  <c:v>5439.1570000000002</c:v>
                </c:pt>
                <c:pt idx="1">
                  <c:v>1912.405</c:v>
                </c:pt>
                <c:pt idx="2">
                  <c:v>17951.198</c:v>
                </c:pt>
                <c:pt idx="3">
                  <c:v>10500.463</c:v>
                </c:pt>
                <c:pt idx="4">
                  <c:v>6516.4560000000001</c:v>
                </c:pt>
                <c:pt idx="5">
                  <c:v>41807.156999999999</c:v>
                </c:pt>
                <c:pt idx="6">
                  <c:v>1393.4739999999999</c:v>
                </c:pt>
                <c:pt idx="7">
                  <c:v>1085.367</c:v>
                </c:pt>
                <c:pt idx="8">
                  <c:v>1412.5160000000033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60DA-46DA-B0D6-4DBCBC78B755}"/>
            </c:ext>
          </c:extLst>
        </c:ser>
        <c:gapWidth val="20"/>
        <c:axId val="95888128"/>
        <c:axId val="95889664"/>
      </c:barChart>
      <c:catAx>
        <c:axId val="95888128"/>
        <c:scaling>
          <c:orientation val="maxMin"/>
        </c:scaling>
        <c:axPos val="l"/>
        <c:numFmt formatCode="General" sourceLinked="1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95889664"/>
        <c:crosses val="autoZero"/>
        <c:auto val="1"/>
        <c:lblAlgn val="ctr"/>
        <c:lblOffset val="100"/>
        <c:tickLblSkip val="1"/>
        <c:tickMarkSkip val="1"/>
      </c:catAx>
      <c:valAx>
        <c:axId val="95889664"/>
        <c:scaling>
          <c:orientation val="minMax"/>
          <c:max val="50000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PT"/>
                  <a:t>10</a:t>
                </a:r>
                <a:r>
                  <a:rPr lang="pt-PT" baseline="30000"/>
                  <a:t>3</a:t>
                </a:r>
                <a:r>
                  <a:rPr lang="pt-PT"/>
                  <a:t> t</a:t>
                </a:r>
              </a:p>
            </c:rich>
          </c:tx>
          <c:layout>
            <c:manualLayout>
              <c:xMode val="edge"/>
              <c:yMode val="edge"/>
              <c:x val="0.9513590523888189"/>
              <c:y val="0.87492880132064965"/>
            </c:manualLayout>
          </c:layout>
          <c:spPr>
            <a:noFill/>
            <a:ln w="25400">
              <a:noFill/>
            </a:ln>
          </c:spPr>
        </c:title>
        <c:numFmt formatCode="###\ ###" sourceLinked="0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95888128"/>
        <c:crosses val="max"/>
        <c:crossBetween val="between"/>
        <c:majorUnit val="50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6178991033062535"/>
          <c:y val="6.8461442319710034E-2"/>
          <c:w val="9.4292953128494728E-2"/>
          <c:h val="0.12698435186951121"/>
        </c:manualLayout>
      </c:layout>
      <c:spPr>
        <a:noFill/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 pitchFamily="34" charset="0"/>
          <a:ea typeface="Arial"/>
          <a:cs typeface="Arial" pitchFamily="34" charset="0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</xdr:row>
      <xdr:rowOff>0</xdr:rowOff>
    </xdr:from>
    <xdr:to>
      <xdr:col>3</xdr:col>
      <xdr:colOff>868680</xdr:colOff>
      <xdr:row>33</xdr:row>
      <xdr:rowOff>46482</xdr:rowOff>
    </xdr:to>
    <xdr:pic>
      <xdr:nvPicPr>
        <xdr:cNvPr id="2" name="Picture 1" descr="Picture2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9600" y="1895475"/>
          <a:ext cx="2773680" cy="3608832"/>
        </a:xfrm>
        <a:prstGeom prst="rect">
          <a:avLst/>
        </a:prstGeom>
      </xdr:spPr>
    </xdr:pic>
    <xdr:clientData/>
  </xdr:twoCellAnchor>
  <xdr:twoCellAnchor>
    <xdr:from>
      <xdr:col>3</xdr:col>
      <xdr:colOff>885825</xdr:colOff>
      <xdr:row>15</xdr:row>
      <xdr:rowOff>152400</xdr:rowOff>
    </xdr:from>
    <xdr:to>
      <xdr:col>4</xdr:col>
      <xdr:colOff>847725</xdr:colOff>
      <xdr:row>21</xdr:row>
      <xdr:rowOff>38100</xdr:rowOff>
    </xdr:to>
    <xdr:cxnSp macro="">
      <xdr:nvCxnSpPr>
        <xdr:cNvPr id="3" name="Straight Arrow Connector 2"/>
        <xdr:cNvCxnSpPr/>
      </xdr:nvCxnSpPr>
      <xdr:spPr>
        <a:xfrm flipH="1" flipV="1">
          <a:off x="3400425" y="2695575"/>
          <a:ext cx="914400" cy="8572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885825</xdr:colOff>
      <xdr:row>22</xdr:row>
      <xdr:rowOff>0</xdr:rowOff>
    </xdr:from>
    <xdr:to>
      <xdr:col>4</xdr:col>
      <xdr:colOff>876300</xdr:colOff>
      <xdr:row>27</xdr:row>
      <xdr:rowOff>123825</xdr:rowOff>
    </xdr:to>
    <xdr:cxnSp macro="">
      <xdr:nvCxnSpPr>
        <xdr:cNvPr id="4" name="Straight Arrow Connector 3"/>
        <xdr:cNvCxnSpPr/>
      </xdr:nvCxnSpPr>
      <xdr:spPr>
        <a:xfrm flipH="1">
          <a:off x="3400425" y="3676650"/>
          <a:ext cx="942975" cy="9334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9525</xdr:rowOff>
    </xdr:from>
    <xdr:to>
      <xdr:col>9</xdr:col>
      <xdr:colOff>28576</xdr:colOff>
      <xdr:row>13</xdr:row>
      <xdr:rowOff>152401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16</xdr:row>
      <xdr:rowOff>0</xdr:rowOff>
    </xdr:from>
    <xdr:to>
      <xdr:col>9</xdr:col>
      <xdr:colOff>28576</xdr:colOff>
      <xdr:row>28</xdr:row>
      <xdr:rowOff>142876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76199</xdr:rowOff>
    </xdr:from>
    <xdr:to>
      <xdr:col>9</xdr:col>
      <xdr:colOff>0</xdr:colOff>
      <xdr:row>13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3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16</xdr:row>
      <xdr:rowOff>0</xdr:rowOff>
    </xdr:from>
    <xdr:to>
      <xdr:col>8</xdr:col>
      <xdr:colOff>600075</xdr:colOff>
      <xdr:row>28</xdr:row>
      <xdr:rowOff>76201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3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1</xdr:row>
      <xdr:rowOff>72388</xdr:rowOff>
    </xdr:from>
    <xdr:to>
      <xdr:col>9</xdr:col>
      <xdr:colOff>9524</xdr:colOff>
      <xdr:row>14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17</xdr:row>
      <xdr:rowOff>0</xdr:rowOff>
    </xdr:from>
    <xdr:to>
      <xdr:col>8</xdr:col>
      <xdr:colOff>600075</xdr:colOff>
      <xdr:row>29</xdr:row>
      <xdr:rowOff>89537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121920</xdr:rowOff>
    </xdr:from>
    <xdr:to>
      <xdr:col>8</xdr:col>
      <xdr:colOff>556259</xdr:colOff>
      <xdr:row>30</xdr:row>
      <xdr:rowOff>131445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76200</xdr:colOff>
      <xdr:row>1</xdr:row>
      <xdr:rowOff>22860</xdr:rowOff>
    </xdr:from>
    <xdr:to>
      <xdr:col>9</xdr:col>
      <xdr:colOff>7619</xdr:colOff>
      <xdr:row>14</xdr:row>
      <xdr:rowOff>32385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33338</xdr:colOff>
      <xdr:row>1</xdr:row>
      <xdr:rowOff>40483</xdr:rowOff>
    </xdr:from>
    <xdr:to>
      <xdr:col>8</xdr:col>
      <xdr:colOff>600076</xdr:colOff>
      <xdr:row>13</xdr:row>
      <xdr:rowOff>142875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26</xdr:row>
      <xdr:rowOff>91440</xdr:rowOff>
    </xdr:from>
    <xdr:to>
      <xdr:col>8</xdr:col>
      <xdr:colOff>604838</xdr:colOff>
      <xdr:row>38</xdr:row>
      <xdr:rowOff>87152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0.12728</cdr:x>
      <cdr:y>0.87699</cdr:y>
    </cdr:from>
    <cdr:to>
      <cdr:x>0.33905</cdr:x>
      <cdr:y>0.96257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359694" y="3347599"/>
          <a:ext cx="2262187" cy="326669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lumMod val="60000"/>
            <a:lumOff val="40000"/>
          </a:schemeClr>
        </a:solidFill>
        <a:ln xmlns:a="http://schemas.openxmlformats.org/drawingml/2006/main">
          <a:solidFill>
            <a:schemeClr val="accent1">
              <a:lumMod val="60000"/>
              <a:lumOff val="40000"/>
            </a:schemeClr>
          </a:solidFill>
        </a:ln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pt-PT" sz="700" b="1">
              <a:latin typeface="Arial" panose="020B0604020202020204" pitchFamily="34" charset="0"/>
              <a:cs typeface="Arial" panose="020B0604020202020204" pitchFamily="34" charset="0"/>
            </a:rPr>
            <a:t>Nacional</a:t>
          </a:r>
          <a:r>
            <a:rPr lang="pt-PT" sz="800" b="1">
              <a:latin typeface="Arial" panose="020B0604020202020204" pitchFamily="34" charset="0"/>
              <a:cs typeface="Arial" panose="020B0604020202020204" pitchFamily="34" charset="0"/>
            </a:rPr>
            <a:t>   </a:t>
          </a:r>
          <a:r>
            <a:rPr lang="pt-PT" sz="800">
              <a:latin typeface="Arial" panose="020B0604020202020204" pitchFamily="34" charset="0"/>
              <a:cs typeface="Arial" panose="020B0604020202020204" pitchFamily="34" charset="0"/>
            </a:rPr>
            <a:t>                    </a:t>
          </a:r>
        </a:p>
      </cdr:txBody>
    </cdr:sp>
  </cdr:relSizeAnchor>
  <cdr:relSizeAnchor xmlns:cdr="http://schemas.openxmlformats.org/drawingml/2006/chartDrawing">
    <cdr:from>
      <cdr:x>0.41262</cdr:x>
      <cdr:y>0.8762</cdr:y>
    </cdr:from>
    <cdr:to>
      <cdr:x>0.62519</cdr:x>
      <cdr:y>0.9821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2296419" y="1772229"/>
          <a:ext cx="1183063" cy="214208"/>
        </a:xfrm>
        <a:prstGeom xmlns:a="http://schemas.openxmlformats.org/drawingml/2006/main" prst="rect">
          <a:avLst/>
        </a:prstGeom>
        <a:solidFill xmlns:a="http://schemas.openxmlformats.org/drawingml/2006/main">
          <a:srgbClr val="B2D4D5"/>
        </a:solidFill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b="1">
              <a:latin typeface="Arial" panose="020B0604020202020204" pitchFamily="34" charset="0"/>
              <a:cs typeface="Arial" panose="020B0604020202020204" pitchFamily="34" charset="0"/>
            </a:rPr>
            <a:t>Internacional  - Saídas </a:t>
          </a:r>
          <a:endParaRPr lang="pt-PT" sz="7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0.71021</cdr:x>
      <cdr:y>0.87612</cdr:y>
    </cdr:from>
    <cdr:to>
      <cdr:x>0.92367</cdr:x>
      <cdr:y>0.98587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3952644" y="1772067"/>
          <a:ext cx="1187998" cy="221989"/>
        </a:xfrm>
        <a:prstGeom xmlns:a="http://schemas.openxmlformats.org/drawingml/2006/main" prst="rect">
          <a:avLst/>
        </a:prstGeom>
        <a:solidFill xmlns:a="http://schemas.openxmlformats.org/drawingml/2006/main">
          <a:srgbClr val="C4C782"/>
        </a:solidFill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b="1">
              <a:latin typeface="Arial" panose="020B0604020202020204" pitchFamily="34" charset="0"/>
              <a:cs typeface="Arial" panose="020B0604020202020204" pitchFamily="34" charset="0"/>
            </a:rPr>
            <a:t>Internacional  -  Entradas</a:t>
          </a:r>
          <a:r>
            <a:rPr lang="pt-PT" sz="700">
              <a:latin typeface="Arial" panose="020B0604020202020204" pitchFamily="34" charset="0"/>
              <a:cs typeface="Arial" panose="020B0604020202020204" pitchFamily="34" charset="0"/>
            </a:rPr>
            <a:t>                    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0.12728</cdr:x>
      <cdr:y>0.87699</cdr:y>
    </cdr:from>
    <cdr:to>
      <cdr:x>0.33905</cdr:x>
      <cdr:y>0.96257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359694" y="3347599"/>
          <a:ext cx="2262187" cy="326669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1">
            <a:lumMod val="60000"/>
            <a:lumOff val="40000"/>
          </a:schemeClr>
        </a:solidFill>
        <a:ln xmlns:a="http://schemas.openxmlformats.org/drawingml/2006/main">
          <a:solidFill>
            <a:schemeClr val="accent1">
              <a:lumMod val="60000"/>
              <a:lumOff val="40000"/>
            </a:schemeClr>
          </a:solidFill>
        </a:ln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pt-PT" sz="700" b="1">
              <a:latin typeface="Arial" panose="020B0604020202020204" pitchFamily="34" charset="0"/>
              <a:cs typeface="Arial" panose="020B0604020202020204" pitchFamily="34" charset="0"/>
            </a:rPr>
            <a:t>National</a:t>
          </a:r>
          <a:r>
            <a:rPr lang="pt-PT" sz="800" b="1">
              <a:latin typeface="Arial" panose="020B0604020202020204" pitchFamily="34" charset="0"/>
              <a:cs typeface="Arial" panose="020B0604020202020204" pitchFamily="34" charset="0"/>
            </a:rPr>
            <a:t>   </a:t>
          </a:r>
          <a:r>
            <a:rPr lang="pt-PT" sz="800">
              <a:latin typeface="Arial" panose="020B0604020202020204" pitchFamily="34" charset="0"/>
              <a:cs typeface="Arial" panose="020B0604020202020204" pitchFamily="34" charset="0"/>
            </a:rPr>
            <a:t>                    </a:t>
          </a:r>
        </a:p>
      </cdr:txBody>
    </cdr:sp>
  </cdr:relSizeAnchor>
  <cdr:relSizeAnchor xmlns:cdr="http://schemas.openxmlformats.org/drawingml/2006/chartDrawing">
    <cdr:from>
      <cdr:x>0.41262</cdr:x>
      <cdr:y>0.8762</cdr:y>
    </cdr:from>
    <cdr:to>
      <cdr:x>0.62519</cdr:x>
      <cdr:y>0.9821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2296419" y="1772229"/>
          <a:ext cx="1183063" cy="214208"/>
        </a:xfrm>
        <a:prstGeom xmlns:a="http://schemas.openxmlformats.org/drawingml/2006/main" prst="rect">
          <a:avLst/>
        </a:prstGeom>
        <a:solidFill xmlns:a="http://schemas.openxmlformats.org/drawingml/2006/main">
          <a:srgbClr val="B2D4D5"/>
        </a:solidFill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b="1">
              <a:latin typeface="Arial" panose="020B0604020202020204" pitchFamily="34" charset="0"/>
              <a:cs typeface="Arial" panose="020B0604020202020204" pitchFamily="34" charset="0"/>
            </a:rPr>
            <a:t>International  - Outbound </a:t>
          </a:r>
          <a:endParaRPr lang="pt-PT" sz="7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0.71021</cdr:x>
      <cdr:y>0.87612</cdr:y>
    </cdr:from>
    <cdr:to>
      <cdr:x>0.92367</cdr:x>
      <cdr:y>0.98587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3952644" y="1772067"/>
          <a:ext cx="1187998" cy="221989"/>
        </a:xfrm>
        <a:prstGeom xmlns:a="http://schemas.openxmlformats.org/drawingml/2006/main" prst="rect">
          <a:avLst/>
        </a:prstGeom>
        <a:solidFill xmlns:a="http://schemas.openxmlformats.org/drawingml/2006/main">
          <a:srgbClr val="C4C782"/>
        </a:solidFill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pt-PT" sz="700" b="1">
              <a:latin typeface="Arial" panose="020B0604020202020204" pitchFamily="34" charset="0"/>
              <a:cs typeface="Arial" panose="020B0604020202020204" pitchFamily="34" charset="0"/>
            </a:rPr>
            <a:t>International  -  Inbound </a:t>
          </a:r>
          <a:r>
            <a:rPr lang="pt-PT" sz="700">
              <a:latin typeface="Arial" panose="020B0604020202020204" pitchFamily="34" charset="0"/>
              <a:cs typeface="Arial" panose="020B0604020202020204" pitchFamily="34" charset="0"/>
            </a:rPr>
            <a:t>                    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1</xdr:row>
      <xdr:rowOff>28575</xdr:rowOff>
    </xdr:from>
    <xdr:to>
      <xdr:col>7</xdr:col>
      <xdr:colOff>561975</xdr:colOff>
      <xdr:row>13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16</xdr:row>
      <xdr:rowOff>0</xdr:rowOff>
    </xdr:from>
    <xdr:to>
      <xdr:col>7</xdr:col>
      <xdr:colOff>514351</xdr:colOff>
      <xdr:row>28</xdr:row>
      <xdr:rowOff>114300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342901</xdr:rowOff>
    </xdr:from>
    <xdr:to>
      <xdr:col>8</xdr:col>
      <xdr:colOff>533400</xdr:colOff>
      <xdr:row>14</xdr:row>
      <xdr:rowOff>1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17</xdr:row>
      <xdr:rowOff>0</xdr:rowOff>
    </xdr:from>
    <xdr:to>
      <xdr:col>8</xdr:col>
      <xdr:colOff>533400</xdr:colOff>
      <xdr:row>30</xdr:row>
      <xdr:rowOff>7620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1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9525</xdr:colOff>
      <xdr:row>14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15</xdr:row>
      <xdr:rowOff>0</xdr:rowOff>
    </xdr:from>
    <xdr:to>
      <xdr:col>9</xdr:col>
      <xdr:colOff>9525</xdr:colOff>
      <xdr:row>28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586741</xdr:colOff>
      <xdr:row>27</xdr:row>
      <xdr:rowOff>91439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8</xdr:col>
      <xdr:colOff>586741</xdr:colOff>
      <xdr:row>13</xdr:row>
      <xdr:rowOff>91439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GER\Boletim%20Trim.%20Conjuntura\Boletim%2098%204&#186;Trim\Regional\I%20-%20Pre&#231;os\QuadrosIPC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x média"/>
      <sheetName val="Tx homóloga"/>
      <sheetName val="Tx mensal"/>
      <sheetName val="índices"/>
      <sheetName val="Graf1"/>
      <sheetName val="Graf2"/>
      <sheetName val="Graf3"/>
      <sheetName val="Graf4"/>
      <sheetName val="Graf5"/>
      <sheetName val="Graf6"/>
      <sheetName val="Quadro1"/>
      <sheetName val="Quadro2"/>
      <sheetName val="Qnorte"/>
      <sheetName val="Module1"/>
      <sheetName val="Quadro"/>
      <sheetName val="Graf2 ex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Tema H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2"/>
  <sheetViews>
    <sheetView tabSelected="1" workbookViewId="0"/>
  </sheetViews>
  <sheetFormatPr defaultRowHeight="12.75"/>
  <cols>
    <col min="2" max="7" width="14.28515625" customWidth="1"/>
    <col min="10" max="11" width="13.28515625" customWidth="1"/>
  </cols>
  <sheetData>
    <row r="1" spans="1:11">
      <c r="B1" s="241" t="s">
        <v>1</v>
      </c>
      <c r="C1" s="241"/>
      <c r="D1" s="241" t="s">
        <v>0</v>
      </c>
      <c r="E1" s="241"/>
      <c r="F1" s="241" t="s">
        <v>14</v>
      </c>
      <c r="G1" s="241"/>
      <c r="J1" s="241" t="s">
        <v>2</v>
      </c>
      <c r="K1" s="241"/>
    </row>
    <row r="2" spans="1:11" ht="15">
      <c r="A2" s="1">
        <v>1</v>
      </c>
      <c r="B2" s="2"/>
      <c r="C2" s="3" t="s">
        <v>3</v>
      </c>
      <c r="D2" s="4"/>
      <c r="E2" s="5" t="s">
        <v>15</v>
      </c>
      <c r="F2" s="6"/>
      <c r="G2" s="7" t="s">
        <v>16</v>
      </c>
      <c r="I2" s="1">
        <v>1</v>
      </c>
      <c r="J2" s="8"/>
      <c r="K2" s="9" t="s">
        <v>4</v>
      </c>
    </row>
    <row r="3" spans="1:11" ht="15">
      <c r="A3" s="1">
        <v>0.5</v>
      </c>
      <c r="B3" s="10"/>
      <c r="C3" s="11" t="s">
        <v>5</v>
      </c>
      <c r="D3" s="22"/>
      <c r="E3" s="23" t="s">
        <v>17</v>
      </c>
      <c r="F3" s="28"/>
      <c r="G3" s="31" t="s">
        <v>20</v>
      </c>
      <c r="I3" s="1">
        <v>0.8</v>
      </c>
      <c r="J3" s="12"/>
      <c r="K3" s="13" t="s">
        <v>6</v>
      </c>
    </row>
    <row r="4" spans="1:11" ht="15">
      <c r="A4" s="1">
        <v>0.3</v>
      </c>
      <c r="B4" s="14"/>
      <c r="C4" s="15" t="s">
        <v>7</v>
      </c>
      <c r="D4" s="24"/>
      <c r="E4" s="26" t="s">
        <v>18</v>
      </c>
      <c r="F4" s="29"/>
      <c r="G4" s="33" t="s">
        <v>21</v>
      </c>
      <c r="I4" s="1">
        <v>0.4</v>
      </c>
      <c r="J4" s="16"/>
      <c r="K4" s="17" t="s">
        <v>8</v>
      </c>
    </row>
    <row r="5" spans="1:11" ht="15">
      <c r="A5" s="1">
        <v>0.1</v>
      </c>
      <c r="B5" s="18"/>
      <c r="C5" s="19" t="s">
        <v>9</v>
      </c>
      <c r="D5" s="25"/>
      <c r="E5" s="27" t="s">
        <v>19</v>
      </c>
      <c r="F5" s="30"/>
      <c r="G5" s="32" t="s">
        <v>22</v>
      </c>
      <c r="I5" s="1">
        <v>0</v>
      </c>
      <c r="J5" s="20"/>
      <c r="K5" s="21" t="s">
        <v>10</v>
      </c>
    </row>
    <row r="7" spans="1:11">
      <c r="B7" t="s">
        <v>11</v>
      </c>
      <c r="J7" t="s">
        <v>12</v>
      </c>
    </row>
    <row r="8" spans="1:11">
      <c r="B8" t="s">
        <v>13</v>
      </c>
    </row>
    <row r="10" spans="1:11">
      <c r="A10" t="s">
        <v>23</v>
      </c>
    </row>
    <row r="22" spans="6:6">
      <c r="F22" t="s">
        <v>147</v>
      </c>
    </row>
  </sheetData>
  <mergeCells count="4">
    <mergeCell ref="B1:C1"/>
    <mergeCell ref="D1:E1"/>
    <mergeCell ref="F1:G1"/>
    <mergeCell ref="J1:K1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N32"/>
  <sheetViews>
    <sheetView zoomScaleNormal="100" workbookViewId="0">
      <selection activeCell="M3" sqref="M3"/>
    </sheetView>
  </sheetViews>
  <sheetFormatPr defaultColWidth="8.85546875" defaultRowHeight="12.75"/>
  <cols>
    <col min="1" max="10" width="9.140625" style="57" customWidth="1"/>
    <col min="11" max="11" width="20.85546875" style="57" bestFit="1" customWidth="1"/>
    <col min="12" max="16384" width="8.85546875" style="57"/>
  </cols>
  <sheetData>
    <row r="1" spans="1:10" ht="27.95" customHeight="1">
      <c r="A1" s="253" t="s">
        <v>204</v>
      </c>
      <c r="B1" s="253"/>
      <c r="C1" s="253"/>
      <c r="D1" s="253"/>
      <c r="E1" s="253"/>
      <c r="F1" s="253"/>
      <c r="G1" s="253"/>
      <c r="H1" s="253"/>
      <c r="I1" s="253"/>
      <c r="J1" s="179">
        <v>1</v>
      </c>
    </row>
    <row r="2" spans="1:10" ht="12.75" customHeight="1">
      <c r="A2" s="74"/>
      <c r="B2" s="74"/>
      <c r="C2" s="74"/>
      <c r="D2" s="74"/>
      <c r="E2" s="74"/>
      <c r="F2" s="74"/>
      <c r="G2" s="74"/>
      <c r="H2" s="74"/>
      <c r="I2" s="74"/>
      <c r="J2" s="122">
        <v>2</v>
      </c>
    </row>
    <row r="3" spans="1:10" ht="12.75" customHeight="1">
      <c r="J3" s="179">
        <v>3</v>
      </c>
    </row>
    <row r="4" spans="1:10" ht="12.75" customHeight="1">
      <c r="J4" s="122">
        <v>4</v>
      </c>
    </row>
    <row r="5" spans="1:10" ht="12.75" customHeight="1">
      <c r="J5" s="179">
        <v>5</v>
      </c>
    </row>
    <row r="6" spans="1:10" ht="12.75" customHeight="1">
      <c r="J6" s="122">
        <v>6</v>
      </c>
    </row>
    <row r="7" spans="1:10" ht="12.75" customHeight="1">
      <c r="J7" s="179">
        <v>7</v>
      </c>
    </row>
    <row r="8" spans="1:10" ht="12.75" customHeight="1">
      <c r="A8" s="129"/>
      <c r="B8" s="127"/>
      <c r="C8" s="127"/>
      <c r="D8" s="127"/>
      <c r="J8" s="122">
        <v>8</v>
      </c>
    </row>
    <row r="9" spans="1:10" ht="12.75" customHeight="1">
      <c r="B9" s="128"/>
      <c r="C9" s="128"/>
      <c r="D9" s="128"/>
      <c r="J9" s="179">
        <v>9</v>
      </c>
    </row>
    <row r="10" spans="1:10" ht="12.75" customHeight="1">
      <c r="J10" s="122">
        <v>10</v>
      </c>
    </row>
    <row r="11" spans="1:10" ht="12.75" customHeight="1">
      <c r="J11" s="179">
        <v>11</v>
      </c>
    </row>
    <row r="12" spans="1:10" ht="12.75" customHeight="1">
      <c r="J12" s="122">
        <v>12</v>
      </c>
    </row>
    <row r="13" spans="1:10" ht="12.75" customHeight="1">
      <c r="J13" s="179">
        <v>13</v>
      </c>
    </row>
    <row r="14" spans="1:10" ht="12.75" customHeight="1">
      <c r="A14" s="125"/>
      <c r="J14" s="122">
        <v>14</v>
      </c>
    </row>
    <row r="15" spans="1:10" ht="12.75" customHeight="1">
      <c r="A15" s="168" t="s">
        <v>148</v>
      </c>
    </row>
    <row r="16" spans="1:10" ht="12.75" customHeight="1"/>
    <row r="17" spans="1:14" ht="12.75" customHeight="1"/>
    <row r="18" spans="1:14" ht="12.75" customHeight="1"/>
    <row r="19" spans="1:14" ht="12.75" customHeight="1">
      <c r="K19" s="42"/>
      <c r="L19" s="42"/>
      <c r="M19" s="42"/>
      <c r="N19" s="42"/>
    </row>
    <row r="20" spans="1:14" ht="12.75" customHeight="1">
      <c r="K20" s="189"/>
      <c r="L20" s="189">
        <v>2019</v>
      </c>
      <c r="M20" s="42"/>
      <c r="N20" s="42"/>
    </row>
    <row r="21" spans="1:14" ht="12.75" customHeight="1">
      <c r="K21" s="190" t="s">
        <v>146</v>
      </c>
      <c r="L21" s="191">
        <v>464.07400000000001</v>
      </c>
      <c r="M21" s="192">
        <f>L21/$L$25*100</f>
        <v>11.376654806434042</v>
      </c>
      <c r="N21" s="42"/>
    </row>
    <row r="22" spans="1:14" ht="12.75" customHeight="1">
      <c r="K22" s="190" t="s">
        <v>145</v>
      </c>
      <c r="L22" s="193">
        <v>1912.009</v>
      </c>
      <c r="M22" s="192">
        <f t="shared" ref="M22:M25" si="0">L22/$L$25*100</f>
        <v>46.872409098107518</v>
      </c>
      <c r="N22" s="42"/>
    </row>
    <row r="23" spans="1:14" ht="12.75" customHeight="1">
      <c r="K23" s="190" t="s">
        <v>144</v>
      </c>
      <c r="L23" s="191">
        <v>370.21100000000001</v>
      </c>
      <c r="M23" s="192">
        <f t="shared" si="0"/>
        <v>9.0756274916171851</v>
      </c>
      <c r="N23" s="42"/>
    </row>
    <row r="24" spans="1:14" ht="12.75" customHeight="1">
      <c r="K24" s="190" t="s">
        <v>143</v>
      </c>
      <c r="L24" s="193">
        <v>1332.884</v>
      </c>
      <c r="M24" s="192">
        <f t="shared" si="0"/>
        <v>32.675308603841266</v>
      </c>
      <c r="N24" s="42"/>
    </row>
    <row r="25" spans="1:14" ht="12.75" customHeight="1">
      <c r="K25" s="189"/>
      <c r="L25" s="194">
        <v>4079.1779999999999</v>
      </c>
      <c r="M25" s="192">
        <f t="shared" si="0"/>
        <v>100</v>
      </c>
      <c r="N25" s="42"/>
    </row>
    <row r="26" spans="1:14" ht="12.75" customHeight="1">
      <c r="K26" s="42"/>
      <c r="L26" s="42"/>
      <c r="M26" s="42"/>
      <c r="N26" s="42"/>
    </row>
    <row r="27" spans="1:14" ht="12.75" customHeight="1">
      <c r="K27" s="42"/>
      <c r="L27" s="42"/>
      <c r="M27" s="42"/>
      <c r="N27" s="42"/>
    </row>
    <row r="28" spans="1:14" ht="12.75" customHeight="1"/>
    <row r="29" spans="1:14" ht="12.75" customHeight="1">
      <c r="K29" s="190" t="s">
        <v>188</v>
      </c>
      <c r="L29" s="191">
        <f>L21</f>
        <v>464.07400000000001</v>
      </c>
    </row>
    <row r="30" spans="1:14" ht="12.75" customHeight="1">
      <c r="K30" s="190" t="s">
        <v>189</v>
      </c>
      <c r="L30" s="191">
        <f t="shared" ref="L30:L32" si="1">L22</f>
        <v>1912.009</v>
      </c>
    </row>
    <row r="31" spans="1:14">
      <c r="A31" s="168" t="s">
        <v>148</v>
      </c>
      <c r="K31" s="190" t="s">
        <v>182</v>
      </c>
      <c r="L31" s="191">
        <f t="shared" si="1"/>
        <v>370.21100000000001</v>
      </c>
    </row>
    <row r="32" spans="1:14">
      <c r="K32" s="190" t="s">
        <v>187</v>
      </c>
      <c r="L32" s="191">
        <f t="shared" si="1"/>
        <v>1332.884</v>
      </c>
    </row>
  </sheetData>
  <mergeCells count="1">
    <mergeCell ref="A1:I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X132"/>
  <sheetViews>
    <sheetView zoomScaleNormal="100" workbookViewId="0">
      <selection activeCell="P18" sqref="P18"/>
    </sheetView>
  </sheetViews>
  <sheetFormatPr defaultRowHeight="12.75"/>
  <cols>
    <col min="1" max="13" width="9.140625" style="35" customWidth="1"/>
    <col min="14" max="14" width="12.28515625" style="35" customWidth="1"/>
    <col min="15" max="20" width="8" style="35" customWidth="1"/>
    <col min="21" max="269" width="8.85546875" style="35" customWidth="1"/>
    <col min="270" max="270" width="14.28515625" style="35" customWidth="1"/>
    <col min="271" max="525" width="8.85546875" style="35" customWidth="1"/>
    <col min="526" max="526" width="14.28515625" style="35" customWidth="1"/>
    <col min="527" max="781" width="8.85546875" style="35" customWidth="1"/>
    <col min="782" max="782" width="14.28515625" style="35" customWidth="1"/>
    <col min="783" max="1037" width="8.85546875" style="35" customWidth="1"/>
    <col min="1038" max="1038" width="14.28515625" style="35" customWidth="1"/>
    <col min="1039" max="1293" width="8.85546875" style="35" customWidth="1"/>
    <col min="1294" max="1294" width="14.28515625" style="35" customWidth="1"/>
    <col min="1295" max="1549" width="8.85546875" style="35" customWidth="1"/>
    <col min="1550" max="1550" width="14.28515625" style="35" customWidth="1"/>
    <col min="1551" max="1805" width="8.85546875" style="35" customWidth="1"/>
    <col min="1806" max="1806" width="14.28515625" style="35" customWidth="1"/>
    <col min="1807" max="2061" width="8.85546875" style="35" customWidth="1"/>
    <col min="2062" max="2062" width="14.28515625" style="35" customWidth="1"/>
    <col min="2063" max="2317" width="8.85546875" style="35" customWidth="1"/>
    <col min="2318" max="2318" width="14.28515625" style="35" customWidth="1"/>
    <col min="2319" max="2573" width="8.85546875" style="35" customWidth="1"/>
    <col min="2574" max="2574" width="14.28515625" style="35" customWidth="1"/>
    <col min="2575" max="2829" width="8.85546875" style="35" customWidth="1"/>
    <col min="2830" max="2830" width="14.28515625" style="35" customWidth="1"/>
    <col min="2831" max="3085" width="8.85546875" style="35" customWidth="1"/>
    <col min="3086" max="3086" width="14.28515625" style="35" customWidth="1"/>
    <col min="3087" max="3341" width="8.85546875" style="35" customWidth="1"/>
    <col min="3342" max="3342" width="14.28515625" style="35" customWidth="1"/>
    <col min="3343" max="3597" width="8.85546875" style="35" customWidth="1"/>
    <col min="3598" max="3598" width="14.28515625" style="35" customWidth="1"/>
    <col min="3599" max="3853" width="8.85546875" style="35" customWidth="1"/>
    <col min="3854" max="3854" width="14.28515625" style="35" customWidth="1"/>
    <col min="3855" max="4109" width="8.85546875" style="35" customWidth="1"/>
    <col min="4110" max="4110" width="14.28515625" style="35" customWidth="1"/>
    <col min="4111" max="4365" width="8.85546875" style="35" customWidth="1"/>
    <col min="4366" max="4366" width="14.28515625" style="35" customWidth="1"/>
    <col min="4367" max="4621" width="8.85546875" style="35" customWidth="1"/>
    <col min="4622" max="4622" width="14.28515625" style="35" customWidth="1"/>
    <col min="4623" max="4877" width="8.85546875" style="35" customWidth="1"/>
    <col min="4878" max="4878" width="14.28515625" style="35" customWidth="1"/>
    <col min="4879" max="5133" width="8.85546875" style="35" customWidth="1"/>
    <col min="5134" max="5134" width="14.28515625" style="35" customWidth="1"/>
    <col min="5135" max="5389" width="8.85546875" style="35" customWidth="1"/>
    <col min="5390" max="5390" width="14.28515625" style="35" customWidth="1"/>
    <col min="5391" max="5645" width="8.85546875" style="35" customWidth="1"/>
    <col min="5646" max="5646" width="14.28515625" style="35" customWidth="1"/>
    <col min="5647" max="5901" width="8.85546875" style="35" customWidth="1"/>
    <col min="5902" max="5902" width="14.28515625" style="35" customWidth="1"/>
    <col min="5903" max="6157" width="8.85546875" style="35" customWidth="1"/>
    <col min="6158" max="6158" width="14.28515625" style="35" customWidth="1"/>
    <col min="6159" max="6413" width="8.85546875" style="35" customWidth="1"/>
    <col min="6414" max="6414" width="14.28515625" style="35" customWidth="1"/>
    <col min="6415" max="6669" width="8.85546875" style="35" customWidth="1"/>
    <col min="6670" max="6670" width="14.28515625" style="35" customWidth="1"/>
    <col min="6671" max="6925" width="8.85546875" style="35" customWidth="1"/>
    <col min="6926" max="6926" width="14.28515625" style="35" customWidth="1"/>
    <col min="6927" max="7181" width="8.85546875" style="35" customWidth="1"/>
    <col min="7182" max="7182" width="14.28515625" style="35" customWidth="1"/>
    <col min="7183" max="7437" width="8.85546875" style="35" customWidth="1"/>
    <col min="7438" max="7438" width="14.28515625" style="35" customWidth="1"/>
    <col min="7439" max="7693" width="8.85546875" style="35" customWidth="1"/>
    <col min="7694" max="7694" width="14.28515625" style="35" customWidth="1"/>
    <col min="7695" max="7949" width="8.85546875" style="35" customWidth="1"/>
    <col min="7950" max="7950" width="14.28515625" style="35" customWidth="1"/>
    <col min="7951" max="8205" width="8.85546875" style="35" customWidth="1"/>
    <col min="8206" max="8206" width="14.28515625" style="35" customWidth="1"/>
    <col min="8207" max="8461" width="8.85546875" style="35" customWidth="1"/>
    <col min="8462" max="8462" width="14.28515625" style="35" customWidth="1"/>
    <col min="8463" max="8717" width="8.85546875" style="35" customWidth="1"/>
    <col min="8718" max="8718" width="14.28515625" style="35" customWidth="1"/>
    <col min="8719" max="8973" width="8.85546875" style="35" customWidth="1"/>
    <col min="8974" max="8974" width="14.28515625" style="35" customWidth="1"/>
    <col min="8975" max="9229" width="8.85546875" style="35" customWidth="1"/>
    <col min="9230" max="9230" width="14.28515625" style="35" customWidth="1"/>
    <col min="9231" max="9485" width="8.85546875" style="35" customWidth="1"/>
    <col min="9486" max="9486" width="14.28515625" style="35" customWidth="1"/>
    <col min="9487" max="9741" width="8.85546875" style="35" customWidth="1"/>
    <col min="9742" max="9742" width="14.28515625" style="35" customWidth="1"/>
    <col min="9743" max="9997" width="8.85546875" style="35" customWidth="1"/>
    <col min="9998" max="9998" width="14.28515625" style="35" customWidth="1"/>
    <col min="9999" max="10253" width="8.85546875" style="35" customWidth="1"/>
    <col min="10254" max="10254" width="14.28515625" style="35" customWidth="1"/>
    <col min="10255" max="10509" width="8.85546875" style="35" customWidth="1"/>
    <col min="10510" max="10510" width="14.28515625" style="35" customWidth="1"/>
    <col min="10511" max="10765" width="8.85546875" style="35" customWidth="1"/>
    <col min="10766" max="10766" width="14.28515625" style="35" customWidth="1"/>
    <col min="10767" max="11021" width="8.85546875" style="35" customWidth="1"/>
    <col min="11022" max="11022" width="14.28515625" style="35" customWidth="1"/>
    <col min="11023" max="11277" width="8.85546875" style="35" customWidth="1"/>
    <col min="11278" max="11278" width="14.28515625" style="35" customWidth="1"/>
    <col min="11279" max="11533" width="8.85546875" style="35" customWidth="1"/>
    <col min="11534" max="11534" width="14.28515625" style="35" customWidth="1"/>
    <col min="11535" max="11789" width="8.85546875" style="35" customWidth="1"/>
    <col min="11790" max="11790" width="14.28515625" style="35" customWidth="1"/>
    <col min="11791" max="12045" width="8.85546875" style="35" customWidth="1"/>
    <col min="12046" max="12046" width="14.28515625" style="35" customWidth="1"/>
    <col min="12047" max="12301" width="8.85546875" style="35" customWidth="1"/>
    <col min="12302" max="12302" width="14.28515625" style="35" customWidth="1"/>
    <col min="12303" max="12557" width="8.85546875" style="35" customWidth="1"/>
    <col min="12558" max="12558" width="14.28515625" style="35" customWidth="1"/>
    <col min="12559" max="12813" width="8.85546875" style="35" customWidth="1"/>
    <col min="12814" max="12814" width="14.28515625" style="35" customWidth="1"/>
    <col min="12815" max="13069" width="8.85546875" style="35" customWidth="1"/>
    <col min="13070" max="13070" width="14.28515625" style="35" customWidth="1"/>
    <col min="13071" max="13325" width="8.85546875" style="35" customWidth="1"/>
    <col min="13326" max="13326" width="14.28515625" style="35" customWidth="1"/>
    <col min="13327" max="13581" width="8.85546875" style="35" customWidth="1"/>
    <col min="13582" max="13582" width="14.28515625" style="35" customWidth="1"/>
    <col min="13583" max="13837" width="8.85546875" style="35" customWidth="1"/>
    <col min="13838" max="13838" width="14.28515625" style="35" customWidth="1"/>
    <col min="13839" max="14093" width="8.85546875" style="35" customWidth="1"/>
    <col min="14094" max="14094" width="14.28515625" style="35" customWidth="1"/>
    <col min="14095" max="14349" width="8.85546875" style="35" customWidth="1"/>
    <col min="14350" max="14350" width="14.28515625" style="35" customWidth="1"/>
    <col min="14351" max="14605" width="8.85546875" style="35" customWidth="1"/>
    <col min="14606" max="14606" width="14.28515625" style="35" customWidth="1"/>
    <col min="14607" max="14861" width="8.85546875" style="35" customWidth="1"/>
    <col min="14862" max="14862" width="14.28515625" style="35" customWidth="1"/>
    <col min="14863" max="15117" width="8.85546875" style="35" customWidth="1"/>
    <col min="15118" max="15118" width="14.28515625" style="35" customWidth="1"/>
    <col min="15119" max="15373" width="8.85546875" style="35" customWidth="1"/>
    <col min="15374" max="15374" width="14.28515625" style="35" customWidth="1"/>
    <col min="15375" max="15629" width="8.85546875" style="35" customWidth="1"/>
    <col min="15630" max="15630" width="14.28515625" style="35" customWidth="1"/>
    <col min="15631" max="15885" width="8.85546875" style="35" customWidth="1"/>
    <col min="15886" max="15886" width="14.28515625" style="35" customWidth="1"/>
    <col min="15887" max="16141" width="8.85546875" style="35" customWidth="1"/>
    <col min="16142" max="16142" width="14.28515625" style="35" customWidth="1"/>
    <col min="16143" max="16143" width="8.85546875" style="35" customWidth="1"/>
    <col min="16144" max="16384" width="9.140625" style="35"/>
  </cols>
  <sheetData>
    <row r="1" spans="1:24" ht="27.95" customHeight="1">
      <c r="A1" s="242" t="s">
        <v>193</v>
      </c>
      <c r="B1" s="242"/>
      <c r="C1" s="242"/>
      <c r="D1" s="242"/>
      <c r="E1" s="242"/>
      <c r="F1" s="242"/>
      <c r="G1" s="242"/>
      <c r="H1" s="242"/>
      <c r="I1" s="242"/>
      <c r="J1" s="34">
        <v>1</v>
      </c>
    </row>
    <row r="2" spans="1:24" ht="12.75" customHeight="1">
      <c r="A2" s="130"/>
      <c r="B2" s="130"/>
      <c r="C2" s="130"/>
      <c r="D2" s="130"/>
      <c r="E2" s="130"/>
      <c r="F2" s="130"/>
      <c r="G2" s="130"/>
      <c r="H2" s="130"/>
      <c r="I2" s="130"/>
      <c r="J2" s="34">
        <v>2</v>
      </c>
    </row>
    <row r="3" spans="1:24" ht="12.75" customHeight="1">
      <c r="J3" s="34">
        <v>3</v>
      </c>
    </row>
    <row r="4" spans="1:24" ht="12.75" customHeight="1">
      <c r="J4" s="34">
        <v>4</v>
      </c>
    </row>
    <row r="5" spans="1:24" ht="12.75" customHeight="1">
      <c r="J5" s="34">
        <v>5</v>
      </c>
    </row>
    <row r="6" spans="1:24" ht="12.75" customHeight="1">
      <c r="J6" s="34">
        <v>6</v>
      </c>
    </row>
    <row r="7" spans="1:24" ht="12.75" customHeight="1">
      <c r="J7" s="34">
        <v>7</v>
      </c>
    </row>
    <row r="8" spans="1:24" ht="12.75" customHeight="1">
      <c r="J8" s="34">
        <v>8</v>
      </c>
    </row>
    <row r="9" spans="1:24" ht="12.75" customHeight="1">
      <c r="J9" s="34">
        <v>9</v>
      </c>
    </row>
    <row r="10" spans="1:24" ht="12.75" customHeight="1">
      <c r="J10" s="34">
        <v>10</v>
      </c>
    </row>
    <row r="11" spans="1:24" ht="12.75" customHeight="1">
      <c r="J11" s="34">
        <v>11</v>
      </c>
    </row>
    <row r="12" spans="1:24" ht="12.75" customHeight="1">
      <c r="J12" s="34">
        <v>12</v>
      </c>
      <c r="S12" s="36"/>
    </row>
    <row r="13" spans="1:24" ht="12.75" customHeight="1">
      <c r="J13" s="34">
        <v>13</v>
      </c>
      <c r="S13" s="36"/>
    </row>
    <row r="14" spans="1:24" ht="12.75" customHeight="1">
      <c r="J14" s="34">
        <v>14</v>
      </c>
      <c r="S14" s="36"/>
    </row>
    <row r="15" spans="1:24" ht="12.75" customHeight="1">
      <c r="L15" s="131"/>
      <c r="M15" s="131"/>
      <c r="N15" s="131"/>
      <c r="O15" s="131"/>
      <c r="P15" s="131"/>
      <c r="Q15" s="131"/>
      <c r="R15" s="131"/>
      <c r="S15" s="131"/>
      <c r="T15" s="131"/>
      <c r="U15" s="131"/>
      <c r="V15" s="131"/>
      <c r="W15" s="131"/>
      <c r="X15" s="131"/>
    </row>
    <row r="16" spans="1:24" ht="12.75" customHeight="1"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</row>
    <row r="17" spans="1:24" ht="12.75" customHeight="1">
      <c r="A17" s="35" t="s">
        <v>162</v>
      </c>
      <c r="L17" s="131"/>
      <c r="M17" s="131"/>
      <c r="N17" s="131"/>
      <c r="O17" s="132" t="s">
        <v>159</v>
      </c>
      <c r="P17" s="132" t="s">
        <v>158</v>
      </c>
      <c r="Q17" s="133" t="s">
        <v>160</v>
      </c>
      <c r="R17" s="131"/>
      <c r="S17" s="131"/>
      <c r="T17" s="131"/>
      <c r="U17" s="131"/>
      <c r="V17" s="131"/>
      <c r="W17" s="131"/>
      <c r="X17" s="131"/>
    </row>
    <row r="18" spans="1:24" ht="12.75" customHeight="1">
      <c r="L18" s="131"/>
      <c r="M18" s="131"/>
      <c r="N18" s="131"/>
      <c r="O18" s="132" t="s">
        <v>190</v>
      </c>
      <c r="P18" s="132" t="s">
        <v>191</v>
      </c>
      <c r="Q18" s="133" t="s">
        <v>192</v>
      </c>
      <c r="R18" s="131" t="s">
        <v>76</v>
      </c>
      <c r="S18" s="131"/>
      <c r="T18" s="131"/>
      <c r="U18" s="131"/>
      <c r="V18" s="131"/>
      <c r="W18" s="131"/>
      <c r="X18" s="131"/>
    </row>
    <row r="19" spans="1:24" ht="12.75" customHeight="1">
      <c r="L19" s="131"/>
      <c r="M19" s="134">
        <v>2013</v>
      </c>
      <c r="N19" s="134" t="s">
        <v>75</v>
      </c>
      <c r="O19" s="135">
        <v>2751.6979999999999</v>
      </c>
      <c r="P19" s="135">
        <v>655.70500000000004</v>
      </c>
      <c r="Q19" s="135"/>
      <c r="R19" s="136">
        <v>30</v>
      </c>
      <c r="S19" s="131"/>
      <c r="T19" s="131"/>
      <c r="U19" s="131"/>
      <c r="V19" s="131"/>
      <c r="W19" s="131"/>
      <c r="X19" s="131"/>
    </row>
    <row r="20" spans="1:24" ht="12.75" customHeight="1">
      <c r="L20" s="131"/>
      <c r="M20" s="137"/>
      <c r="N20" s="137" t="s">
        <v>74</v>
      </c>
      <c r="O20" s="138">
        <v>1608.5519999999999</v>
      </c>
      <c r="P20" s="138">
        <v>285.59100000000001</v>
      </c>
      <c r="Q20" s="138"/>
      <c r="R20" s="139">
        <v>40.682478632478634</v>
      </c>
      <c r="S20" s="131"/>
      <c r="T20" s="131"/>
      <c r="U20" s="131"/>
      <c r="V20" s="131"/>
      <c r="W20" s="131"/>
      <c r="X20" s="131"/>
    </row>
    <row r="21" spans="1:24" ht="12.75" customHeight="1">
      <c r="L21" s="131"/>
      <c r="M21" s="140"/>
      <c r="N21" s="140" t="s">
        <v>73</v>
      </c>
      <c r="O21" s="141">
        <v>311.06099999999998</v>
      </c>
      <c r="P21" s="141">
        <v>26.905999999999999</v>
      </c>
      <c r="Q21" s="141"/>
      <c r="R21" s="142">
        <v>18.315861130020423</v>
      </c>
      <c r="S21" s="131"/>
      <c r="T21" s="131"/>
      <c r="U21" s="131"/>
      <c r="V21" s="131"/>
      <c r="W21" s="131"/>
      <c r="X21" s="131"/>
    </row>
    <row r="22" spans="1:24" ht="12.75" customHeight="1">
      <c r="L22" s="131"/>
      <c r="M22" s="134">
        <v>2014</v>
      </c>
      <c r="N22" s="134" t="s">
        <v>75</v>
      </c>
      <c r="O22" s="135">
        <v>2802.2449999999999</v>
      </c>
      <c r="P22" s="135">
        <v>650.71059676044399</v>
      </c>
      <c r="Q22" s="135"/>
      <c r="R22" s="143">
        <v>30</v>
      </c>
      <c r="S22" s="131"/>
      <c r="T22" s="131"/>
      <c r="U22" s="131"/>
      <c r="V22" s="131"/>
      <c r="W22" s="131"/>
      <c r="X22" s="131"/>
    </row>
    <row r="23" spans="1:24" ht="12.75" customHeight="1">
      <c r="L23" s="131"/>
      <c r="M23" s="137"/>
      <c r="N23" s="137" t="s">
        <v>74</v>
      </c>
      <c r="O23" s="138">
        <v>1637.9590000000001</v>
      </c>
      <c r="P23" s="138">
        <v>288.13600000000002</v>
      </c>
      <c r="Q23" s="138"/>
      <c r="R23" s="139">
        <v>40.293105859320377</v>
      </c>
      <c r="S23" s="131"/>
      <c r="T23" s="131"/>
      <c r="U23" s="131"/>
      <c r="V23" s="131"/>
      <c r="W23" s="131"/>
      <c r="X23" s="131"/>
    </row>
    <row r="24" spans="1:24" ht="12.75" customHeight="1">
      <c r="L24" s="131"/>
      <c r="M24" s="140"/>
      <c r="N24" s="140" t="s">
        <v>73</v>
      </c>
      <c r="O24" s="141">
        <v>311.89699999999999</v>
      </c>
      <c r="P24" s="141">
        <v>27.713999999999999</v>
      </c>
      <c r="Q24" s="141"/>
      <c r="R24" s="142">
        <v>18.80189959294437</v>
      </c>
      <c r="S24" s="131"/>
      <c r="T24" s="131"/>
      <c r="U24" s="131"/>
      <c r="V24" s="131"/>
      <c r="W24" s="131"/>
      <c r="X24" s="131"/>
    </row>
    <row r="25" spans="1:24" ht="12.75" customHeight="1">
      <c r="L25" s="131"/>
      <c r="M25" s="134">
        <v>2015</v>
      </c>
      <c r="N25" s="134" t="s">
        <v>75</v>
      </c>
      <c r="O25" s="135">
        <v>2865.3359999999998</v>
      </c>
      <c r="P25" s="135">
        <v>685.63599999999997</v>
      </c>
      <c r="Q25" s="135"/>
      <c r="R25" s="143">
        <v>30.629260665624301</v>
      </c>
      <c r="S25" s="131"/>
      <c r="T25" s="131"/>
      <c r="U25" s="131"/>
      <c r="V25" s="131"/>
      <c r="W25" s="131"/>
      <c r="X25" s="131"/>
    </row>
    <row r="26" spans="1:24" ht="12.75" customHeight="1">
      <c r="L26" s="131"/>
      <c r="M26" s="137"/>
      <c r="N26" s="137" t="s">
        <v>74</v>
      </c>
      <c r="O26" s="138">
        <v>1630.722</v>
      </c>
      <c r="P26" s="138">
        <v>294.45</v>
      </c>
      <c r="Q26" s="138"/>
      <c r="R26" s="139">
        <v>41.34952956045499</v>
      </c>
      <c r="S26" s="131"/>
      <c r="T26" s="131"/>
      <c r="U26" s="131"/>
      <c r="V26" s="131"/>
      <c r="W26" s="131"/>
      <c r="X26" s="131"/>
    </row>
    <row r="27" spans="1:24" ht="12.75" customHeight="1">
      <c r="L27" s="131"/>
      <c r="M27" s="140"/>
      <c r="N27" s="140" t="s">
        <v>73</v>
      </c>
      <c r="O27" s="141">
        <v>311.34300000000002</v>
      </c>
      <c r="P27" s="141">
        <v>28.565999999999999</v>
      </c>
      <c r="Q27" s="141"/>
      <c r="R27" s="142">
        <v>19.419442556084295</v>
      </c>
      <c r="S27" s="131"/>
      <c r="T27" s="131"/>
      <c r="U27" s="131"/>
      <c r="V27" s="131"/>
      <c r="W27" s="131"/>
      <c r="X27" s="131"/>
    </row>
    <row r="28" spans="1:24" ht="12.75" customHeight="1">
      <c r="L28" s="131"/>
      <c r="M28" s="134">
        <v>2016</v>
      </c>
      <c r="N28" s="134" t="s">
        <v>75</v>
      </c>
      <c r="O28" s="135">
        <v>3038.6320000000001</v>
      </c>
      <c r="P28" s="135">
        <v>735.16099999999994</v>
      </c>
      <c r="Q28" s="135"/>
      <c r="R28" s="143">
        <v>30.968490669362652</v>
      </c>
      <c r="S28" s="131"/>
      <c r="T28" s="131"/>
      <c r="U28" s="131"/>
      <c r="V28" s="131"/>
      <c r="W28" s="131"/>
      <c r="X28" s="131"/>
    </row>
    <row r="29" spans="1:24" ht="12.75" customHeight="1">
      <c r="L29" s="131"/>
      <c r="M29" s="137"/>
      <c r="N29" s="137" t="s">
        <v>74</v>
      </c>
      <c r="O29" s="138">
        <v>1594.742</v>
      </c>
      <c r="P29" s="138">
        <v>296.07600000000002</v>
      </c>
      <c r="Q29" s="138"/>
      <c r="R29" s="139">
        <v>42.56411730879816</v>
      </c>
      <c r="S29" s="131"/>
      <c r="T29" s="131"/>
      <c r="U29" s="131"/>
      <c r="V29" s="131"/>
      <c r="W29" s="131"/>
      <c r="X29" s="131"/>
    </row>
    <row r="30" spans="1:24" ht="12.75" customHeight="1">
      <c r="L30" s="131"/>
      <c r="M30" s="140"/>
      <c r="N30" s="140" t="s">
        <v>73</v>
      </c>
      <c r="O30" s="141">
        <v>313.61</v>
      </c>
      <c r="P30" s="141">
        <v>30.071999999999999</v>
      </c>
      <c r="Q30" s="141"/>
      <c r="R30" s="142">
        <v>20.318918918918918</v>
      </c>
      <c r="S30" s="131"/>
      <c r="T30" s="131"/>
      <c r="U30" s="131"/>
      <c r="V30" s="131"/>
      <c r="W30" s="131"/>
      <c r="X30" s="131"/>
    </row>
    <row r="31" spans="1:24" ht="12.75" customHeight="1">
      <c r="L31" s="131"/>
      <c r="M31" s="134">
        <v>2017</v>
      </c>
      <c r="N31" s="134" t="s">
        <v>75</v>
      </c>
      <c r="O31" s="135">
        <v>3179.1379999999999</v>
      </c>
      <c r="P31" s="135">
        <v>777.68399999999997</v>
      </c>
      <c r="Q31" s="135"/>
      <c r="R31" s="143"/>
      <c r="S31" s="131"/>
      <c r="T31" s="131"/>
      <c r="U31" s="131"/>
      <c r="V31" s="131"/>
      <c r="W31" s="131"/>
      <c r="X31" s="131"/>
    </row>
    <row r="32" spans="1:24" ht="12.75" customHeight="1">
      <c r="L32" s="131"/>
      <c r="M32" s="137"/>
      <c r="N32" s="137" t="s">
        <v>74</v>
      </c>
      <c r="O32" s="138">
        <v>1598.4269999999999</v>
      </c>
      <c r="P32" s="138">
        <v>312.46800000000002</v>
      </c>
      <c r="Q32" s="138"/>
      <c r="R32" s="139"/>
      <c r="S32" s="131"/>
      <c r="T32" s="131"/>
      <c r="U32" s="131"/>
      <c r="V32" s="131"/>
      <c r="W32" s="131"/>
      <c r="X32" s="131"/>
    </row>
    <row r="33" spans="12:24" ht="12.75" customHeight="1">
      <c r="L33" s="131"/>
      <c r="M33" s="140"/>
      <c r="N33" s="140" t="s">
        <v>73</v>
      </c>
      <c r="O33" s="141">
        <v>312.964</v>
      </c>
      <c r="P33" s="141">
        <v>30.925000000000001</v>
      </c>
      <c r="Q33" s="141"/>
      <c r="R33" s="142"/>
      <c r="S33" s="131"/>
      <c r="T33" s="131"/>
      <c r="U33" s="131"/>
      <c r="V33" s="131"/>
      <c r="W33" s="131"/>
      <c r="X33" s="131"/>
    </row>
    <row r="34" spans="12:24" ht="12.75" customHeight="1">
      <c r="L34" s="131"/>
      <c r="M34" s="144">
        <v>2018</v>
      </c>
      <c r="N34" s="144" t="s">
        <v>75</v>
      </c>
      <c r="O34" s="145">
        <v>3322.0610000000001</v>
      </c>
      <c r="P34" s="145">
        <v>823.30799999999999</v>
      </c>
      <c r="Q34" s="145">
        <f t="shared" ref="Q34:Q39" si="0">P34/O34*100</f>
        <v>24.783048836249545</v>
      </c>
      <c r="R34" s="146"/>
      <c r="S34" s="131"/>
      <c r="T34" s="131"/>
      <c r="U34" s="131"/>
      <c r="V34" s="131"/>
      <c r="W34" s="131"/>
      <c r="X34" s="131"/>
    </row>
    <row r="35" spans="12:24" ht="12.75" customHeight="1">
      <c r="L35" s="131"/>
      <c r="M35" s="147"/>
      <c r="N35" s="147" t="s">
        <v>74</v>
      </c>
      <c r="O35" s="148">
        <v>1670.0930000000001</v>
      </c>
      <c r="P35" s="149">
        <v>321.35700000000003</v>
      </c>
      <c r="Q35" s="149">
        <f t="shared" si="0"/>
        <v>19.241862578910276</v>
      </c>
      <c r="R35" s="146"/>
      <c r="S35" s="131"/>
      <c r="T35" s="131"/>
      <c r="U35" s="131"/>
      <c r="V35" s="131"/>
      <c r="W35" s="131"/>
      <c r="X35" s="131"/>
    </row>
    <row r="36" spans="12:24" ht="12.75" customHeight="1">
      <c r="L36" s="131"/>
      <c r="M36" s="150"/>
      <c r="N36" s="150" t="s">
        <v>73</v>
      </c>
      <c r="O36" s="151">
        <v>313.59500000000003</v>
      </c>
      <c r="P36" s="152">
        <v>31.873999999999999</v>
      </c>
      <c r="Q36" s="152">
        <f t="shared" si="0"/>
        <v>10.164065115834116</v>
      </c>
      <c r="R36" s="146"/>
      <c r="S36" s="131"/>
      <c r="T36" s="131"/>
      <c r="U36" s="131"/>
      <c r="V36" s="131"/>
      <c r="W36" s="131"/>
      <c r="X36" s="131"/>
    </row>
    <row r="37" spans="12:24" ht="12.75" customHeight="1">
      <c r="L37" s="131"/>
      <c r="M37" s="144">
        <v>2019</v>
      </c>
      <c r="N37" s="144" t="s">
        <v>75</v>
      </c>
      <c r="O37" s="145">
        <v>3535.7869999999998</v>
      </c>
      <c r="P37" s="145">
        <v>877.50900000000001</v>
      </c>
      <c r="Q37" s="145">
        <f t="shared" si="0"/>
        <v>24.817925966694261</v>
      </c>
      <c r="R37" s="131"/>
      <c r="S37" s="131"/>
      <c r="T37" s="131"/>
      <c r="U37" s="131"/>
      <c r="V37" s="131"/>
      <c r="W37" s="131"/>
      <c r="X37" s="131"/>
    </row>
    <row r="38" spans="12:24" ht="12.75" customHeight="1">
      <c r="L38" s="131"/>
      <c r="M38" s="147"/>
      <c r="N38" s="147" t="s">
        <v>74</v>
      </c>
      <c r="O38" s="148">
        <v>1705.0060000000001</v>
      </c>
      <c r="P38" s="149">
        <v>375.78699999999998</v>
      </c>
      <c r="Q38" s="149">
        <f t="shared" si="0"/>
        <v>22.040215694255618</v>
      </c>
      <c r="R38" s="131"/>
      <c r="S38" s="131"/>
      <c r="T38" s="131"/>
      <c r="U38" s="131"/>
      <c r="V38" s="131"/>
      <c r="W38" s="131"/>
      <c r="X38" s="131"/>
    </row>
    <row r="39" spans="12:24" ht="12.75" customHeight="1">
      <c r="L39" s="131"/>
      <c r="M39" s="150"/>
      <c r="N39" s="150" t="s">
        <v>73</v>
      </c>
      <c r="O39" s="151">
        <v>314.40699999999998</v>
      </c>
      <c r="P39" s="152">
        <v>38.368000000000002</v>
      </c>
      <c r="Q39" s="152">
        <f t="shared" si="0"/>
        <v>12.203290639203326</v>
      </c>
      <c r="R39" s="131"/>
      <c r="S39" s="131"/>
      <c r="T39" s="131"/>
      <c r="U39" s="131"/>
      <c r="V39" s="131"/>
      <c r="W39" s="131"/>
      <c r="X39" s="131"/>
    </row>
    <row r="40" spans="12:24" ht="12.75" customHeight="1"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</row>
    <row r="41" spans="12:24" ht="12.75" customHeight="1"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</row>
    <row r="42" spans="12:24" ht="12.75" customHeight="1"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</row>
    <row r="43" spans="12:24" ht="12.75" customHeight="1"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</row>
    <row r="44" spans="12:24" ht="12.75" customHeight="1"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</row>
    <row r="45" spans="12:24" ht="12.75" customHeight="1"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</row>
    <row r="46" spans="12:24" ht="12.75" customHeight="1"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</row>
    <row r="47" spans="12:24" ht="12.75" customHeight="1"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</row>
    <row r="48" spans="12:24" ht="12.75" customHeight="1"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  <c r="X48" s="131"/>
    </row>
    <row r="49" spans="12:24" ht="12.75" customHeight="1"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</row>
    <row r="50" spans="12:24" ht="12.75" customHeight="1"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</row>
    <row r="51" spans="12:24" ht="12.75" customHeight="1"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</row>
    <row r="52" spans="12:24" ht="12.75" customHeight="1"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</row>
    <row r="53" spans="12:24" ht="12.75" customHeight="1"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</row>
    <row r="54" spans="12:24" ht="12.75" customHeight="1"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</row>
    <row r="55" spans="12:24" ht="12.75" customHeight="1"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</row>
    <row r="56" spans="12:24" ht="12.75" customHeight="1"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  <c r="X56" s="131"/>
    </row>
    <row r="57" spans="12:24" ht="12.75" customHeight="1"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</row>
    <row r="58" spans="12:24" ht="12.75" customHeight="1"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  <c r="X58" s="131"/>
    </row>
    <row r="59" spans="12:24" ht="12.75" customHeight="1"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</row>
    <row r="60" spans="12:24" ht="12.75" customHeight="1"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</row>
    <row r="61" spans="12:24" ht="12.75" customHeight="1"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</row>
    <row r="62" spans="12:24" ht="12.75" customHeight="1"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</row>
    <row r="63" spans="12:24" ht="12.75" customHeight="1"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</row>
    <row r="64" spans="12:24" ht="12.75" customHeight="1"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</row>
    <row r="65" spans="12:24" ht="12.75" customHeight="1"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</row>
    <row r="66" spans="12:24" ht="12.75" customHeight="1"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</row>
    <row r="67" spans="12:24" ht="12.75" customHeight="1"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</row>
    <row r="68" spans="12:24" ht="12.75" customHeight="1"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</row>
    <row r="69" spans="12:24" ht="12.75" customHeight="1"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</row>
    <row r="70" spans="12:24" ht="12.75" customHeight="1"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</row>
    <row r="71" spans="12:24" ht="12.75" customHeight="1"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</row>
    <row r="72" spans="12:24" ht="12.75" customHeight="1"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</row>
    <row r="73" spans="12:24" ht="12.75" customHeight="1">
      <c r="L73" s="131"/>
      <c r="M73" s="131"/>
      <c r="N73" s="131"/>
      <c r="O73" s="131"/>
      <c r="P73" s="131"/>
      <c r="Q73" s="131"/>
      <c r="R73" s="131"/>
      <c r="S73" s="131"/>
      <c r="T73" s="131"/>
      <c r="U73" s="131"/>
      <c r="V73" s="131"/>
      <c r="W73" s="131"/>
      <c r="X73" s="131"/>
    </row>
    <row r="74" spans="12:24" ht="12.75" customHeight="1"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1"/>
    </row>
    <row r="75" spans="12:24" ht="12.75" customHeight="1"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</row>
    <row r="76" spans="12:24" ht="12.75" customHeight="1"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</row>
    <row r="77" spans="12:24" ht="12.75" customHeight="1"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</row>
    <row r="78" spans="12:24" ht="12.75" customHeight="1"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</row>
    <row r="79" spans="12:24" ht="12.75" customHeight="1"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</row>
    <row r="80" spans="12:24" ht="12.75" customHeight="1"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  <c r="X80" s="131"/>
    </row>
    <row r="81" spans="12:24" ht="12.75" customHeight="1"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  <c r="X81" s="131"/>
    </row>
    <row r="82" spans="12:24" ht="12.75" customHeight="1"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  <c r="X82" s="131"/>
    </row>
    <row r="83" spans="12:24" ht="12.75" customHeight="1"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</row>
    <row r="84" spans="12:24" ht="12.75" customHeight="1"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</row>
    <row r="85" spans="12:24" ht="12.75" customHeight="1"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</row>
    <row r="86" spans="12:24" ht="12.75" customHeight="1"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  <c r="X86" s="131"/>
    </row>
    <row r="87" spans="12:24" ht="12.75" customHeight="1"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</row>
    <row r="88" spans="12:24" ht="12.75" customHeight="1"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</row>
    <row r="89" spans="12:24" ht="12.75" customHeight="1"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1"/>
      <c r="W89" s="131"/>
      <c r="X89" s="131"/>
    </row>
    <row r="90" spans="12:24" ht="12.75" customHeight="1"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  <c r="W90" s="131"/>
      <c r="X90" s="131"/>
    </row>
    <row r="91" spans="12:24" ht="12.75" customHeight="1"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1"/>
      <c r="W91" s="131"/>
      <c r="X91" s="131"/>
    </row>
    <row r="92" spans="12:24" ht="12.75" customHeight="1"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  <c r="W92" s="131"/>
      <c r="X92" s="131"/>
    </row>
    <row r="93" spans="12:24" ht="12.75" customHeight="1"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  <c r="W93" s="131"/>
      <c r="X93" s="131"/>
    </row>
    <row r="94" spans="12:24" ht="12.75" customHeight="1"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  <c r="W94" s="131"/>
      <c r="X94" s="131"/>
    </row>
    <row r="95" spans="12:24" ht="12.75" customHeight="1"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  <c r="W95" s="131"/>
      <c r="X95" s="131"/>
    </row>
    <row r="96" spans="12:24" ht="12.75" customHeight="1"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  <c r="X96" s="131"/>
    </row>
    <row r="97" spans="12:24" ht="12.75" customHeight="1"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  <c r="X97" s="131"/>
    </row>
    <row r="98" spans="12:24" ht="12.75" customHeight="1"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  <c r="X98" s="131"/>
    </row>
    <row r="99" spans="12:24" ht="12.75" customHeight="1"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1"/>
      <c r="X99" s="131"/>
    </row>
    <row r="100" spans="12:24" ht="12.75" customHeight="1"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  <c r="X100" s="131"/>
    </row>
    <row r="101" spans="12:24" ht="12.75" customHeight="1"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</row>
    <row r="102" spans="12:24" ht="12.75" customHeight="1"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</row>
    <row r="103" spans="12:24" ht="12.75" customHeight="1"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</row>
    <row r="104" spans="12:24" ht="12.75" customHeight="1">
      <c r="L104" s="131"/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  <c r="W104" s="131"/>
      <c r="X104" s="131"/>
    </row>
    <row r="105" spans="12:24" ht="12.75" customHeight="1"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</row>
    <row r="106" spans="12:24" ht="12.75" customHeight="1"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</row>
    <row r="107" spans="12:24" ht="12.75" customHeight="1"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</row>
    <row r="108" spans="12:24" ht="12.75" customHeight="1"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</row>
    <row r="109" spans="12:24" ht="12.75" customHeight="1"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</row>
    <row r="110" spans="12:24" ht="12.75" customHeight="1"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</row>
    <row r="111" spans="12:24" ht="12.75" customHeight="1"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</row>
    <row r="112" spans="12:24" ht="12.75" customHeight="1"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</row>
    <row r="113" spans="12:24" ht="12.75" customHeight="1"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</row>
    <row r="114" spans="12:24" ht="12.75" customHeight="1"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</row>
    <row r="115" spans="12:24" ht="12.75" customHeight="1"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</row>
    <row r="116" spans="12:24" ht="12.75" customHeight="1"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</row>
    <row r="117" spans="12:24" ht="12.75" customHeight="1"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</row>
    <row r="118" spans="12:24" ht="12.75" customHeight="1"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</row>
    <row r="119" spans="12:24" ht="12.75" customHeight="1"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</row>
    <row r="120" spans="12:24" ht="12.75" customHeight="1"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</row>
    <row r="121" spans="12:24" ht="12.75" customHeight="1"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</row>
    <row r="122" spans="12:24" ht="12.75" customHeight="1"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</row>
    <row r="123" spans="12:24" ht="12.75" customHeight="1"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</row>
    <row r="124" spans="12:24" ht="12.75" customHeight="1"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</row>
    <row r="125" spans="12:24" ht="12.75" customHeight="1"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</row>
    <row r="126" spans="12:24" ht="12.75" customHeight="1"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</row>
    <row r="127" spans="12:24" ht="12.75" customHeight="1"/>
    <row r="128" spans="12:24" ht="12.75" customHeight="1"/>
    <row r="129" ht="12.75" customHeight="1"/>
    <row r="130" ht="12.75" customHeight="1"/>
    <row r="131" ht="12.75" customHeight="1"/>
    <row r="132" ht="12.75" customHeight="1"/>
  </sheetData>
  <mergeCells count="1">
    <mergeCell ref="A1:I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AC180"/>
  <sheetViews>
    <sheetView zoomScaleNormal="100" workbookViewId="0">
      <selection activeCell="N16" sqref="N16"/>
    </sheetView>
  </sheetViews>
  <sheetFormatPr defaultColWidth="8.85546875" defaultRowHeight="12.75"/>
  <cols>
    <col min="1" max="9" width="9.140625" style="37" customWidth="1"/>
    <col min="10" max="12" width="7.140625" style="37" customWidth="1"/>
    <col min="13" max="13" width="6.85546875" style="37" customWidth="1"/>
    <col min="14" max="14" width="7.85546875" style="37" customWidth="1"/>
    <col min="15" max="15" width="8.85546875" style="37"/>
    <col min="16" max="16" width="42.28515625" style="37" customWidth="1"/>
    <col min="17" max="17" width="9.7109375" style="37" customWidth="1"/>
    <col min="18" max="18" width="13" style="37" customWidth="1"/>
    <col min="19" max="19" width="12.28515625" style="37" customWidth="1"/>
    <col min="20" max="16384" width="8.85546875" style="37"/>
  </cols>
  <sheetData>
    <row r="1" spans="1:23" ht="27.95" customHeight="1">
      <c r="A1" s="244" t="s">
        <v>194</v>
      </c>
      <c r="B1" s="244"/>
      <c r="C1" s="244"/>
      <c r="D1" s="244"/>
      <c r="E1" s="244"/>
      <c r="F1" s="244"/>
      <c r="G1" s="244"/>
      <c r="H1" s="244"/>
      <c r="I1" s="244"/>
      <c r="J1" s="34">
        <v>1</v>
      </c>
      <c r="K1" s="41"/>
      <c r="L1" s="41"/>
      <c r="M1" s="34"/>
    </row>
    <row r="2" spans="1:23" ht="12.75" customHeight="1">
      <c r="J2" s="34">
        <v>2</v>
      </c>
      <c r="M2" s="34"/>
    </row>
    <row r="3" spans="1:23" ht="12.75" customHeight="1">
      <c r="J3" s="34">
        <v>3</v>
      </c>
      <c r="M3" s="34"/>
      <c r="W3" s="38"/>
    </row>
    <row r="4" spans="1:23" ht="12.75" customHeight="1">
      <c r="J4" s="34">
        <v>4</v>
      </c>
      <c r="M4" s="34"/>
      <c r="W4" s="38"/>
    </row>
    <row r="5" spans="1:23" ht="12.75" customHeight="1">
      <c r="J5" s="34">
        <v>5</v>
      </c>
      <c r="M5" s="34"/>
      <c r="W5" s="38"/>
    </row>
    <row r="6" spans="1:23" ht="12.75" customHeight="1">
      <c r="J6" s="34">
        <v>6</v>
      </c>
      <c r="M6" s="34"/>
      <c r="W6" s="38"/>
    </row>
    <row r="7" spans="1:23" ht="12.75" customHeight="1">
      <c r="J7" s="34">
        <v>7</v>
      </c>
      <c r="M7" s="34"/>
    </row>
    <row r="8" spans="1:23" ht="12.75" customHeight="1">
      <c r="J8" s="34">
        <v>8</v>
      </c>
      <c r="M8" s="34"/>
    </row>
    <row r="9" spans="1:23" ht="12.75" customHeight="1">
      <c r="J9" s="34">
        <v>9</v>
      </c>
      <c r="M9" s="34"/>
    </row>
    <row r="10" spans="1:23" ht="12.75" customHeight="1">
      <c r="J10" s="34">
        <v>10</v>
      </c>
      <c r="M10" s="34"/>
    </row>
    <row r="11" spans="1:23" ht="12.75" customHeight="1">
      <c r="J11" s="34">
        <v>11</v>
      </c>
      <c r="M11" s="34"/>
    </row>
    <row r="12" spans="1:23" ht="12.75" customHeight="1">
      <c r="J12" s="34">
        <v>12</v>
      </c>
      <c r="M12" s="34"/>
    </row>
    <row r="13" spans="1:23" ht="12.75" customHeight="1">
      <c r="J13" s="34">
        <v>13</v>
      </c>
      <c r="M13" s="34"/>
    </row>
    <row r="14" spans="1:23" ht="12.75" customHeight="1">
      <c r="J14" s="34">
        <v>14</v>
      </c>
      <c r="M14" s="34"/>
    </row>
    <row r="15" spans="1:23" ht="9.9499999999999993" customHeight="1">
      <c r="A15" s="40" t="s">
        <v>72</v>
      </c>
    </row>
    <row r="16" spans="1:23" ht="9.9499999999999993" customHeight="1">
      <c r="A16" s="39" t="s">
        <v>71</v>
      </c>
    </row>
    <row r="17" spans="1:29" ht="9.9499999999999993" customHeight="1">
      <c r="A17" s="39" t="s">
        <v>50</v>
      </c>
    </row>
    <row r="18" spans="1:29" ht="9.9499999999999993" customHeight="1">
      <c r="A18" s="39" t="s">
        <v>70</v>
      </c>
    </row>
    <row r="19" spans="1:29" ht="9.9499999999999993" customHeight="1">
      <c r="A19" s="39" t="s">
        <v>44</v>
      </c>
    </row>
    <row r="20" spans="1:29" ht="9.9499999999999993" customHeight="1">
      <c r="A20" s="39" t="s">
        <v>69</v>
      </c>
    </row>
    <row r="21" spans="1:29" ht="9.9499999999999993" customHeight="1">
      <c r="A21" s="39" t="s">
        <v>68</v>
      </c>
    </row>
    <row r="22" spans="1:29" ht="9.9499999999999993" customHeight="1">
      <c r="A22" s="39" t="s">
        <v>67</v>
      </c>
    </row>
    <row r="23" spans="1:29" ht="9" customHeight="1">
      <c r="A23" s="39" t="s">
        <v>174</v>
      </c>
    </row>
    <row r="24" spans="1:29" ht="12.75" customHeight="1"/>
    <row r="25" spans="1:29">
      <c r="A25" s="244"/>
      <c r="B25" s="244"/>
      <c r="C25" s="244"/>
      <c r="D25" s="244"/>
      <c r="E25" s="244"/>
      <c r="F25" s="244"/>
      <c r="G25" s="244"/>
      <c r="H25" s="244"/>
      <c r="I25" s="244"/>
      <c r="J25" s="208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</row>
    <row r="26" spans="1:29">
      <c r="A26" s="204" t="s">
        <v>162</v>
      </c>
      <c r="B26" s="35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</row>
    <row r="27" spans="1:29" ht="22.5">
      <c r="A27" s="204"/>
      <c r="B27"/>
      <c r="N27" s="157"/>
      <c r="O27" s="121"/>
      <c r="P27" s="120" t="s">
        <v>66</v>
      </c>
      <c r="Q27" s="153" t="s">
        <v>29</v>
      </c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</row>
    <row r="28" spans="1:29">
      <c r="A28" s="206"/>
      <c r="B28" s="35"/>
      <c r="N28" s="121"/>
      <c r="O28" s="198" t="s">
        <v>51</v>
      </c>
      <c r="P28" s="199" t="s">
        <v>64</v>
      </c>
      <c r="Q28" s="200">
        <f>Q64</f>
        <v>0.12386548434392243</v>
      </c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</row>
    <row r="29" spans="1:29" ht="14.25">
      <c r="A29" s="204"/>
      <c r="B29" s="205"/>
      <c r="N29" s="121"/>
      <c r="O29" s="198" t="s">
        <v>45</v>
      </c>
      <c r="P29" s="199" t="s">
        <v>65</v>
      </c>
      <c r="Q29" s="200">
        <f>Q67</f>
        <v>0.10395494137861161</v>
      </c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121"/>
    </row>
    <row r="30" spans="1:29">
      <c r="A30" s="204"/>
      <c r="B30" s="207"/>
      <c r="N30" s="121"/>
      <c r="O30" s="198" t="s">
        <v>39</v>
      </c>
      <c r="P30" s="199" t="s">
        <v>61</v>
      </c>
      <c r="Q30" s="200">
        <f>Q70</f>
        <v>9.7370300952150657E-2</v>
      </c>
      <c r="R30" s="121"/>
      <c r="S30" s="121"/>
      <c r="T30" s="121"/>
      <c r="U30" s="119"/>
      <c r="V30" s="121"/>
      <c r="W30" s="121"/>
      <c r="X30" s="121"/>
      <c r="Y30" s="121"/>
      <c r="Z30" s="121"/>
      <c r="AA30" s="121"/>
      <c r="AB30" s="121"/>
      <c r="AC30" s="121"/>
    </row>
    <row r="31" spans="1:29">
      <c r="A31" s="206"/>
      <c r="B31" s="35"/>
      <c r="N31" s="121"/>
      <c r="O31" s="198" t="s">
        <v>41</v>
      </c>
      <c r="P31" s="199" t="s">
        <v>63</v>
      </c>
      <c r="Q31" s="200">
        <f>Q69</f>
        <v>8.237335761980627E-2</v>
      </c>
      <c r="R31" s="121"/>
      <c r="S31" s="120"/>
      <c r="T31" s="120"/>
      <c r="U31" s="120"/>
      <c r="V31" s="121"/>
      <c r="W31" s="121"/>
      <c r="X31" s="121"/>
      <c r="Y31" s="121"/>
      <c r="Z31" s="121"/>
      <c r="AA31" s="121"/>
      <c r="AB31" s="121"/>
      <c r="AC31" s="121"/>
    </row>
    <row r="32" spans="1:29">
      <c r="A32" s="204"/>
      <c r="N32" s="121"/>
      <c r="O32" s="121"/>
      <c r="P32" s="243" t="s">
        <v>28</v>
      </c>
      <c r="Q32" s="243"/>
      <c r="R32" s="120"/>
      <c r="S32" s="120"/>
      <c r="T32" s="120"/>
      <c r="U32" s="120"/>
      <c r="V32" s="121"/>
      <c r="W32" s="121"/>
      <c r="X32" s="121"/>
      <c r="Y32" s="121"/>
      <c r="Z32" s="121"/>
      <c r="AA32" s="121"/>
      <c r="AB32" s="121"/>
      <c r="AC32" s="121"/>
    </row>
    <row r="33" spans="1:29">
      <c r="N33" s="121"/>
      <c r="O33" s="198" t="s">
        <v>39</v>
      </c>
      <c r="P33" s="199" t="s">
        <v>61</v>
      </c>
      <c r="Q33" s="200">
        <f>R70</f>
        <v>0.32230786039275211</v>
      </c>
      <c r="R33" s="158"/>
      <c r="S33" s="159"/>
      <c r="T33" s="160"/>
      <c r="U33" s="120"/>
      <c r="V33" s="121"/>
      <c r="W33" s="121"/>
      <c r="X33" s="121"/>
      <c r="Y33" s="121"/>
      <c r="Z33" s="121"/>
      <c r="AA33" s="121"/>
      <c r="AB33" s="121"/>
      <c r="AC33" s="121"/>
    </row>
    <row r="34" spans="1:29">
      <c r="N34" s="121"/>
      <c r="O34" s="198" t="s">
        <v>35</v>
      </c>
      <c r="P34" s="199" t="s">
        <v>59</v>
      </c>
      <c r="Q34" s="200">
        <f>R72</f>
        <v>0.17171802669738825</v>
      </c>
      <c r="R34" s="158"/>
      <c r="S34" s="159"/>
      <c r="T34" s="160"/>
      <c r="U34" s="120"/>
      <c r="V34" s="121"/>
      <c r="W34" s="121"/>
      <c r="X34" s="121"/>
      <c r="Y34" s="121"/>
      <c r="Z34" s="121"/>
      <c r="AA34" s="121"/>
      <c r="AB34" s="121"/>
      <c r="AC34" s="121"/>
    </row>
    <row r="35" spans="1:29">
      <c r="N35" s="121"/>
      <c r="O35" s="201" t="s">
        <v>201</v>
      </c>
      <c r="P35" s="202" t="s">
        <v>62</v>
      </c>
      <c r="Q35" s="203">
        <f>R62</f>
        <v>0.12046042236726451</v>
      </c>
      <c r="R35" s="158"/>
      <c r="S35" s="159"/>
      <c r="T35" s="160"/>
      <c r="U35" s="120"/>
      <c r="V35" s="121"/>
      <c r="W35" s="121"/>
      <c r="X35" s="121"/>
      <c r="Y35" s="121"/>
      <c r="Z35" s="121"/>
      <c r="AA35" s="121"/>
      <c r="AB35" s="121"/>
      <c r="AC35" s="121"/>
    </row>
    <row r="36" spans="1:29">
      <c r="N36" s="121"/>
      <c r="O36" s="201" t="s">
        <v>33</v>
      </c>
      <c r="P36" s="202" t="s">
        <v>202</v>
      </c>
      <c r="Q36" s="203">
        <f>R73</f>
        <v>3.0430077073394467E-2</v>
      </c>
      <c r="R36" s="121"/>
      <c r="S36" s="154"/>
      <c r="T36" s="121"/>
      <c r="U36" s="119"/>
      <c r="V36" s="121"/>
      <c r="W36" s="121"/>
      <c r="X36" s="121"/>
      <c r="Y36" s="121"/>
      <c r="Z36" s="121"/>
      <c r="AA36" s="121"/>
      <c r="AB36" s="121"/>
      <c r="AC36" s="121"/>
    </row>
    <row r="37" spans="1:29" ht="9.6" customHeight="1">
      <c r="N37" s="121"/>
      <c r="O37" s="121"/>
      <c r="P37" s="243" t="s">
        <v>27</v>
      </c>
      <c r="Q37" s="243"/>
      <c r="R37" s="121"/>
      <c r="S37" s="121"/>
      <c r="T37" s="121"/>
      <c r="U37" s="119"/>
      <c r="V37" s="121"/>
      <c r="W37" s="121"/>
      <c r="X37" s="121"/>
      <c r="Y37" s="121"/>
      <c r="Z37" s="121"/>
      <c r="AA37" s="121"/>
      <c r="AB37" s="121"/>
      <c r="AC37" s="121"/>
    </row>
    <row r="38" spans="1:29" ht="9.6" customHeight="1">
      <c r="N38" s="121"/>
      <c r="O38" s="198" t="s">
        <v>53</v>
      </c>
      <c r="P38" s="199" t="s">
        <v>62</v>
      </c>
      <c r="Q38" s="200">
        <f>S62</f>
        <v>0.39337817983955253</v>
      </c>
      <c r="R38" s="121"/>
      <c r="S38" s="121"/>
      <c r="T38" s="121"/>
      <c r="U38" s="119"/>
      <c r="V38" s="121"/>
      <c r="W38" s="121"/>
      <c r="X38" s="121"/>
      <c r="Y38" s="121"/>
      <c r="Z38" s="121"/>
      <c r="AA38" s="121"/>
      <c r="AB38" s="121"/>
      <c r="AC38" s="121"/>
    </row>
    <row r="39" spans="1:29" ht="9.6" customHeight="1">
      <c r="N39" s="121"/>
      <c r="O39" s="198" t="s">
        <v>39</v>
      </c>
      <c r="P39" s="199" t="s">
        <v>61</v>
      </c>
      <c r="Q39" s="200">
        <f>S70</f>
        <v>0.22173565047337621</v>
      </c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</row>
    <row r="40" spans="1:29" ht="9.6" customHeight="1">
      <c r="A40" s="40" t="s">
        <v>72</v>
      </c>
      <c r="N40" s="121"/>
      <c r="O40" s="201" t="s">
        <v>47</v>
      </c>
      <c r="P40" s="202" t="s">
        <v>60</v>
      </c>
      <c r="Q40" s="203">
        <f>S66</f>
        <v>7.0015009992938665E-2</v>
      </c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</row>
    <row r="41" spans="1:29" ht="9.6" customHeight="1">
      <c r="A41" s="39" t="s">
        <v>151</v>
      </c>
      <c r="N41" s="121"/>
      <c r="O41" s="201" t="s">
        <v>35</v>
      </c>
      <c r="P41" s="202" t="s">
        <v>59</v>
      </c>
      <c r="Q41" s="203">
        <f>S72</f>
        <v>6.8648445130891689E-2</v>
      </c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</row>
    <row r="42" spans="1:29" ht="9.6" customHeight="1">
      <c r="A42" s="39" t="s">
        <v>152</v>
      </c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</row>
    <row r="43" spans="1:29" ht="9.6" customHeight="1">
      <c r="A43" s="39" t="s">
        <v>153</v>
      </c>
      <c r="N43" s="121"/>
      <c r="O43" s="121"/>
      <c r="P43" s="121"/>
      <c r="Q43" s="153" t="s">
        <v>29</v>
      </c>
      <c r="R43" s="155" t="s">
        <v>28</v>
      </c>
      <c r="S43" s="155" t="s">
        <v>27</v>
      </c>
      <c r="T43" s="121"/>
      <c r="U43" s="121"/>
      <c r="V43" s="121"/>
      <c r="W43" s="121"/>
      <c r="X43" s="121"/>
      <c r="Y43" s="121"/>
      <c r="Z43" s="121"/>
      <c r="AA43" s="121"/>
      <c r="AB43" s="121"/>
      <c r="AC43" s="121"/>
    </row>
    <row r="44" spans="1:29" ht="9.6" customHeight="1">
      <c r="A44" s="39" t="s">
        <v>154</v>
      </c>
      <c r="N44" s="121"/>
      <c r="O44" s="161"/>
      <c r="P44" s="162" t="s">
        <v>24</v>
      </c>
      <c r="Q44" s="163">
        <f>SUM(Q45:Q58)</f>
        <v>7404568.4870000016</v>
      </c>
      <c r="R44" s="163">
        <f t="shared" ref="R44:S44" si="0">SUM(R45:R58)</f>
        <v>542230.04300000006</v>
      </c>
      <c r="S44" s="163">
        <f t="shared" si="0"/>
        <v>1412926.7139999999</v>
      </c>
      <c r="T44" s="121"/>
      <c r="U44" s="121"/>
      <c r="V44" s="121"/>
      <c r="W44" s="121"/>
      <c r="X44" s="121"/>
      <c r="Y44" s="121"/>
      <c r="Z44" s="121"/>
      <c r="AA44" s="121"/>
      <c r="AB44" s="121"/>
      <c r="AC44" s="121"/>
    </row>
    <row r="45" spans="1:29" ht="9.6" customHeight="1">
      <c r="A45" s="39" t="s">
        <v>155</v>
      </c>
      <c r="N45" s="118">
        <f>Q45/1000000</f>
        <v>0.34236506</v>
      </c>
      <c r="O45" s="164" t="s">
        <v>53</v>
      </c>
      <c r="P45" s="165" t="s">
        <v>58</v>
      </c>
      <c r="Q45" s="161">
        <v>342365.06</v>
      </c>
      <c r="R45" s="161">
        <v>65317.26</v>
      </c>
      <c r="S45" s="161">
        <v>555814.53899999999</v>
      </c>
      <c r="T45" s="121"/>
      <c r="U45" s="121"/>
      <c r="V45" s="121"/>
      <c r="W45" s="121"/>
      <c r="X45" s="121"/>
      <c r="Y45" s="121"/>
      <c r="Z45" s="121"/>
      <c r="AA45" s="121"/>
      <c r="AB45" s="121"/>
      <c r="AC45" s="121"/>
    </row>
    <row r="46" spans="1:29" ht="9.6" customHeight="1">
      <c r="A46" s="39" t="s">
        <v>157</v>
      </c>
      <c r="N46" s="118">
        <f t="shared" ref="N46:N52" si="1">Q47/1000000</f>
        <v>0.91717046200000008</v>
      </c>
      <c r="O46" s="164" t="s">
        <v>200</v>
      </c>
      <c r="P46" s="165"/>
      <c r="Q46" s="161">
        <v>42.75</v>
      </c>
      <c r="R46" s="161">
        <v>0</v>
      </c>
      <c r="S46" s="161">
        <v>0</v>
      </c>
      <c r="T46" s="121"/>
      <c r="U46" s="121"/>
      <c r="V46" s="121"/>
      <c r="W46" s="121"/>
      <c r="X46" s="121"/>
      <c r="Y46" s="121"/>
      <c r="Z46" s="121"/>
      <c r="AA46" s="121"/>
      <c r="AB46" s="121"/>
      <c r="AC46" s="121"/>
    </row>
    <row r="47" spans="1:29" ht="9.6" customHeight="1">
      <c r="A47" s="39" t="s">
        <v>156</v>
      </c>
      <c r="N47" s="118">
        <f t="shared" si="1"/>
        <v>4.5270000000000005E-5</v>
      </c>
      <c r="O47" s="164" t="s">
        <v>51</v>
      </c>
      <c r="P47" s="165" t="s">
        <v>57</v>
      </c>
      <c r="Q47" s="161">
        <v>917170.46200000006</v>
      </c>
      <c r="R47" s="161">
        <v>0</v>
      </c>
      <c r="S47" s="161">
        <v>0</v>
      </c>
      <c r="T47" s="121"/>
      <c r="U47" s="121"/>
      <c r="V47" s="121"/>
      <c r="W47" s="121"/>
      <c r="X47" s="121"/>
      <c r="Y47" s="121"/>
      <c r="Z47" s="121"/>
      <c r="AA47" s="121"/>
      <c r="AB47" s="121"/>
      <c r="AC47" s="121"/>
    </row>
    <row r="48" spans="1:29" ht="9.6" customHeight="1">
      <c r="A48" s="39" t="s">
        <v>173</v>
      </c>
      <c r="N48" s="118">
        <f t="shared" si="1"/>
        <v>0.13186242100000001</v>
      </c>
      <c r="O48" s="164" t="s">
        <v>49</v>
      </c>
      <c r="P48" s="165" t="s">
        <v>56</v>
      </c>
      <c r="Q48" s="161">
        <v>45.27</v>
      </c>
      <c r="R48" s="161">
        <v>0</v>
      </c>
      <c r="S48" s="161">
        <v>0</v>
      </c>
      <c r="T48" s="121"/>
      <c r="U48" s="121"/>
      <c r="V48" s="121"/>
      <c r="W48" s="121"/>
      <c r="X48" s="121"/>
      <c r="Y48" s="121"/>
      <c r="Z48" s="121"/>
      <c r="AA48" s="121"/>
      <c r="AB48" s="121"/>
      <c r="AC48" s="121"/>
    </row>
    <row r="49" spans="14:29" ht="33.75">
      <c r="N49" s="118">
        <f t="shared" si="1"/>
        <v>0.769741483</v>
      </c>
      <c r="O49" s="164" t="s">
        <v>47</v>
      </c>
      <c r="P49" s="165" t="s">
        <v>55</v>
      </c>
      <c r="Q49" s="161">
        <v>131862.421</v>
      </c>
      <c r="R49" s="161">
        <v>5765.8609999999999</v>
      </c>
      <c r="S49" s="161">
        <v>98926.077999999994</v>
      </c>
      <c r="T49" s="121"/>
      <c r="U49" s="121"/>
      <c r="V49" s="121"/>
      <c r="W49" s="121"/>
      <c r="X49" s="121"/>
      <c r="Y49" s="121"/>
      <c r="Z49" s="121"/>
      <c r="AA49" s="121"/>
      <c r="AB49" s="121"/>
      <c r="AC49" s="121"/>
    </row>
    <row r="50" spans="14:29">
      <c r="N50" s="118">
        <f t="shared" si="1"/>
        <v>0.12901285900000001</v>
      </c>
      <c r="O50" s="164" t="s">
        <v>45</v>
      </c>
      <c r="P50" s="165" t="s">
        <v>54</v>
      </c>
      <c r="Q50" s="161">
        <v>769741.48300000001</v>
      </c>
      <c r="R50" s="161">
        <v>0</v>
      </c>
      <c r="S50" s="161">
        <v>0</v>
      </c>
      <c r="T50" s="121"/>
      <c r="U50" s="121"/>
      <c r="V50" s="121"/>
      <c r="W50" s="121"/>
      <c r="X50" s="121"/>
      <c r="Y50" s="121"/>
      <c r="Z50" s="121"/>
      <c r="AA50" s="121"/>
      <c r="AB50" s="121"/>
      <c r="AC50" s="121"/>
    </row>
    <row r="51" spans="14:29" ht="22.5">
      <c r="N51" s="118">
        <f t="shared" si="1"/>
        <v>0.60993916799999903</v>
      </c>
      <c r="O51" s="164" t="s">
        <v>43</v>
      </c>
      <c r="P51" s="165" t="s">
        <v>42</v>
      </c>
      <c r="Q51" s="161">
        <v>129012.859</v>
      </c>
      <c r="R51" s="161">
        <v>9872.6980000000003</v>
      </c>
      <c r="S51" s="161">
        <v>71180.2</v>
      </c>
      <c r="T51" s="121"/>
      <c r="U51" s="121"/>
      <c r="V51" s="121"/>
      <c r="W51" s="121"/>
      <c r="X51" s="121"/>
      <c r="Y51" s="121"/>
      <c r="Z51" s="121"/>
      <c r="AA51" s="121"/>
      <c r="AB51" s="121"/>
      <c r="AC51" s="121"/>
    </row>
    <row r="52" spans="14:29">
      <c r="N52" s="118">
        <f t="shared" si="1"/>
        <v>0.72098506200000101</v>
      </c>
      <c r="O52" s="164" t="s">
        <v>41</v>
      </c>
      <c r="P52" s="165" t="s">
        <v>40</v>
      </c>
      <c r="Q52" s="161">
        <v>609939.16799999902</v>
      </c>
      <c r="R52" s="161">
        <v>0</v>
      </c>
      <c r="S52" s="161">
        <v>0</v>
      </c>
      <c r="T52" s="118">
        <f>S53/1000</f>
        <v>313.296224</v>
      </c>
      <c r="U52" s="118">
        <f>R53/1000</f>
        <v>174.765005</v>
      </c>
      <c r="V52" s="121"/>
      <c r="W52" s="121"/>
      <c r="X52" s="121"/>
      <c r="Y52" s="121"/>
      <c r="Z52" s="121"/>
      <c r="AA52" s="121"/>
      <c r="AB52" s="121"/>
      <c r="AC52" s="121"/>
    </row>
    <row r="53" spans="14:29" ht="22.5">
      <c r="N53" s="118"/>
      <c r="O53" s="164" t="s">
        <v>39</v>
      </c>
      <c r="P53" s="165" t="s">
        <v>38</v>
      </c>
      <c r="Q53" s="161">
        <v>720985.06200000097</v>
      </c>
      <c r="R53" s="161">
        <v>174765.005</v>
      </c>
      <c r="S53" s="161">
        <v>313296.22399999999</v>
      </c>
      <c r="T53" s="118"/>
      <c r="U53" s="121"/>
      <c r="V53" s="121"/>
      <c r="W53" s="121"/>
      <c r="X53" s="121"/>
      <c r="Y53" s="121"/>
      <c r="Z53" s="121"/>
      <c r="AA53" s="121"/>
      <c r="AB53" s="121"/>
      <c r="AC53" s="121"/>
    </row>
    <row r="54" spans="14:29">
      <c r="N54" s="118">
        <f>Q55/1000000</f>
        <v>2.4587849999999998E-2</v>
      </c>
      <c r="O54" s="164"/>
      <c r="P54" s="165"/>
      <c r="Q54" s="161">
        <v>276.94400000000002</v>
      </c>
      <c r="R54" s="161">
        <v>0</v>
      </c>
      <c r="S54" s="161">
        <v>0</v>
      </c>
      <c r="T54" s="121"/>
      <c r="U54" s="121"/>
      <c r="V54" s="121"/>
      <c r="W54" s="121"/>
      <c r="X54" s="121"/>
      <c r="Y54" s="121"/>
      <c r="Z54" s="121"/>
      <c r="AA54" s="121"/>
      <c r="AB54" s="121"/>
      <c r="AC54" s="121"/>
    </row>
    <row r="55" spans="14:29">
      <c r="N55" s="118">
        <f>Q56/1000000</f>
        <v>8.5116350000000007E-2</v>
      </c>
      <c r="O55" s="164" t="s">
        <v>37</v>
      </c>
      <c r="P55" s="165" t="s">
        <v>36</v>
      </c>
      <c r="Q55" s="161">
        <v>24587.85</v>
      </c>
      <c r="R55" s="161">
        <v>217.505</v>
      </c>
      <c r="S55" s="161">
        <v>0</v>
      </c>
      <c r="T55" s="121"/>
      <c r="U55" s="121"/>
      <c r="V55" s="121"/>
      <c r="W55" s="121"/>
      <c r="X55" s="121"/>
      <c r="Y55" s="121"/>
      <c r="Z55" s="121"/>
      <c r="AA55" s="121"/>
      <c r="AB55" s="121"/>
      <c r="AC55" s="121"/>
    </row>
    <row r="56" spans="14:29" ht="22.5">
      <c r="N56" s="118">
        <f>Q57/1000000</f>
        <v>8.2665859999999994E-3</v>
      </c>
      <c r="O56" s="164" t="s">
        <v>35</v>
      </c>
      <c r="P56" s="165" t="s">
        <v>34</v>
      </c>
      <c r="Q56" s="161">
        <v>85116.35</v>
      </c>
      <c r="R56" s="161">
        <v>93110.672999999995</v>
      </c>
      <c r="S56" s="161">
        <v>96995.222000000096</v>
      </c>
      <c r="T56" s="121"/>
      <c r="U56" s="121"/>
      <c r="V56" s="121"/>
      <c r="W56" s="121"/>
      <c r="X56" s="121"/>
      <c r="Y56" s="121"/>
      <c r="Z56" s="121"/>
      <c r="AA56" s="121"/>
      <c r="AB56" s="121"/>
      <c r="AC56" s="121"/>
    </row>
    <row r="57" spans="14:29" ht="22.5">
      <c r="N57" s="118">
        <f>Q58/1000000</f>
        <v>3.6651562220000002</v>
      </c>
      <c r="O57" s="164" t="s">
        <v>33</v>
      </c>
      <c r="P57" s="165" t="s">
        <v>32</v>
      </c>
      <c r="Q57" s="161">
        <v>8266.5859999999993</v>
      </c>
      <c r="R57" s="161">
        <v>16500.101999999999</v>
      </c>
      <c r="S57" s="161">
        <v>4599.2550000000001</v>
      </c>
      <c r="T57" s="121"/>
      <c r="U57" s="121"/>
      <c r="V57" s="121"/>
      <c r="W57" s="121"/>
      <c r="X57" s="121"/>
      <c r="Y57" s="121"/>
      <c r="Z57" s="121"/>
      <c r="AA57" s="121"/>
      <c r="AB57" s="121"/>
      <c r="AC57" s="121"/>
    </row>
    <row r="58" spans="14:29" ht="22.5">
      <c r="N58" s="121"/>
      <c r="O58" s="164" t="s">
        <v>31</v>
      </c>
      <c r="P58" s="165" t="s">
        <v>30</v>
      </c>
      <c r="Q58" s="161">
        <v>3665156.2220000001</v>
      </c>
      <c r="R58" s="161">
        <v>176680.93900000001</v>
      </c>
      <c r="S58" s="161">
        <v>272115.196</v>
      </c>
      <c r="T58" s="121"/>
      <c r="U58" s="121"/>
      <c r="V58" s="121"/>
      <c r="W58" s="121"/>
      <c r="X58" s="121"/>
      <c r="Y58" s="121"/>
      <c r="Z58" s="121"/>
      <c r="AA58" s="121"/>
      <c r="AB58" s="121"/>
      <c r="AC58" s="121"/>
    </row>
    <row r="59" spans="14:29"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</row>
    <row r="60" spans="14:29"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</row>
    <row r="61" spans="14:29" ht="22.5">
      <c r="N61" s="121"/>
      <c r="O61" s="121"/>
      <c r="P61" s="121"/>
      <c r="Q61" s="153" t="s">
        <v>29</v>
      </c>
      <c r="R61" s="155" t="s">
        <v>28</v>
      </c>
      <c r="S61" s="155" t="s">
        <v>27</v>
      </c>
      <c r="T61" s="121"/>
      <c r="U61" s="121"/>
      <c r="V61" s="121"/>
      <c r="W61" s="121"/>
      <c r="X61" s="121"/>
      <c r="Y61" s="121"/>
      <c r="Z61" s="121"/>
      <c r="AA61" s="121"/>
      <c r="AB61" s="121"/>
      <c r="AC61" s="121"/>
    </row>
    <row r="62" spans="14:29" ht="22.5">
      <c r="N62" s="121"/>
      <c r="O62" s="164" t="s">
        <v>53</v>
      </c>
      <c r="P62" s="165" t="s">
        <v>52</v>
      </c>
      <c r="Q62" s="166">
        <f t="shared" ref="Q62:S70" si="2">Q45/Q$44</f>
        <v>4.6237003628379014E-2</v>
      </c>
      <c r="R62" s="167">
        <f t="shared" si="2"/>
        <v>0.12046042236726451</v>
      </c>
      <c r="S62" s="167">
        <f t="shared" si="2"/>
        <v>0.39337817983955253</v>
      </c>
      <c r="T62" s="121"/>
      <c r="U62" s="121"/>
      <c r="V62" s="121"/>
      <c r="W62" s="121"/>
      <c r="X62" s="121"/>
      <c r="Y62" s="121"/>
      <c r="Z62" s="121"/>
      <c r="AA62" s="121"/>
      <c r="AB62" s="121"/>
      <c r="AC62" s="121"/>
    </row>
    <row r="63" spans="14:29">
      <c r="N63" s="121"/>
      <c r="O63" s="164" t="s">
        <v>200</v>
      </c>
      <c r="P63" s="165"/>
      <c r="Q63" s="166">
        <f t="shared" si="2"/>
        <v>5.7734627041474474E-6</v>
      </c>
      <c r="R63" s="166">
        <f t="shared" si="2"/>
        <v>0</v>
      </c>
      <c r="S63" s="166">
        <f t="shared" si="2"/>
        <v>0</v>
      </c>
      <c r="T63" s="121"/>
      <c r="U63" s="121"/>
      <c r="V63" s="121"/>
      <c r="W63" s="121"/>
      <c r="X63" s="121"/>
      <c r="Y63" s="121"/>
      <c r="Z63" s="121"/>
      <c r="AA63" s="121"/>
      <c r="AB63" s="121"/>
      <c r="AC63" s="121"/>
    </row>
    <row r="64" spans="14:29" ht="22.5">
      <c r="N64" s="121"/>
      <c r="O64" s="164" t="s">
        <v>51</v>
      </c>
      <c r="P64" s="165" t="s">
        <v>50</v>
      </c>
      <c r="Q64" s="167">
        <f t="shared" si="2"/>
        <v>0.12386548434392243</v>
      </c>
      <c r="R64" s="166">
        <f t="shared" si="2"/>
        <v>0</v>
      </c>
      <c r="S64" s="166">
        <f t="shared" si="2"/>
        <v>0</v>
      </c>
      <c r="T64" s="121"/>
      <c r="U64" s="121"/>
      <c r="V64" s="121"/>
      <c r="W64" s="121"/>
      <c r="X64" s="121"/>
      <c r="Y64" s="121"/>
      <c r="Z64" s="121"/>
      <c r="AA64" s="121"/>
      <c r="AB64" s="121"/>
      <c r="AC64" s="121"/>
    </row>
    <row r="65" spans="14:29">
      <c r="N65" s="121"/>
      <c r="O65" s="164" t="s">
        <v>49</v>
      </c>
      <c r="P65" s="165" t="s">
        <v>48</v>
      </c>
      <c r="Q65" s="166">
        <f t="shared" si="2"/>
        <v>6.1137931372340342E-6</v>
      </c>
      <c r="R65" s="166">
        <f t="shared" si="2"/>
        <v>0</v>
      </c>
      <c r="S65" s="166">
        <f t="shared" si="2"/>
        <v>0</v>
      </c>
      <c r="T65" s="121"/>
      <c r="U65" s="121"/>
      <c r="V65" s="121"/>
      <c r="W65" s="121"/>
      <c r="X65" s="121"/>
      <c r="Y65" s="121"/>
      <c r="Z65" s="121"/>
      <c r="AA65" s="121"/>
      <c r="AB65" s="121"/>
      <c r="AC65" s="121"/>
    </row>
    <row r="66" spans="14:29" ht="33.75">
      <c r="N66" s="121"/>
      <c r="O66" s="164" t="s">
        <v>47</v>
      </c>
      <c r="P66" s="165" t="s">
        <v>46</v>
      </c>
      <c r="Q66" s="166">
        <f t="shared" si="2"/>
        <v>1.7808251923323724E-2</v>
      </c>
      <c r="R66" s="166">
        <f t="shared" si="2"/>
        <v>1.0633606666460566E-2</v>
      </c>
      <c r="S66" s="167">
        <f t="shared" si="2"/>
        <v>7.0015009992938665E-2</v>
      </c>
      <c r="T66" s="121"/>
      <c r="U66" s="121"/>
      <c r="V66" s="121"/>
      <c r="W66" s="121"/>
      <c r="X66" s="121"/>
      <c r="Y66" s="121"/>
      <c r="Z66" s="121"/>
      <c r="AA66" s="121"/>
      <c r="AB66" s="121"/>
      <c r="AC66" s="121"/>
    </row>
    <row r="67" spans="14:29">
      <c r="N67" s="121"/>
      <c r="O67" s="164" t="s">
        <v>45</v>
      </c>
      <c r="P67" s="165" t="s">
        <v>44</v>
      </c>
      <c r="Q67" s="167">
        <f t="shared" si="2"/>
        <v>0.10395494137861161</v>
      </c>
      <c r="R67" s="166">
        <f t="shared" si="2"/>
        <v>0</v>
      </c>
      <c r="S67" s="166">
        <f t="shared" si="2"/>
        <v>0</v>
      </c>
      <c r="T67" s="121"/>
      <c r="U67" s="121"/>
      <c r="V67" s="121"/>
      <c r="W67" s="121"/>
      <c r="X67" s="121"/>
      <c r="Y67" s="121"/>
      <c r="Z67" s="121"/>
      <c r="AA67" s="121"/>
      <c r="AB67" s="121"/>
      <c r="AC67" s="121"/>
    </row>
    <row r="68" spans="14:29" ht="22.5">
      <c r="N68" s="121"/>
      <c r="O68" s="164" t="s">
        <v>43</v>
      </c>
      <c r="P68" s="165" t="s">
        <v>42</v>
      </c>
      <c r="Q68" s="166">
        <f t="shared" si="2"/>
        <v>1.7423413562384405E-2</v>
      </c>
      <c r="R68" s="166">
        <f t="shared" si="2"/>
        <v>1.8207582053877451E-2</v>
      </c>
      <c r="S68" s="166">
        <f t="shared" si="2"/>
        <v>5.0377842880816252E-2</v>
      </c>
      <c r="T68" s="121"/>
      <c r="U68" s="121"/>
      <c r="V68" s="121"/>
      <c r="W68" s="121"/>
      <c r="X68" s="121"/>
      <c r="Y68" s="121"/>
      <c r="Z68" s="121"/>
      <c r="AA68" s="121"/>
      <c r="AB68" s="121"/>
      <c r="AC68" s="121"/>
    </row>
    <row r="69" spans="14:29">
      <c r="N69" s="121"/>
      <c r="O69" s="164" t="s">
        <v>41</v>
      </c>
      <c r="P69" s="165" t="s">
        <v>40</v>
      </c>
      <c r="Q69" s="167">
        <f t="shared" si="2"/>
        <v>8.237335761980627E-2</v>
      </c>
      <c r="R69" s="166">
        <f t="shared" si="2"/>
        <v>0</v>
      </c>
      <c r="S69" s="166">
        <f t="shared" si="2"/>
        <v>0</v>
      </c>
      <c r="T69" s="121"/>
      <c r="U69" s="121"/>
      <c r="V69" s="121"/>
      <c r="W69" s="121"/>
      <c r="X69" s="121"/>
      <c r="Y69" s="121"/>
      <c r="Z69" s="121"/>
      <c r="AA69" s="121"/>
      <c r="AB69" s="121"/>
      <c r="AC69" s="121"/>
    </row>
    <row r="70" spans="14:29" ht="22.5">
      <c r="N70" s="121"/>
      <c r="O70" s="164" t="s">
        <v>39</v>
      </c>
      <c r="P70" s="165" t="s">
        <v>38</v>
      </c>
      <c r="Q70" s="167">
        <f t="shared" si="2"/>
        <v>9.7370300952150657E-2</v>
      </c>
      <c r="R70" s="167">
        <f t="shared" si="2"/>
        <v>0.32230786039275211</v>
      </c>
      <c r="S70" s="167">
        <f t="shared" si="2"/>
        <v>0.22173565047337621</v>
      </c>
      <c r="T70" s="121"/>
      <c r="U70" s="156">
        <f>43.6-38.3</f>
        <v>5.3000000000000043</v>
      </c>
      <c r="V70" s="121"/>
      <c r="W70" s="121"/>
      <c r="X70" s="121"/>
      <c r="Y70" s="121"/>
      <c r="Z70" s="121"/>
      <c r="AA70" s="121"/>
      <c r="AB70" s="121"/>
      <c r="AC70" s="121"/>
    </row>
    <row r="71" spans="14:29">
      <c r="N71" s="121"/>
      <c r="O71" s="164" t="s">
        <v>37</v>
      </c>
      <c r="P71" s="165" t="s">
        <v>36</v>
      </c>
      <c r="Q71" s="166">
        <f>Q55/Q$44</f>
        <v>3.3206323964952468E-3</v>
      </c>
      <c r="R71" s="166">
        <f t="shared" ref="R71:S74" si="3">R55/R$44</f>
        <v>4.0113048475995264E-4</v>
      </c>
      <c r="S71" s="166">
        <f t="shared" si="3"/>
        <v>0</v>
      </c>
      <c r="T71" s="121"/>
      <c r="U71" s="121"/>
      <c r="V71" s="121"/>
      <c r="W71" s="121"/>
      <c r="X71" s="121"/>
      <c r="Y71" s="121"/>
      <c r="Z71" s="121"/>
      <c r="AA71" s="121"/>
      <c r="AB71" s="121"/>
      <c r="AC71" s="121"/>
    </row>
    <row r="72" spans="14:29" ht="22.5">
      <c r="N72" s="121"/>
      <c r="O72" s="164" t="s">
        <v>35</v>
      </c>
      <c r="P72" s="165" t="s">
        <v>34</v>
      </c>
      <c r="Q72" s="166">
        <f>Q56/Q$44</f>
        <v>1.1495112800892646E-2</v>
      </c>
      <c r="R72" s="167">
        <f t="shared" si="3"/>
        <v>0.17171802669738825</v>
      </c>
      <c r="S72" s="167">
        <f t="shared" si="3"/>
        <v>6.8648445130891689E-2</v>
      </c>
      <c r="T72" s="121"/>
      <c r="U72" s="121"/>
      <c r="V72" s="121"/>
      <c r="W72" s="121"/>
      <c r="X72" s="121"/>
      <c r="Y72" s="121"/>
      <c r="Z72" s="121"/>
      <c r="AA72" s="121"/>
      <c r="AB72" s="121"/>
      <c r="AC72" s="121"/>
    </row>
    <row r="73" spans="14:29" ht="22.5">
      <c r="N73" s="121"/>
      <c r="O73" s="164" t="s">
        <v>33</v>
      </c>
      <c r="P73" s="165" t="s">
        <v>32</v>
      </c>
      <c r="Q73" s="166">
        <f>Q57/Q$44</f>
        <v>1.1164169815585363E-3</v>
      </c>
      <c r="R73" s="167">
        <f t="shared" si="3"/>
        <v>3.0430077073394467E-2</v>
      </c>
      <c r="S73" s="166">
        <f t="shared" si="3"/>
        <v>3.2551263660232561E-3</v>
      </c>
      <c r="T73" s="121"/>
      <c r="U73" s="121"/>
      <c r="V73" s="121"/>
      <c r="W73" s="121"/>
      <c r="X73" s="121"/>
      <c r="Y73" s="121"/>
      <c r="Z73" s="121"/>
      <c r="AA73" s="121"/>
      <c r="AB73" s="121"/>
      <c r="AC73" s="121"/>
    </row>
    <row r="74" spans="14:29" ht="22.5">
      <c r="N74" s="121"/>
      <c r="O74" s="164" t="s">
        <v>31</v>
      </c>
      <c r="P74" s="165" t="s">
        <v>30</v>
      </c>
      <c r="Q74" s="166">
        <f>Q58/Q$44</f>
        <v>0.49498579538224469</v>
      </c>
      <c r="R74" s="166">
        <f t="shared" si="3"/>
        <v>0.32584129426410258</v>
      </c>
      <c r="S74" s="166">
        <f t="shared" si="3"/>
        <v>0.19258974531640147</v>
      </c>
      <c r="T74" s="121"/>
      <c r="U74" s="121"/>
      <c r="V74" s="121"/>
      <c r="W74" s="121"/>
      <c r="X74" s="121"/>
      <c r="Y74" s="121"/>
      <c r="Z74" s="121"/>
      <c r="AA74" s="121"/>
      <c r="AB74" s="121"/>
      <c r="AC74" s="121"/>
    </row>
    <row r="75" spans="14:29"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  <c r="AA75" s="121"/>
      <c r="AB75" s="121"/>
      <c r="AC75" s="121"/>
    </row>
    <row r="76" spans="14:29">
      <c r="N76" s="121"/>
      <c r="O76" s="121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  <c r="AA76" s="121"/>
      <c r="AB76" s="121"/>
      <c r="AC76" s="121"/>
    </row>
    <row r="77" spans="14:29">
      <c r="N77" s="121"/>
      <c r="O77" s="121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  <c r="AA77" s="121"/>
      <c r="AB77" s="121"/>
      <c r="AC77" s="121"/>
    </row>
    <row r="78" spans="14:29"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</row>
    <row r="79" spans="14:29">
      <c r="N79" s="121"/>
      <c r="O79" s="121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</row>
    <row r="80" spans="14:29">
      <c r="N80" s="121"/>
      <c r="O80" s="121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</row>
    <row r="81" spans="14:29">
      <c r="N81" s="121"/>
      <c r="O81" s="121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</row>
    <row r="82" spans="14:29">
      <c r="N82" s="121"/>
      <c r="O82" s="121"/>
      <c r="P82" s="121"/>
      <c r="Q82" s="121"/>
      <c r="R82" s="121"/>
      <c r="S82" s="121"/>
      <c r="T82" s="121"/>
      <c r="U82" s="121"/>
      <c r="V82" s="121"/>
      <c r="W82" s="121"/>
      <c r="X82" s="121"/>
      <c r="Y82" s="121"/>
      <c r="Z82" s="121"/>
      <c r="AA82" s="121"/>
      <c r="AB82" s="121"/>
      <c r="AC82" s="121"/>
    </row>
    <row r="83" spans="14:29"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</row>
    <row r="84" spans="14:29">
      <c r="N84" s="121"/>
      <c r="O84" s="121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</row>
    <row r="85" spans="14:29">
      <c r="N85" s="121"/>
      <c r="O85" s="121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</row>
    <row r="86" spans="14:29">
      <c r="N86" s="121"/>
      <c r="O86" s="121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</row>
    <row r="87" spans="14:29">
      <c r="N87" s="121"/>
      <c r="O87" s="121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</row>
    <row r="88" spans="14:29">
      <c r="N88" s="121"/>
      <c r="O88" s="121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</row>
    <row r="89" spans="14:29">
      <c r="N89" s="121"/>
      <c r="O89" s="121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</row>
    <row r="90" spans="14:29">
      <c r="N90" s="121"/>
      <c r="O90" s="121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</row>
    <row r="91" spans="14:29">
      <c r="N91" s="121"/>
      <c r="O91" s="121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</row>
    <row r="92" spans="14:29">
      <c r="N92" s="121"/>
      <c r="O92" s="121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</row>
    <row r="93" spans="14:29">
      <c r="N93" s="121"/>
      <c r="O93" s="121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  <c r="AA93" s="121"/>
      <c r="AB93" s="121"/>
      <c r="AC93" s="121"/>
    </row>
    <row r="94" spans="14:29">
      <c r="N94" s="121"/>
      <c r="O94" s="121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  <c r="AA94" s="121"/>
      <c r="AB94" s="121"/>
      <c r="AC94" s="121"/>
    </row>
    <row r="95" spans="14:29">
      <c r="N95" s="121"/>
      <c r="O95" s="121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  <c r="AA95" s="121"/>
      <c r="AB95" s="121"/>
      <c r="AC95" s="121"/>
    </row>
    <row r="96" spans="14:29">
      <c r="N96" s="121"/>
      <c r="O96" s="121"/>
      <c r="P96" s="121"/>
      <c r="Q96" s="121"/>
      <c r="R96" s="121"/>
      <c r="S96" s="121"/>
      <c r="T96" s="121"/>
      <c r="U96" s="121"/>
      <c r="V96" s="121"/>
      <c r="W96" s="121"/>
      <c r="X96" s="121"/>
      <c r="Y96" s="121"/>
      <c r="Z96" s="121"/>
      <c r="AA96" s="121"/>
      <c r="AB96" s="121"/>
      <c r="AC96" s="121"/>
    </row>
    <row r="97" spans="14:29">
      <c r="N97" s="121"/>
      <c r="O97" s="121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  <c r="AA97" s="121"/>
      <c r="AB97" s="121"/>
      <c r="AC97" s="121"/>
    </row>
    <row r="98" spans="14:29">
      <c r="N98" s="121"/>
      <c r="O98" s="121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  <c r="AA98" s="121"/>
      <c r="AB98" s="121"/>
      <c r="AC98" s="121"/>
    </row>
    <row r="99" spans="14:29">
      <c r="N99" s="121"/>
      <c r="O99" s="121"/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</row>
    <row r="100" spans="14:29">
      <c r="N100" s="121"/>
      <c r="O100" s="121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  <c r="AA100" s="121"/>
      <c r="AB100" s="121"/>
      <c r="AC100" s="121"/>
    </row>
    <row r="101" spans="14:29">
      <c r="N101" s="121"/>
      <c r="O101" s="121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  <c r="AA101" s="121"/>
      <c r="AB101" s="121"/>
      <c r="AC101" s="121"/>
    </row>
    <row r="102" spans="14:29">
      <c r="N102" s="121"/>
      <c r="O102" s="121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  <c r="AA102" s="121"/>
      <c r="AB102" s="121"/>
      <c r="AC102" s="121"/>
    </row>
    <row r="103" spans="14:29">
      <c r="N103" s="121"/>
      <c r="O103" s="121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  <c r="AA103" s="121"/>
      <c r="AB103" s="121"/>
      <c r="AC103" s="121"/>
    </row>
    <row r="104" spans="14:29">
      <c r="N104" s="121"/>
      <c r="O104" s="121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  <c r="AA104" s="121"/>
      <c r="AB104" s="121"/>
      <c r="AC104" s="121"/>
    </row>
    <row r="105" spans="14:29"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  <c r="AA105" s="121"/>
      <c r="AB105" s="121"/>
      <c r="AC105" s="121"/>
    </row>
    <row r="106" spans="14:29">
      <c r="N106" s="121"/>
      <c r="O106" s="121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</row>
    <row r="107" spans="14:29">
      <c r="N107" s="121"/>
      <c r="O107" s="121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  <c r="AA107" s="121"/>
      <c r="AB107" s="121"/>
      <c r="AC107" s="121"/>
    </row>
    <row r="108" spans="14:29"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  <c r="AA108" s="121"/>
      <c r="AB108" s="121"/>
      <c r="AC108" s="121"/>
    </row>
    <row r="109" spans="14:29"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</row>
    <row r="110" spans="14:29">
      <c r="N110" s="121"/>
      <c r="O110" s="121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  <c r="AA110" s="121"/>
      <c r="AB110" s="121"/>
      <c r="AC110" s="121"/>
    </row>
    <row r="111" spans="14:29">
      <c r="N111" s="121"/>
      <c r="O111" s="121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  <c r="AA111" s="121"/>
      <c r="AB111" s="121"/>
      <c r="AC111" s="121"/>
    </row>
    <row r="112" spans="14:29">
      <c r="N112" s="121"/>
      <c r="O112" s="121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  <c r="AA112" s="121"/>
      <c r="AB112" s="121"/>
      <c r="AC112" s="121"/>
    </row>
    <row r="113" spans="14:29">
      <c r="N113" s="121"/>
      <c r="O113" s="121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  <c r="AA113" s="121"/>
      <c r="AB113" s="121"/>
      <c r="AC113" s="121"/>
    </row>
    <row r="114" spans="14:29">
      <c r="N114" s="121"/>
      <c r="O114" s="121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  <c r="AA114" s="121"/>
      <c r="AB114" s="121"/>
      <c r="AC114" s="121"/>
    </row>
    <row r="115" spans="14:29">
      <c r="N115" s="121"/>
      <c r="O115" s="121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  <c r="AA115" s="121"/>
      <c r="AB115" s="121"/>
      <c r="AC115" s="121"/>
    </row>
    <row r="116" spans="14:29">
      <c r="N116" s="121"/>
      <c r="O116" s="121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  <c r="AA116" s="121"/>
      <c r="AB116" s="121"/>
      <c r="AC116" s="121"/>
    </row>
    <row r="117" spans="14:29">
      <c r="N117" s="121"/>
      <c r="O117" s="121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  <c r="AA117" s="121"/>
      <c r="AB117" s="121"/>
      <c r="AC117" s="121"/>
    </row>
    <row r="118" spans="14:29">
      <c r="N118" s="121"/>
      <c r="O118" s="121"/>
      <c r="P118" s="121"/>
      <c r="Q118" s="121"/>
      <c r="R118" s="121"/>
      <c r="S118" s="121"/>
      <c r="T118" s="121"/>
      <c r="U118" s="121"/>
      <c r="V118" s="121"/>
      <c r="W118" s="121"/>
      <c r="X118" s="121"/>
      <c r="Y118" s="121"/>
      <c r="Z118" s="121"/>
      <c r="AA118" s="121"/>
      <c r="AB118" s="121"/>
      <c r="AC118" s="121"/>
    </row>
    <row r="119" spans="14:29">
      <c r="N119" s="121"/>
      <c r="O119" s="121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</row>
    <row r="120" spans="14:29">
      <c r="N120" s="121"/>
      <c r="O120" s="121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  <c r="AA120" s="121"/>
      <c r="AB120" s="121"/>
      <c r="AC120" s="121"/>
    </row>
    <row r="121" spans="14:29"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  <c r="AC121" s="121"/>
    </row>
    <row r="122" spans="14:29">
      <c r="N122" s="121"/>
      <c r="O122" s="121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  <c r="AA122" s="121"/>
      <c r="AB122" s="121"/>
      <c r="AC122" s="121"/>
    </row>
    <row r="123" spans="14:29">
      <c r="N123" s="121"/>
      <c r="O123" s="121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  <c r="AA123" s="121"/>
      <c r="AB123" s="121"/>
      <c r="AC123" s="121"/>
    </row>
    <row r="124" spans="14:29">
      <c r="N124" s="121"/>
      <c r="O124" s="121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  <c r="AA124" s="121"/>
      <c r="AB124" s="121"/>
      <c r="AC124" s="121"/>
    </row>
    <row r="125" spans="14:29">
      <c r="N125" s="121"/>
      <c r="O125" s="121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  <c r="AA125" s="121"/>
      <c r="AB125" s="121"/>
      <c r="AC125" s="121"/>
    </row>
    <row r="126" spans="14:29">
      <c r="N126" s="121"/>
      <c r="O126" s="121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  <c r="AA126" s="121"/>
      <c r="AB126" s="121"/>
      <c r="AC126" s="121"/>
    </row>
    <row r="127" spans="14:29">
      <c r="N127" s="121"/>
      <c r="O127" s="121"/>
      <c r="P127" s="121"/>
      <c r="Q127" s="121"/>
      <c r="R127" s="121"/>
      <c r="S127" s="121"/>
      <c r="T127" s="121"/>
      <c r="U127" s="121"/>
      <c r="V127" s="121"/>
      <c r="W127" s="121"/>
      <c r="X127" s="121"/>
      <c r="Y127" s="121"/>
      <c r="Z127" s="121"/>
      <c r="AA127" s="121"/>
      <c r="AB127" s="121"/>
      <c r="AC127" s="121"/>
    </row>
    <row r="128" spans="14:29">
      <c r="N128" s="121"/>
      <c r="O128" s="121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  <c r="AA128" s="121"/>
      <c r="AB128" s="121"/>
      <c r="AC128" s="121"/>
    </row>
    <row r="129" spans="14:29">
      <c r="N129" s="121"/>
      <c r="O129" s="121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  <c r="AA129" s="121"/>
      <c r="AB129" s="121"/>
      <c r="AC129" s="121"/>
    </row>
    <row r="130" spans="14:29">
      <c r="N130" s="121"/>
      <c r="O130" s="121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  <c r="AA130" s="121"/>
      <c r="AB130" s="121"/>
      <c r="AC130" s="121"/>
    </row>
    <row r="131" spans="14:29">
      <c r="N131" s="121"/>
      <c r="O131" s="121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  <c r="AA131" s="121"/>
      <c r="AB131" s="121"/>
      <c r="AC131" s="121"/>
    </row>
    <row r="132" spans="14:29">
      <c r="N132" s="121"/>
      <c r="O132" s="121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  <c r="AA132" s="121"/>
      <c r="AB132" s="121"/>
      <c r="AC132" s="121"/>
    </row>
    <row r="133" spans="14:29">
      <c r="N133" s="121"/>
      <c r="O133" s="121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  <c r="AA133" s="121"/>
      <c r="AB133" s="121"/>
      <c r="AC133" s="121"/>
    </row>
    <row r="134" spans="14:29">
      <c r="N134" s="121"/>
      <c r="O134" s="121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  <c r="AA134" s="121"/>
      <c r="AB134" s="121"/>
      <c r="AC134" s="121"/>
    </row>
    <row r="135" spans="14:29">
      <c r="N135" s="121"/>
      <c r="O135" s="121"/>
      <c r="P135" s="121"/>
      <c r="Q135" s="121"/>
      <c r="R135" s="121"/>
      <c r="S135" s="121"/>
      <c r="T135" s="121"/>
      <c r="U135" s="121"/>
      <c r="V135" s="121"/>
      <c r="W135" s="121"/>
      <c r="X135" s="121"/>
      <c r="Y135" s="121"/>
      <c r="Z135" s="121"/>
      <c r="AA135" s="121"/>
      <c r="AB135" s="121"/>
      <c r="AC135" s="121"/>
    </row>
    <row r="136" spans="14:29">
      <c r="N136" s="121"/>
      <c r="O136" s="121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  <c r="AA136" s="121"/>
      <c r="AB136" s="121"/>
      <c r="AC136" s="121"/>
    </row>
    <row r="137" spans="14:29">
      <c r="N137" s="121"/>
      <c r="O137" s="121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  <c r="AA137" s="121"/>
      <c r="AB137" s="121"/>
      <c r="AC137" s="121"/>
    </row>
    <row r="138" spans="14:29">
      <c r="N138" s="121"/>
      <c r="O138" s="121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  <c r="AA138" s="121"/>
      <c r="AB138" s="121"/>
      <c r="AC138" s="121"/>
    </row>
    <row r="139" spans="14:29"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  <c r="AA139" s="121"/>
      <c r="AB139" s="121"/>
      <c r="AC139" s="121"/>
    </row>
    <row r="140" spans="14:29"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</row>
    <row r="141" spans="14:29"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  <c r="AA141" s="121"/>
      <c r="AB141" s="121"/>
      <c r="AC141" s="121"/>
    </row>
    <row r="142" spans="14:29">
      <c r="N142" s="121"/>
      <c r="O142" s="121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  <c r="AA142" s="121"/>
      <c r="AB142" s="121"/>
      <c r="AC142" s="121"/>
    </row>
    <row r="143" spans="14:29"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/>
    </row>
    <row r="144" spans="14:29">
      <c r="N144" s="121"/>
      <c r="O144" s="121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  <c r="AA144" s="121"/>
      <c r="AB144" s="121"/>
      <c r="AC144" s="121"/>
    </row>
    <row r="145" spans="14:29">
      <c r="N145" s="121"/>
      <c r="O145" s="121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  <c r="AA145" s="121"/>
      <c r="AB145" s="121"/>
      <c r="AC145" s="121"/>
    </row>
    <row r="146" spans="14:29">
      <c r="N146" s="121"/>
      <c r="O146" s="121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  <c r="AA146" s="121"/>
      <c r="AB146" s="121"/>
      <c r="AC146" s="121"/>
    </row>
    <row r="147" spans="14:29">
      <c r="N147" s="121"/>
      <c r="O147" s="121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  <c r="AA147" s="121"/>
      <c r="AB147" s="121"/>
      <c r="AC147" s="121"/>
    </row>
    <row r="148" spans="14:29">
      <c r="N148" s="121"/>
      <c r="O148" s="121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  <c r="AA148" s="121"/>
      <c r="AB148" s="121"/>
      <c r="AC148" s="121"/>
    </row>
    <row r="149" spans="14:29">
      <c r="N149" s="121"/>
      <c r="O149" s="121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  <c r="AA149" s="121"/>
      <c r="AB149" s="121"/>
      <c r="AC149" s="121"/>
    </row>
    <row r="150" spans="14:29">
      <c r="N150" s="121"/>
      <c r="O150" s="121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  <c r="AA150" s="121"/>
      <c r="AB150" s="121"/>
      <c r="AC150" s="121"/>
    </row>
    <row r="151" spans="14:29">
      <c r="N151" s="121"/>
      <c r="O151" s="121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  <c r="AA151" s="121"/>
      <c r="AB151" s="121"/>
      <c r="AC151" s="121"/>
    </row>
    <row r="152" spans="14:29"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  <c r="AB152" s="121"/>
      <c r="AC152" s="121"/>
    </row>
    <row r="153" spans="14:29"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A153" s="121"/>
      <c r="AB153" s="121"/>
      <c r="AC153" s="121"/>
    </row>
    <row r="154" spans="14:29">
      <c r="N154" s="121"/>
      <c r="O154" s="121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A154" s="121"/>
      <c r="AB154" s="121"/>
      <c r="AC154" s="121"/>
    </row>
    <row r="155" spans="14:29"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</row>
    <row r="156" spans="14:29">
      <c r="N156" s="121"/>
      <c r="O156" s="121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  <c r="AA156" s="121"/>
      <c r="AB156" s="121"/>
      <c r="AC156" s="121"/>
    </row>
    <row r="157" spans="14:29">
      <c r="N157" s="121"/>
      <c r="O157" s="121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  <c r="AA157" s="121"/>
      <c r="AB157" s="121"/>
      <c r="AC157" s="121"/>
    </row>
    <row r="158" spans="14:29">
      <c r="N158" s="121"/>
      <c r="O158" s="121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  <c r="AA158" s="121"/>
      <c r="AB158" s="121"/>
      <c r="AC158" s="121"/>
    </row>
    <row r="159" spans="14:29">
      <c r="N159" s="121"/>
      <c r="O159" s="121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  <c r="AA159" s="121"/>
      <c r="AB159" s="121"/>
      <c r="AC159" s="121"/>
    </row>
    <row r="160" spans="14:29">
      <c r="N160" s="121"/>
      <c r="O160" s="121"/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  <c r="AA160" s="121"/>
      <c r="AB160" s="121"/>
      <c r="AC160" s="121"/>
    </row>
    <row r="161" spans="14:29">
      <c r="N161" s="121"/>
      <c r="O161" s="121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  <c r="AA161" s="121"/>
      <c r="AB161" s="121"/>
      <c r="AC161" s="121"/>
    </row>
    <row r="162" spans="14:29">
      <c r="N162" s="121"/>
      <c r="O162" s="121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  <c r="AA162" s="121"/>
      <c r="AB162" s="121"/>
      <c r="AC162" s="121"/>
    </row>
    <row r="163" spans="14:29">
      <c r="N163" s="121"/>
      <c r="O163" s="121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  <c r="AA163" s="121"/>
      <c r="AB163" s="121"/>
      <c r="AC163" s="121"/>
    </row>
    <row r="164" spans="14:29">
      <c r="N164" s="121"/>
      <c r="O164" s="121"/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  <c r="AA164" s="121"/>
      <c r="AB164" s="121"/>
      <c r="AC164" s="121"/>
    </row>
    <row r="165" spans="14:29">
      <c r="N165" s="121"/>
      <c r="O165" s="121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  <c r="AA165" s="121"/>
      <c r="AB165" s="121"/>
      <c r="AC165" s="121"/>
    </row>
    <row r="166" spans="14:29">
      <c r="N166" s="121"/>
      <c r="O166" s="121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  <c r="AA166" s="121"/>
      <c r="AB166" s="121"/>
      <c r="AC166" s="121"/>
    </row>
    <row r="167" spans="14:29">
      <c r="N167" s="121"/>
      <c r="O167" s="121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  <c r="AA167" s="121"/>
      <c r="AB167" s="121"/>
      <c r="AC167" s="121"/>
    </row>
    <row r="168" spans="14:29">
      <c r="N168" s="121"/>
      <c r="O168" s="121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  <c r="AA168" s="121"/>
      <c r="AB168" s="121"/>
      <c r="AC168" s="121"/>
    </row>
    <row r="169" spans="14:29">
      <c r="N169" s="121"/>
      <c r="O169" s="121"/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  <c r="AA169" s="121"/>
      <c r="AB169" s="121"/>
      <c r="AC169" s="121"/>
    </row>
    <row r="170" spans="14:29">
      <c r="N170" s="121"/>
      <c r="O170" s="121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  <c r="AA170" s="121"/>
      <c r="AB170" s="121"/>
      <c r="AC170" s="121"/>
    </row>
    <row r="171" spans="14:29">
      <c r="N171" s="121"/>
      <c r="O171" s="121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  <c r="AA171" s="121"/>
      <c r="AB171" s="121"/>
      <c r="AC171" s="121"/>
    </row>
    <row r="172" spans="14:29"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  <c r="AB172" s="121"/>
      <c r="AC172" s="121"/>
    </row>
    <row r="173" spans="14:29">
      <c r="N173" s="121"/>
      <c r="O173" s="121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  <c r="AA173" s="121"/>
      <c r="AB173" s="121"/>
      <c r="AC173" s="121"/>
    </row>
    <row r="174" spans="14:29">
      <c r="N174" s="121"/>
      <c r="O174" s="121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  <c r="AA174" s="121"/>
      <c r="AB174" s="121"/>
      <c r="AC174" s="121"/>
    </row>
    <row r="175" spans="14:29">
      <c r="N175" s="121"/>
      <c r="O175" s="121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  <c r="AA175" s="121"/>
      <c r="AB175" s="121"/>
      <c r="AC175" s="121"/>
    </row>
    <row r="176" spans="14:29">
      <c r="N176" s="121"/>
      <c r="O176" s="121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  <c r="AA176" s="121"/>
      <c r="AB176" s="121"/>
      <c r="AC176" s="121"/>
    </row>
    <row r="177" spans="14:29"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  <c r="AA177" s="121"/>
      <c r="AB177" s="121"/>
      <c r="AC177" s="121"/>
    </row>
    <row r="178" spans="14:29">
      <c r="N178" s="121"/>
      <c r="O178" s="121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  <c r="AA178" s="121"/>
      <c r="AB178" s="121"/>
      <c r="AC178" s="121"/>
    </row>
    <row r="179" spans="14:29">
      <c r="O179" s="121"/>
      <c r="P179" s="121"/>
      <c r="Q179" s="121"/>
      <c r="R179" s="121"/>
      <c r="S179" s="121"/>
    </row>
    <row r="180" spans="14:29">
      <c r="O180" s="121"/>
      <c r="P180" s="121"/>
      <c r="Q180" s="121"/>
      <c r="R180" s="121"/>
      <c r="S180" s="121"/>
    </row>
  </sheetData>
  <mergeCells count="4">
    <mergeCell ref="P32:Q32"/>
    <mergeCell ref="P37:Q37"/>
    <mergeCell ref="A1:I1"/>
    <mergeCell ref="A25:I2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O30"/>
  <sheetViews>
    <sheetView zoomScaleNormal="100" zoomScaleSheetLayoutView="100" workbookViewId="0">
      <selection activeCell="I11" sqref="I11"/>
    </sheetView>
  </sheetViews>
  <sheetFormatPr defaultColWidth="7.85546875" defaultRowHeight="12.75"/>
  <cols>
    <col min="1" max="10" width="9.140625" style="45" customWidth="1"/>
    <col min="11" max="11" width="12.85546875" style="45" customWidth="1"/>
    <col min="12" max="12" width="20.5703125" style="45" bestFit="1" customWidth="1"/>
    <col min="13" max="14" width="9.140625" style="45" customWidth="1"/>
    <col min="15" max="16384" width="7.85546875" style="45"/>
  </cols>
  <sheetData>
    <row r="1" spans="1:15" ht="27.95" customHeight="1">
      <c r="A1" s="245" t="s">
        <v>163</v>
      </c>
      <c r="B1" s="245"/>
      <c r="C1" s="245"/>
      <c r="D1" s="245"/>
      <c r="E1" s="245"/>
      <c r="F1" s="245"/>
      <c r="G1" s="245"/>
      <c r="H1" s="245"/>
      <c r="I1" s="34">
        <v>1</v>
      </c>
    </row>
    <row r="2" spans="1:15" ht="12.75" customHeight="1">
      <c r="I2" s="34">
        <v>2</v>
      </c>
    </row>
    <row r="3" spans="1:15" ht="12.75" customHeight="1">
      <c r="I3" s="34">
        <v>3</v>
      </c>
      <c r="K3" s="55" t="s">
        <v>26</v>
      </c>
      <c r="L3" s="54">
        <v>17819</v>
      </c>
      <c r="M3" s="53">
        <f>L3/$L$7</f>
        <v>0.12132828564814184</v>
      </c>
      <c r="N3" s="56"/>
      <c r="O3" s="56"/>
    </row>
    <row r="4" spans="1:15" ht="12.75" customHeight="1">
      <c r="I4" s="34">
        <v>4</v>
      </c>
      <c r="K4" s="55" t="s">
        <v>89</v>
      </c>
      <c r="L4" s="54">
        <v>60797</v>
      </c>
      <c r="M4" s="53">
        <f>L4/$L$7</f>
        <v>0.413962387482467</v>
      </c>
    </row>
    <row r="5" spans="1:15" ht="12.75" customHeight="1">
      <c r="I5" s="34">
        <v>5</v>
      </c>
      <c r="K5" s="55" t="s">
        <v>88</v>
      </c>
      <c r="L5" s="54">
        <v>55587</v>
      </c>
      <c r="M5" s="53">
        <f>L5/$L$7</f>
        <v>0.37848787329947026</v>
      </c>
    </row>
    <row r="6" spans="1:15" ht="12.75" customHeight="1">
      <c r="I6" s="34">
        <v>6</v>
      </c>
      <c r="K6" s="55" t="s">
        <v>87</v>
      </c>
      <c r="L6" s="54">
        <v>12663</v>
      </c>
      <c r="M6" s="53">
        <f>L6/$L$7</f>
        <v>8.6221453569920878E-2</v>
      </c>
    </row>
    <row r="7" spans="1:15" ht="12.75" customHeight="1">
      <c r="I7" s="34">
        <v>7</v>
      </c>
      <c r="L7" s="52">
        <f>SUM(L3:L6)</f>
        <v>146866</v>
      </c>
    </row>
    <row r="8" spans="1:15" ht="12.75" customHeight="1">
      <c r="A8" s="51"/>
      <c r="B8" s="50"/>
      <c r="C8" s="50"/>
      <c r="D8" s="50"/>
      <c r="E8" s="50"/>
      <c r="F8" s="49"/>
      <c r="I8" s="34">
        <v>8</v>
      </c>
    </row>
    <row r="9" spans="1:15" ht="12.75" customHeight="1">
      <c r="A9" s="48"/>
      <c r="B9" s="47"/>
      <c r="C9" s="47"/>
      <c r="D9" s="47"/>
      <c r="E9" s="47"/>
      <c r="F9" s="46"/>
      <c r="I9" s="34">
        <v>9</v>
      </c>
    </row>
    <row r="10" spans="1:15" ht="12.75" customHeight="1">
      <c r="A10" s="48"/>
      <c r="B10" s="47"/>
      <c r="C10" s="47"/>
      <c r="D10" s="47"/>
      <c r="E10" s="47"/>
      <c r="F10" s="46"/>
      <c r="I10" s="34">
        <v>10</v>
      </c>
    </row>
    <row r="11" spans="1:15" ht="12.75" customHeight="1">
      <c r="A11" s="48"/>
      <c r="B11" s="47"/>
      <c r="C11" s="47"/>
      <c r="D11" s="47"/>
      <c r="E11" s="47"/>
      <c r="F11" s="46"/>
      <c r="I11" s="34">
        <v>11</v>
      </c>
    </row>
    <row r="12" spans="1:15" ht="12.75" customHeight="1">
      <c r="A12" s="48"/>
      <c r="B12" s="47"/>
      <c r="C12" s="47"/>
      <c r="D12" s="47"/>
      <c r="E12" s="47"/>
      <c r="F12" s="46"/>
      <c r="I12" s="34">
        <v>12</v>
      </c>
    </row>
    <row r="13" spans="1:15" ht="12.75" customHeight="1">
      <c r="I13" s="34">
        <v>13</v>
      </c>
    </row>
    <row r="14" spans="1:15" ht="12.75" customHeight="1">
      <c r="I14" s="34">
        <v>14</v>
      </c>
    </row>
    <row r="15" spans="1:15" ht="12.75" customHeight="1"/>
    <row r="16" spans="1:15" ht="12.75" customHeight="1"/>
    <row r="17" spans="11:13" ht="12.75" customHeight="1"/>
    <row r="18" spans="11:13" ht="12.75" customHeight="1">
      <c r="K18" s="55" t="s">
        <v>161</v>
      </c>
      <c r="L18" s="54">
        <v>17819</v>
      </c>
      <c r="M18" s="53">
        <f>L18/$L$7</f>
        <v>0.12132828564814184</v>
      </c>
    </row>
    <row r="19" spans="11:13" ht="12.75" customHeight="1">
      <c r="K19" s="55" t="s">
        <v>178</v>
      </c>
      <c r="L19" s="54">
        <v>60797</v>
      </c>
      <c r="M19" s="53">
        <f>L19/$L$7</f>
        <v>0.413962387482467</v>
      </c>
    </row>
    <row r="20" spans="11:13" ht="12.75" customHeight="1">
      <c r="K20" s="55" t="s">
        <v>177</v>
      </c>
      <c r="L20" s="54">
        <v>55587</v>
      </c>
      <c r="M20" s="53">
        <f>L20/$L$7</f>
        <v>0.37848787329947026</v>
      </c>
    </row>
    <row r="21" spans="11:13" ht="12.75" customHeight="1">
      <c r="K21" s="55" t="s">
        <v>179</v>
      </c>
      <c r="L21" s="54">
        <v>12663</v>
      </c>
      <c r="M21" s="53">
        <f>L21/$L$7</f>
        <v>8.6221453569920878E-2</v>
      </c>
    </row>
    <row r="22" spans="11:13" ht="12.75" customHeight="1">
      <c r="L22" s="52">
        <f>SUM(L18:L21)</f>
        <v>146866</v>
      </c>
    </row>
    <row r="23" spans="11:13" ht="12.75" customHeight="1"/>
    <row r="24" spans="11:13" ht="12.75" customHeight="1"/>
    <row r="25" spans="11:13" ht="12.75" customHeight="1"/>
    <row r="26" spans="11:13" ht="12.75" customHeight="1"/>
    <row r="27" spans="11:13" ht="12.75" customHeight="1"/>
    <row r="28" spans="11:13" ht="12.75" customHeight="1"/>
    <row r="29" spans="11:13" ht="12.75" customHeight="1"/>
    <row r="30" spans="11:13" ht="12.75" customHeight="1"/>
  </sheetData>
  <mergeCells count="1">
    <mergeCell ref="A1:H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R174"/>
  <sheetViews>
    <sheetView zoomScaleNormal="100" zoomScaleSheetLayoutView="100" workbookViewId="0">
      <selection activeCell="K1" sqref="K1"/>
    </sheetView>
  </sheetViews>
  <sheetFormatPr defaultColWidth="8.85546875" defaultRowHeight="12.75"/>
  <cols>
    <col min="1" max="10" width="9.140625" style="35" customWidth="1"/>
    <col min="11" max="11" width="13.7109375" style="35" customWidth="1"/>
    <col min="12" max="12" width="8.42578125" style="35" customWidth="1"/>
    <col min="13" max="15" width="11.5703125" style="35" bestFit="1" customWidth="1"/>
    <col min="16" max="16384" width="8.85546875" style="35"/>
  </cols>
  <sheetData>
    <row r="1" spans="1:15" ht="27.95" customHeight="1">
      <c r="A1" s="247" t="s">
        <v>203</v>
      </c>
      <c r="B1" s="247"/>
      <c r="C1" s="247"/>
      <c r="D1" s="247"/>
      <c r="E1" s="247"/>
      <c r="F1" s="247"/>
      <c r="G1" s="247"/>
      <c r="H1" s="247"/>
      <c r="I1" s="247"/>
      <c r="J1" s="34">
        <v>1</v>
      </c>
    </row>
    <row r="2" spans="1:15" ht="12.75" customHeight="1">
      <c r="A2" s="72"/>
      <c r="B2" s="72"/>
      <c r="C2" s="72"/>
      <c r="D2" s="72"/>
      <c r="E2" s="72"/>
      <c r="F2" s="72"/>
      <c r="G2" s="72"/>
      <c r="H2" s="72"/>
      <c r="I2" s="72"/>
      <c r="J2" s="34">
        <v>2</v>
      </c>
    </row>
    <row r="3" spans="1:15" ht="12.75" customHeight="1">
      <c r="A3" s="72"/>
      <c r="B3" s="72"/>
      <c r="C3" s="72"/>
      <c r="D3" s="72"/>
      <c r="E3" s="72"/>
      <c r="F3" s="72"/>
      <c r="G3" s="72"/>
      <c r="H3" s="71"/>
      <c r="I3" s="71"/>
      <c r="J3" s="34">
        <v>3</v>
      </c>
    </row>
    <row r="4" spans="1:15" ht="12.75" customHeight="1">
      <c r="A4" s="71"/>
      <c r="B4" s="71"/>
      <c r="C4" s="71"/>
      <c r="D4" s="71"/>
      <c r="E4" s="71"/>
      <c r="F4" s="71"/>
      <c r="G4" s="71"/>
      <c r="H4" s="71"/>
      <c r="I4" s="71"/>
      <c r="J4" s="34">
        <v>4</v>
      </c>
    </row>
    <row r="5" spans="1:15" ht="12.75" customHeight="1">
      <c r="A5" s="71"/>
      <c r="B5" s="71"/>
      <c r="C5" s="71"/>
      <c r="D5" s="71"/>
      <c r="E5" s="71"/>
      <c r="F5" s="71"/>
      <c r="G5" s="71"/>
      <c r="H5" s="71"/>
      <c r="I5" s="71"/>
      <c r="J5" s="34">
        <v>5</v>
      </c>
    </row>
    <row r="6" spans="1:15" ht="12.75" customHeight="1">
      <c r="A6" s="71"/>
      <c r="B6" s="71"/>
      <c r="C6" s="71"/>
      <c r="D6" s="71"/>
      <c r="E6" s="71"/>
      <c r="F6" s="71"/>
      <c r="G6" s="71"/>
      <c r="H6" s="71"/>
      <c r="I6" s="71"/>
      <c r="J6" s="34">
        <v>6</v>
      </c>
    </row>
    <row r="7" spans="1:15" ht="12.75" customHeight="1">
      <c r="J7" s="34">
        <v>7</v>
      </c>
    </row>
    <row r="8" spans="1:15" ht="12.75" customHeight="1">
      <c r="J8" s="34">
        <v>8</v>
      </c>
    </row>
    <row r="9" spans="1:15" ht="12.75" customHeight="1">
      <c r="J9" s="34">
        <v>9</v>
      </c>
    </row>
    <row r="10" spans="1:15" ht="12.75" customHeight="1">
      <c r="J10" s="34">
        <v>10</v>
      </c>
    </row>
    <row r="11" spans="1:15" ht="12.75" customHeight="1">
      <c r="J11" s="34">
        <v>11</v>
      </c>
    </row>
    <row r="12" spans="1:15" ht="12.75" customHeight="1">
      <c r="J12" s="34">
        <v>12</v>
      </c>
      <c r="L12" s="35" t="s">
        <v>167</v>
      </c>
      <c r="M12" s="35" t="s">
        <v>168</v>
      </c>
      <c r="N12" s="35" t="s">
        <v>169</v>
      </c>
      <c r="O12" s="35" t="s">
        <v>170</v>
      </c>
    </row>
    <row r="13" spans="1:15" ht="12.75" customHeight="1">
      <c r="J13" s="34">
        <v>13</v>
      </c>
    </row>
    <row r="14" spans="1:15" ht="12.75" customHeight="1">
      <c r="J14" s="34">
        <v>14</v>
      </c>
    </row>
    <row r="15" spans="1:15" ht="12.75" customHeight="1">
      <c r="F15" s="70"/>
      <c r="G15" s="70"/>
      <c r="H15" s="70"/>
      <c r="I15" s="70"/>
      <c r="J15" s="70"/>
    </row>
    <row r="16" spans="1:15" ht="12.75" customHeight="1">
      <c r="A16" s="247" t="s">
        <v>166</v>
      </c>
      <c r="B16" s="247"/>
      <c r="C16" s="247"/>
      <c r="D16" s="247"/>
      <c r="E16" s="247"/>
      <c r="F16" s="247"/>
      <c r="G16" s="247"/>
      <c r="H16" s="247"/>
      <c r="I16" s="247"/>
      <c r="J16" s="70"/>
    </row>
    <row r="17" spans="6:18" ht="12.75" customHeight="1">
      <c r="F17" s="70"/>
      <c r="G17" s="70"/>
      <c r="H17" s="70"/>
      <c r="I17" s="70"/>
      <c r="J17" s="70"/>
    </row>
    <row r="18" spans="6:18" ht="12.75" customHeight="1">
      <c r="F18" s="70"/>
      <c r="G18" s="70"/>
      <c r="H18" s="70"/>
      <c r="I18" s="70"/>
      <c r="J18" s="70"/>
    </row>
    <row r="19" spans="6:18" ht="12.75" customHeight="1">
      <c r="F19" s="69"/>
      <c r="G19" s="69"/>
      <c r="H19" s="69"/>
      <c r="I19" s="69"/>
      <c r="J19" s="69"/>
    </row>
    <row r="20" spans="6:18" ht="12.75" customHeight="1"/>
    <row r="21" spans="6:18" ht="12.75" customHeight="1"/>
    <row r="22" spans="6:18" ht="12.75" customHeight="1">
      <c r="L22" s="58"/>
      <c r="M22" s="68"/>
    </row>
    <row r="23" spans="6:18" ht="12.75" customHeight="1">
      <c r="M23" s="58"/>
    </row>
    <row r="24" spans="6:18" ht="12.75" customHeight="1"/>
    <row r="25" spans="6:18" ht="12.75" customHeight="1">
      <c r="L25" s="35" t="s">
        <v>96</v>
      </c>
      <c r="M25" s="35" t="s">
        <v>95</v>
      </c>
      <c r="N25" s="35" t="s">
        <v>94</v>
      </c>
      <c r="O25" s="35" t="s">
        <v>93</v>
      </c>
      <c r="Q25" s="67" t="s">
        <v>92</v>
      </c>
      <c r="R25" s="35" t="s">
        <v>91</v>
      </c>
    </row>
    <row r="26" spans="6:18" ht="12.75" customHeight="1">
      <c r="K26" s="211"/>
      <c r="L26" s="58"/>
      <c r="M26" s="58"/>
      <c r="N26" s="58"/>
      <c r="O26" s="58"/>
      <c r="Q26" s="67">
        <v>2015</v>
      </c>
    </row>
    <row r="27" spans="6:18" ht="12.75" customHeight="1">
      <c r="K27" s="211">
        <v>2015</v>
      </c>
      <c r="L27" s="58">
        <v>131007</v>
      </c>
      <c r="M27" s="58">
        <v>23824.689101193198</v>
      </c>
      <c r="Q27" s="67">
        <v>2016</v>
      </c>
    </row>
    <row r="28" spans="6:18" ht="12.75" customHeight="1">
      <c r="K28" s="211"/>
      <c r="L28" s="58"/>
      <c r="M28" s="58"/>
      <c r="N28" s="58">
        <v>53766.455600528512</v>
      </c>
      <c r="O28" s="58">
        <v>101065.66132614898</v>
      </c>
      <c r="Q28" s="212">
        <v>2017</v>
      </c>
    </row>
    <row r="29" spans="6:18" ht="12.75" customHeight="1">
      <c r="K29" s="211"/>
      <c r="L29" s="58"/>
      <c r="M29" s="58"/>
      <c r="N29" s="58"/>
      <c r="O29" s="58"/>
      <c r="Q29" s="212">
        <v>2018</v>
      </c>
    </row>
    <row r="30" spans="6:18" ht="12.75" customHeight="1">
      <c r="K30" s="211"/>
      <c r="L30" s="58"/>
      <c r="M30" s="58"/>
      <c r="N30" s="58"/>
      <c r="O30" s="58"/>
      <c r="Q30" s="212">
        <v>2019</v>
      </c>
    </row>
    <row r="31" spans="6:18" ht="12.75" customHeight="1">
      <c r="K31" s="211">
        <v>2016</v>
      </c>
      <c r="L31" s="58">
        <v>122779</v>
      </c>
      <c r="M31" s="58">
        <v>25847</v>
      </c>
      <c r="Q31" s="213"/>
    </row>
    <row r="32" spans="6:18" ht="12.75" customHeight="1">
      <c r="K32" s="211"/>
      <c r="L32" s="58"/>
      <c r="M32" s="58"/>
      <c r="N32" s="58">
        <v>53209.654382345216</v>
      </c>
      <c r="O32" s="58">
        <v>95416.293158964007</v>
      </c>
      <c r="Q32" s="213"/>
    </row>
    <row r="33" spans="6:17" ht="12.75" customHeight="1">
      <c r="K33" s="211"/>
      <c r="L33" s="58"/>
      <c r="M33" s="58"/>
      <c r="N33" s="58"/>
      <c r="O33" s="58"/>
      <c r="Q33" s="213"/>
    </row>
    <row r="34" spans="6:17" ht="12.75" customHeight="1">
      <c r="K34" s="211"/>
      <c r="L34" s="58"/>
      <c r="M34" s="58"/>
      <c r="N34" s="58"/>
      <c r="O34" s="58"/>
      <c r="Q34" s="213"/>
    </row>
    <row r="35" spans="6:17">
      <c r="F35" s="66"/>
      <c r="J35" s="59"/>
      <c r="K35" s="211">
        <v>2017</v>
      </c>
      <c r="L35" s="58">
        <v>133050.4204674658</v>
      </c>
      <c r="M35" s="58">
        <v>24645.987495046014</v>
      </c>
      <c r="Q35" s="213"/>
    </row>
    <row r="36" spans="6:17" ht="12.75" customHeight="1">
      <c r="J36" s="59"/>
      <c r="K36" s="211"/>
      <c r="L36" s="63"/>
      <c r="M36" s="64"/>
      <c r="N36" s="58">
        <v>61822.455507443519</v>
      </c>
      <c r="O36" s="58">
        <v>95873.95245506987</v>
      </c>
      <c r="Q36" s="213"/>
    </row>
    <row r="37" spans="6:17" ht="12.75" customHeight="1">
      <c r="L37" s="63"/>
      <c r="M37" s="64"/>
      <c r="N37" s="64"/>
      <c r="O37" s="63"/>
      <c r="Q37" s="213"/>
    </row>
    <row r="38" spans="6:17" ht="12.75" customHeight="1">
      <c r="K38" s="211"/>
      <c r="L38" s="58"/>
      <c r="M38" s="58"/>
      <c r="N38" s="58"/>
      <c r="O38" s="58"/>
      <c r="Q38" s="213"/>
    </row>
    <row r="39" spans="6:17" ht="12.75" customHeight="1">
      <c r="K39" s="246">
        <v>2018</v>
      </c>
      <c r="L39" s="58">
        <v>132933.04216920413</v>
      </c>
      <c r="M39" s="58">
        <v>24892.655164961216</v>
      </c>
      <c r="Q39" s="213"/>
    </row>
    <row r="40" spans="6:17" ht="12.75" customHeight="1">
      <c r="K40" s="246"/>
      <c r="L40" s="63"/>
      <c r="M40" s="64"/>
      <c r="N40" s="58">
        <v>61422.055867800402</v>
      </c>
      <c r="O40" s="58">
        <v>96403.641466366855</v>
      </c>
      <c r="Q40" s="213"/>
    </row>
    <row r="41" spans="6:17" ht="12.75" customHeight="1">
      <c r="G41" s="65"/>
      <c r="H41" s="65"/>
      <c r="I41" s="65"/>
      <c r="J41" s="65"/>
      <c r="L41" s="63"/>
      <c r="M41" s="64"/>
      <c r="N41" s="64"/>
      <c r="O41" s="63"/>
      <c r="Q41" s="213"/>
    </row>
    <row r="42" spans="6:17" ht="12.75" customHeight="1">
      <c r="G42" s="65"/>
      <c r="H42" s="65"/>
      <c r="I42" s="65"/>
      <c r="J42" s="65"/>
      <c r="K42" s="211"/>
      <c r="L42" s="58"/>
      <c r="M42" s="58"/>
      <c r="N42" s="58"/>
      <c r="O42" s="58"/>
      <c r="Q42" s="213"/>
    </row>
    <row r="43" spans="6:17" ht="12.75" customHeight="1">
      <c r="G43" s="65"/>
      <c r="H43" s="65"/>
      <c r="I43" s="65"/>
      <c r="J43" s="65"/>
      <c r="K43" s="246">
        <v>2019</v>
      </c>
      <c r="L43" s="58">
        <v>132670.58481168299</v>
      </c>
      <c r="M43" s="58">
        <v>21736.3875833046</v>
      </c>
      <c r="Q43" s="213"/>
    </row>
    <row r="44" spans="6:17" ht="12.75" customHeight="1">
      <c r="G44" s="65"/>
      <c r="H44" s="65"/>
      <c r="I44" s="65"/>
      <c r="J44" s="65"/>
      <c r="K44" s="246"/>
      <c r="L44" s="63"/>
      <c r="M44" s="64"/>
      <c r="N44" s="58">
        <v>61805.68335543546</v>
      </c>
      <c r="O44" s="58">
        <v>92601.289039553798</v>
      </c>
      <c r="P44" s="62"/>
      <c r="Q44" s="213"/>
    </row>
    <row r="45" spans="6:17" ht="12.75" customHeight="1">
      <c r="G45" s="65"/>
      <c r="H45" s="65"/>
      <c r="I45" s="65"/>
      <c r="J45" s="65"/>
      <c r="L45" s="63"/>
      <c r="M45" s="64"/>
      <c r="N45" s="64"/>
      <c r="O45" s="63"/>
      <c r="P45" s="62"/>
      <c r="Q45" s="213"/>
    </row>
    <row r="46" spans="6:17" ht="12.75" customHeight="1">
      <c r="K46" s="35" t="s">
        <v>90</v>
      </c>
      <c r="L46" s="61"/>
      <c r="M46" s="61"/>
    </row>
    <row r="47" spans="6:17" ht="12.75" customHeight="1">
      <c r="J47" s="59"/>
      <c r="L47" s="60"/>
      <c r="M47" s="60"/>
    </row>
    <row r="48" spans="6:17" ht="12.75" customHeight="1">
      <c r="J48" s="59"/>
      <c r="L48" s="35" t="s">
        <v>171</v>
      </c>
      <c r="M48" s="35" t="s">
        <v>172</v>
      </c>
      <c r="N48" s="35" t="s">
        <v>181</v>
      </c>
      <c r="O48" s="35" t="s">
        <v>180</v>
      </c>
    </row>
    <row r="49" spans="11:15" ht="12.75" customHeight="1">
      <c r="K49" s="211"/>
      <c r="L49" s="58"/>
      <c r="M49" s="58"/>
      <c r="N49" s="58"/>
      <c r="O49" s="58"/>
    </row>
    <row r="50" spans="11:15" ht="12.75" customHeight="1">
      <c r="K50" s="211">
        <v>2015</v>
      </c>
      <c r="L50" s="58">
        <v>131007</v>
      </c>
      <c r="M50" s="58">
        <v>23824.689101193198</v>
      </c>
    </row>
    <row r="51" spans="11:15" ht="12.75" customHeight="1">
      <c r="K51" s="211"/>
      <c r="L51" s="58"/>
      <c r="M51" s="58"/>
      <c r="N51" s="58">
        <v>53766.455600528512</v>
      </c>
      <c r="O51" s="58">
        <v>101065.66132614898</v>
      </c>
    </row>
    <row r="52" spans="11:15" ht="12.75" customHeight="1">
      <c r="K52" s="211"/>
      <c r="L52" s="58"/>
      <c r="M52" s="58"/>
      <c r="N52" s="58"/>
      <c r="O52" s="58"/>
    </row>
    <row r="53" spans="11:15" ht="12.75" customHeight="1">
      <c r="K53" s="211"/>
      <c r="L53" s="58"/>
      <c r="M53" s="58"/>
      <c r="N53" s="58"/>
      <c r="O53" s="58"/>
    </row>
    <row r="54" spans="11:15" ht="12.75" customHeight="1">
      <c r="K54" s="211">
        <v>2016</v>
      </c>
      <c r="L54" s="58">
        <v>122779</v>
      </c>
      <c r="M54" s="58">
        <v>25847</v>
      </c>
    </row>
    <row r="55" spans="11:15" ht="12.75" customHeight="1">
      <c r="K55" s="211"/>
      <c r="L55" s="58"/>
      <c r="M55" s="58"/>
      <c r="N55" s="58">
        <v>53209.654382345216</v>
      </c>
      <c r="O55" s="58">
        <v>95416.293158964007</v>
      </c>
    </row>
    <row r="56" spans="11:15" ht="12.75" customHeight="1">
      <c r="K56" s="211"/>
      <c r="L56" s="58"/>
      <c r="M56" s="58"/>
      <c r="N56" s="58"/>
      <c r="O56" s="58"/>
    </row>
    <row r="57" spans="11:15" ht="12.75" customHeight="1">
      <c r="K57" s="211"/>
      <c r="L57" s="58"/>
      <c r="M57" s="58"/>
      <c r="N57" s="58"/>
      <c r="O57" s="58"/>
    </row>
    <row r="58" spans="11:15" ht="12.75" customHeight="1">
      <c r="K58" s="211">
        <v>2017</v>
      </c>
      <c r="L58" s="58">
        <v>133050.4204674658</v>
      </c>
      <c r="M58" s="58">
        <v>24645.987495046014</v>
      </c>
    </row>
    <row r="59" spans="11:15" ht="12.75" customHeight="1">
      <c r="K59" s="211"/>
      <c r="L59" s="63"/>
      <c r="M59" s="64"/>
      <c r="N59" s="58">
        <v>61822.455507443519</v>
      </c>
      <c r="O59" s="58">
        <v>95873.95245506987</v>
      </c>
    </row>
    <row r="60" spans="11:15" ht="12.75" customHeight="1">
      <c r="L60" s="63"/>
      <c r="M60" s="64"/>
      <c r="N60" s="64"/>
      <c r="O60" s="63"/>
    </row>
    <row r="61" spans="11:15" ht="12.75" customHeight="1">
      <c r="K61" s="211"/>
      <c r="L61" s="58"/>
      <c r="M61" s="58"/>
      <c r="N61" s="58"/>
      <c r="O61" s="58"/>
    </row>
    <row r="62" spans="11:15" ht="12.75" customHeight="1">
      <c r="K62" s="246">
        <v>2018</v>
      </c>
      <c r="L62" s="58">
        <v>132933.04216920413</v>
      </c>
      <c r="M62" s="58">
        <v>24892.655164961216</v>
      </c>
    </row>
    <row r="63" spans="11:15" ht="12.75" customHeight="1">
      <c r="K63" s="246"/>
      <c r="L63" s="63"/>
      <c r="M63" s="64"/>
      <c r="N63" s="58">
        <v>61422.055867800402</v>
      </c>
      <c r="O63" s="58">
        <v>96403.641466366855</v>
      </c>
    </row>
    <row r="64" spans="11:15" ht="12.75" customHeight="1">
      <c r="L64" s="63"/>
      <c r="M64" s="64"/>
      <c r="N64" s="64"/>
      <c r="O64" s="63"/>
    </row>
    <row r="65" spans="11:15" ht="12.75" customHeight="1">
      <c r="K65" s="211"/>
      <c r="L65" s="58"/>
      <c r="M65" s="58"/>
      <c r="N65" s="58"/>
      <c r="O65" s="58"/>
    </row>
    <row r="66" spans="11:15" ht="12.75" customHeight="1">
      <c r="K66" s="246">
        <v>2019</v>
      </c>
      <c r="L66" s="58">
        <v>132670.58481168299</v>
      </c>
      <c r="M66" s="58">
        <v>21736.3875833046</v>
      </c>
    </row>
    <row r="67" spans="11:15" ht="12.75" customHeight="1">
      <c r="K67" s="246"/>
      <c r="L67" s="63"/>
      <c r="M67" s="64"/>
      <c r="N67" s="58">
        <v>61805.68335543546</v>
      </c>
      <c r="O67" s="58">
        <v>92601.289039553798</v>
      </c>
    </row>
    <row r="68" spans="11:15" ht="12.75" customHeight="1">
      <c r="L68" s="63"/>
      <c r="M68" s="64"/>
      <c r="N68" s="64"/>
      <c r="O68" s="63"/>
    </row>
    <row r="69" spans="11:15" ht="12.75" customHeight="1"/>
    <row r="70" spans="11:15" ht="12.75" customHeight="1"/>
    <row r="71" spans="11:15" ht="12.75" customHeight="1"/>
    <row r="72" spans="11:15" ht="12.75" customHeight="1"/>
    <row r="73" spans="11:15" ht="12.75" customHeight="1"/>
    <row r="74" spans="11:15" ht="12.75" customHeight="1"/>
    <row r="75" spans="11:15" ht="12.75" customHeight="1"/>
    <row r="76" spans="11:15" ht="12.75" customHeight="1"/>
    <row r="77" spans="11:15" ht="12.75" customHeight="1"/>
    <row r="78" spans="11:15" ht="12.75" customHeight="1"/>
    <row r="79" spans="11:15" ht="12.75" customHeight="1"/>
    <row r="80" spans="11:15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</sheetData>
  <mergeCells count="6">
    <mergeCell ref="K66:K67"/>
    <mergeCell ref="A1:I1"/>
    <mergeCell ref="K43:K44"/>
    <mergeCell ref="K39:K40"/>
    <mergeCell ref="A16:I16"/>
    <mergeCell ref="K62:K6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AL195"/>
  <sheetViews>
    <sheetView topLeftCell="A4" zoomScaleNormal="100" workbookViewId="0">
      <selection activeCell="N12" sqref="N12"/>
    </sheetView>
  </sheetViews>
  <sheetFormatPr defaultColWidth="8.85546875" defaultRowHeight="12.75"/>
  <cols>
    <col min="1" max="10" width="9.140625" style="78" customWidth="1"/>
    <col min="11" max="11" width="16.28515625" style="79" customWidth="1"/>
    <col min="12" max="12" width="9.7109375" style="79" customWidth="1"/>
    <col min="13" max="13" width="12.140625" style="79" customWidth="1"/>
    <col min="14" max="14" width="15.28515625" style="79" customWidth="1"/>
    <col min="15" max="15" width="9.5703125" style="79" customWidth="1"/>
    <col min="16" max="17" width="8.85546875" style="79"/>
    <col min="18" max="18" width="12" style="79" customWidth="1"/>
    <col min="19" max="20" width="8.85546875" style="79"/>
    <col min="21" max="21" width="11.140625" style="79" customWidth="1"/>
    <col min="22" max="38" width="8.85546875" style="79"/>
    <col min="39" max="16384" width="8.85546875" style="78"/>
  </cols>
  <sheetData>
    <row r="1" spans="1:20" ht="27.95" customHeight="1">
      <c r="A1" s="248" t="s">
        <v>199</v>
      </c>
      <c r="B1" s="248"/>
      <c r="C1" s="248"/>
      <c r="D1" s="248"/>
      <c r="E1" s="248"/>
      <c r="F1" s="248"/>
      <c r="G1" s="248"/>
      <c r="H1" s="248"/>
      <c r="I1" s="248"/>
      <c r="J1" s="82">
        <v>1</v>
      </c>
      <c r="S1" s="121"/>
      <c r="T1" s="121"/>
    </row>
    <row r="2" spans="1:20" ht="12.75" customHeight="1">
      <c r="J2" s="81">
        <v>2</v>
      </c>
      <c r="S2" s="121"/>
      <c r="T2" s="121"/>
    </row>
    <row r="3" spans="1:20" ht="12.75" customHeight="1">
      <c r="J3" s="82">
        <v>3</v>
      </c>
      <c r="S3" s="121"/>
      <c r="T3" s="121"/>
    </row>
    <row r="4" spans="1:20" ht="12.75" customHeight="1">
      <c r="J4" s="81">
        <v>4</v>
      </c>
      <c r="S4" s="121"/>
      <c r="T4" s="121"/>
    </row>
    <row r="5" spans="1:20" ht="12.75" customHeight="1">
      <c r="J5" s="82">
        <v>5</v>
      </c>
      <c r="S5" s="121"/>
      <c r="T5" s="121"/>
    </row>
    <row r="6" spans="1:20" ht="12.75" customHeight="1">
      <c r="J6" s="81">
        <v>6</v>
      </c>
      <c r="S6" s="121"/>
      <c r="T6" s="121"/>
    </row>
    <row r="7" spans="1:20" ht="12.75" customHeight="1">
      <c r="J7" s="82">
        <v>7</v>
      </c>
      <c r="S7" s="121"/>
      <c r="T7" s="121"/>
    </row>
    <row r="8" spans="1:20" ht="12.75" customHeight="1">
      <c r="J8" s="81">
        <v>8</v>
      </c>
      <c r="S8" s="121"/>
      <c r="T8" s="121"/>
    </row>
    <row r="9" spans="1:20" ht="12.75" customHeight="1">
      <c r="J9" s="82">
        <v>9</v>
      </c>
      <c r="S9" s="121"/>
      <c r="T9" s="121"/>
    </row>
    <row r="10" spans="1:20" ht="12.75" customHeight="1">
      <c r="J10" s="81">
        <v>10</v>
      </c>
      <c r="S10" s="121"/>
      <c r="T10" s="121"/>
    </row>
    <row r="11" spans="1:20" ht="12.75" customHeight="1">
      <c r="J11" s="82">
        <v>11</v>
      </c>
      <c r="S11" s="121"/>
      <c r="T11" s="121"/>
    </row>
    <row r="12" spans="1:20" ht="12.75" customHeight="1">
      <c r="J12" s="81">
        <v>12</v>
      </c>
      <c r="S12" s="121"/>
      <c r="T12" s="121"/>
    </row>
    <row r="13" spans="1:20" ht="12.75" customHeight="1">
      <c r="J13" s="82">
        <v>13</v>
      </c>
      <c r="S13" s="121"/>
      <c r="T13" s="121"/>
    </row>
    <row r="14" spans="1:20" ht="12.75" customHeight="1">
      <c r="J14" s="81">
        <v>14</v>
      </c>
      <c r="S14" s="121"/>
      <c r="T14" s="121"/>
    </row>
    <row r="15" spans="1:20" ht="12.75" customHeight="1">
      <c r="S15" s="121"/>
      <c r="T15" s="121"/>
    </row>
    <row r="16" spans="1:20" ht="12.75" customHeight="1">
      <c r="O16" s="195"/>
      <c r="P16" s="121"/>
      <c r="Q16" s="121"/>
      <c r="R16" s="121"/>
      <c r="S16" s="121"/>
      <c r="T16" s="121"/>
    </row>
    <row r="17" spans="12:29" ht="12.75" customHeight="1">
      <c r="M17" s="121"/>
      <c r="N17" s="121"/>
      <c r="O17" s="121"/>
      <c r="P17" s="121"/>
      <c r="Q17" s="121"/>
      <c r="R17" s="121"/>
      <c r="S17" s="121"/>
      <c r="T17" s="121"/>
    </row>
    <row r="18" spans="12:29" ht="12.75" customHeight="1">
      <c r="L18" s="172"/>
      <c r="M18" s="173"/>
      <c r="N18" s="173"/>
      <c r="O18" s="121"/>
      <c r="P18" s="121"/>
      <c r="S18" s="121"/>
      <c r="V18" s="121"/>
      <c r="W18" s="121"/>
    </row>
    <row r="19" spans="12:29" ht="12.75" customHeight="1" thickBot="1">
      <c r="L19" s="172"/>
      <c r="M19" s="173"/>
      <c r="N19" s="173"/>
      <c r="O19" s="121"/>
      <c r="P19" s="121"/>
      <c r="S19" s="121"/>
      <c r="V19" s="121"/>
      <c r="W19" s="121"/>
    </row>
    <row r="20" spans="12:29" ht="12.75" customHeight="1" thickBot="1">
      <c r="Q20" s="178" t="s">
        <v>98</v>
      </c>
      <c r="R20" s="196"/>
      <c r="S20" s="197"/>
      <c r="Y20" s="121"/>
      <c r="AB20" s="121"/>
      <c r="AC20" s="121"/>
    </row>
    <row r="21" spans="12:29" ht="12.75" customHeight="1" thickBot="1">
      <c r="Q21" s="117" t="s">
        <v>74</v>
      </c>
      <c r="R21" s="116">
        <f>Q37</f>
        <v>2018</v>
      </c>
      <c r="S21" s="116">
        <f>T37</f>
        <v>2019</v>
      </c>
      <c r="T21" s="98" t="s">
        <v>25</v>
      </c>
      <c r="Y21" s="121"/>
      <c r="AB21" s="121"/>
      <c r="AC21" s="121"/>
    </row>
    <row r="22" spans="12:29" ht="12.75" customHeight="1">
      <c r="Q22" s="115" t="s">
        <v>82</v>
      </c>
      <c r="R22" s="114">
        <f>+S41+S65</f>
        <v>5625.7759999999998</v>
      </c>
      <c r="S22" s="113">
        <f>+V41+V65</f>
        <v>5439.1570000000002</v>
      </c>
      <c r="T22" s="80">
        <f t="shared" ref="T22:T31" si="0">(+S22-R22)/R22*100</f>
        <v>-3.3172134830821509</v>
      </c>
      <c r="U22" s="79" t="s">
        <v>129</v>
      </c>
      <c r="Y22" s="121"/>
      <c r="AB22" s="121"/>
      <c r="AC22" s="121"/>
    </row>
    <row r="23" spans="12:29" ht="12.75" customHeight="1">
      <c r="Q23" s="112" t="s">
        <v>115</v>
      </c>
      <c r="R23" s="111">
        <f>+S43+S67</f>
        <v>1980.9090000000001</v>
      </c>
      <c r="S23" s="110">
        <f>+V43+V67</f>
        <v>1912.405</v>
      </c>
      <c r="T23" s="80">
        <f t="shared" si="0"/>
        <v>-3.4582103468660161</v>
      </c>
      <c r="U23" s="171">
        <f>+R27+R24+R25</f>
        <v>72352.170000000013</v>
      </c>
      <c r="V23" s="171">
        <f>+S27+S24+S25</f>
        <v>70258.817999999999</v>
      </c>
      <c r="Y23" s="121"/>
      <c r="AB23" s="121"/>
      <c r="AC23" s="121"/>
    </row>
    <row r="24" spans="12:29" ht="12.75" customHeight="1">
      <c r="Q24" s="112" t="s">
        <v>114</v>
      </c>
      <c r="R24" s="111">
        <f>+S44+S68</f>
        <v>17648.66</v>
      </c>
      <c r="S24" s="110">
        <f>+V44+V68</f>
        <v>17951.198</v>
      </c>
      <c r="T24" s="80">
        <f t="shared" si="0"/>
        <v>1.71422646251897</v>
      </c>
      <c r="U24" s="80">
        <f>+U23/R31*100</f>
        <v>80.069996009679002</v>
      </c>
      <c r="V24" s="80">
        <f>+V23/S31*100</f>
        <v>79.823063397813669</v>
      </c>
      <c r="Y24" s="121"/>
      <c r="AB24" s="121"/>
      <c r="AC24" s="121"/>
    </row>
    <row r="25" spans="12:29" ht="12.75" customHeight="1">
      <c r="Q25" s="112" t="s">
        <v>75</v>
      </c>
      <c r="R25" s="111">
        <f>+S45+S69</f>
        <v>10393.493999999999</v>
      </c>
      <c r="S25" s="110">
        <f>+V45+V69</f>
        <v>10500.463</v>
      </c>
      <c r="T25" s="80">
        <f t="shared" si="0"/>
        <v>1.0291919156349247</v>
      </c>
      <c r="Y25" s="121"/>
      <c r="AB25" s="121"/>
      <c r="AC25" s="121"/>
    </row>
    <row r="26" spans="12:29" ht="12.75" customHeight="1">
      <c r="Q26" s="112" t="s">
        <v>80</v>
      </c>
      <c r="R26" s="111">
        <f>+S47+S71</f>
        <v>6423.4940000000006</v>
      </c>
      <c r="S26" s="110">
        <f>+V47+V71</f>
        <v>6516.4560000000001</v>
      </c>
      <c r="T26" s="80">
        <f t="shared" si="0"/>
        <v>1.4472186009670052</v>
      </c>
      <c r="Y26" s="121"/>
      <c r="AB26" s="121"/>
      <c r="AC26" s="121"/>
    </row>
    <row r="27" spans="12:29" ht="12.75" customHeight="1">
      <c r="Q27" s="112" t="s">
        <v>112</v>
      </c>
      <c r="R27" s="111">
        <f>+S48+S72</f>
        <v>44310.016000000003</v>
      </c>
      <c r="S27" s="110">
        <f>+V48+V72</f>
        <v>41807.156999999999</v>
      </c>
      <c r="T27" s="80">
        <f t="shared" si="0"/>
        <v>-5.648517481916512</v>
      </c>
      <c r="Y27" s="121"/>
      <c r="AB27" s="121"/>
      <c r="AC27" s="121"/>
    </row>
    <row r="28" spans="12:29" ht="12.75" customHeight="1">
      <c r="Q28" s="112" t="s">
        <v>107</v>
      </c>
      <c r="R28" s="111">
        <f>+S54+S78</f>
        <v>1431.5419999999999</v>
      </c>
      <c r="S28" s="110">
        <f>+V54+V78</f>
        <v>1393.4739999999999</v>
      </c>
      <c r="T28" s="80">
        <f t="shared" si="0"/>
        <v>-2.6592303963139039</v>
      </c>
      <c r="Y28" s="121"/>
      <c r="AB28" s="121"/>
      <c r="AC28" s="121"/>
    </row>
    <row r="29" spans="12:29" ht="12.75" customHeight="1">
      <c r="Q29" s="112" t="s">
        <v>101</v>
      </c>
      <c r="R29" s="111">
        <f>+S60+S84</f>
        <v>1085.46</v>
      </c>
      <c r="S29" s="110">
        <f>+V60+V84</f>
        <v>1085.367</v>
      </c>
      <c r="T29" s="80">
        <f t="shared" si="0"/>
        <v>-8.5677961417348E-3</v>
      </c>
      <c r="Y29" s="121"/>
      <c r="AB29" s="121"/>
      <c r="AC29" s="121"/>
    </row>
    <row r="30" spans="12:29" ht="12.75" customHeight="1" thickBot="1">
      <c r="Q30" s="109" t="s">
        <v>128</v>
      </c>
      <c r="R30" s="108">
        <f>+R31-SUM(R22:R29)</f>
        <v>1461.7999999999884</v>
      </c>
      <c r="S30" s="107">
        <f>+S31-SUM(S22:S29)</f>
        <v>1412.5160000000033</v>
      </c>
      <c r="T30" s="80">
        <f t="shared" si="0"/>
        <v>-3.3714598440269179</v>
      </c>
      <c r="Y30" s="121"/>
      <c r="AB30" s="121"/>
      <c r="AC30" s="121"/>
    </row>
    <row r="31" spans="12:29" ht="12.75" customHeight="1" thickBot="1">
      <c r="Q31" s="106" t="s">
        <v>86</v>
      </c>
      <c r="R31" s="105">
        <f>+S39+S63</f>
        <v>90361.150999999998</v>
      </c>
      <c r="S31" s="104">
        <f>+V39+V63</f>
        <v>88018.192999999999</v>
      </c>
      <c r="T31" s="80">
        <f t="shared" si="0"/>
        <v>-2.5928819786724482</v>
      </c>
      <c r="Y31" s="121"/>
      <c r="AB31" s="121"/>
      <c r="AC31" s="121"/>
    </row>
    <row r="32" spans="12:29" ht="12.75" customHeight="1">
      <c r="R32" s="172"/>
      <c r="S32" s="173"/>
      <c r="T32" s="173"/>
      <c r="U32" s="121"/>
      <c r="V32" s="121"/>
      <c r="Y32" s="121"/>
      <c r="AB32" s="121"/>
      <c r="AC32" s="121"/>
    </row>
    <row r="33" spans="11:28" ht="12.75" customHeight="1" thickBot="1">
      <c r="R33" s="172"/>
      <c r="S33" s="173"/>
      <c r="T33" s="173"/>
      <c r="U33" s="121"/>
      <c r="V33" s="121"/>
      <c r="Y33" s="121"/>
      <c r="AA33" s="174"/>
    </row>
    <row r="34" spans="11:28" ht="12.75" customHeight="1" thickBot="1">
      <c r="Q34" s="175" t="s">
        <v>127</v>
      </c>
      <c r="R34" s="175"/>
      <c r="S34" s="175"/>
      <c r="T34" s="175"/>
      <c r="U34" s="175"/>
      <c r="V34" s="175"/>
      <c r="X34" s="121"/>
    </row>
    <row r="35" spans="11:28" ht="12.75" customHeight="1" thickBot="1">
      <c r="L35" s="79" t="s">
        <v>125</v>
      </c>
      <c r="Q35" s="103" t="s">
        <v>126</v>
      </c>
      <c r="R35" s="103"/>
      <c r="S35" s="103"/>
      <c r="T35" s="103"/>
      <c r="U35" s="103"/>
      <c r="V35" s="103"/>
      <c r="W35" s="174"/>
      <c r="X35" s="174"/>
      <c r="Y35" s="174"/>
      <c r="Z35" s="79" t="s">
        <v>125</v>
      </c>
    </row>
    <row r="36" spans="11:28" ht="12.75" customHeight="1" thickBot="1">
      <c r="Q36" s="103"/>
      <c r="R36" s="103"/>
      <c r="S36" s="103"/>
      <c r="T36" s="103"/>
      <c r="U36" s="103"/>
      <c r="V36" s="103"/>
      <c r="W36" s="174"/>
      <c r="X36" s="174" t="s">
        <v>97</v>
      </c>
      <c r="Y36" s="174"/>
    </row>
    <row r="37" spans="11:28" ht="12.75" customHeight="1" thickBot="1">
      <c r="N37" s="79" t="s">
        <v>124</v>
      </c>
      <c r="O37" s="80">
        <f>+S44+S45+S48+S69+S68+S72</f>
        <v>72352.17</v>
      </c>
      <c r="Q37" s="102">
        <v>2018</v>
      </c>
      <c r="R37" s="102"/>
      <c r="S37" s="102"/>
      <c r="T37" s="102">
        <v>2019</v>
      </c>
      <c r="U37" s="102"/>
      <c r="V37" s="102"/>
      <c r="W37" s="79" t="s">
        <v>124</v>
      </c>
      <c r="X37" s="80">
        <f>+V44+V48+V45+V68+V69+V72</f>
        <v>70258.817999999999</v>
      </c>
    </row>
    <row r="38" spans="11:28" ht="12.75" customHeight="1" thickBot="1">
      <c r="L38" s="98" t="s">
        <v>121</v>
      </c>
      <c r="M38" s="98" t="s">
        <v>120</v>
      </c>
      <c r="Q38" s="101" t="s">
        <v>123</v>
      </c>
      <c r="R38" s="100" t="s">
        <v>24</v>
      </c>
      <c r="S38" s="99" t="s">
        <v>122</v>
      </c>
      <c r="T38" s="101" t="s">
        <v>123</v>
      </c>
      <c r="U38" s="100" t="s">
        <v>24</v>
      </c>
      <c r="V38" s="99" t="s">
        <v>122</v>
      </c>
      <c r="Z38" s="98" t="s">
        <v>121</v>
      </c>
      <c r="AA38" s="98" t="s">
        <v>120</v>
      </c>
      <c r="AB38" s="183" t="s">
        <v>118</v>
      </c>
    </row>
    <row r="39" spans="11:28">
      <c r="L39" s="80">
        <f t="shared" ref="L39:L62" si="1">+M39/M$39*100</f>
        <v>100</v>
      </c>
      <c r="M39" s="80">
        <f t="shared" ref="M39:M62" si="2">+S39+S63</f>
        <v>90361.150999999998</v>
      </c>
      <c r="N39" s="94">
        <f>+S39+S63</f>
        <v>90361.150999999998</v>
      </c>
      <c r="O39" s="80">
        <f>+O37/N39*100</f>
        <v>80.069996009678974</v>
      </c>
      <c r="Q39" s="97" t="s">
        <v>119</v>
      </c>
      <c r="R39" s="96">
        <v>34837574</v>
      </c>
      <c r="S39" s="95">
        <f t="shared" ref="S39:S86" si="3">+R39/1000</f>
        <v>34837.574000000001</v>
      </c>
      <c r="T39" s="97" t="s">
        <v>119</v>
      </c>
      <c r="U39" s="96">
        <v>32494616</v>
      </c>
      <c r="V39" s="95">
        <f t="shared" ref="V39:V86" si="4">+U39/1000</f>
        <v>32494.616000000002</v>
      </c>
      <c r="W39" s="94">
        <f>+V39+V63</f>
        <v>88018.192999999999</v>
      </c>
      <c r="X39" s="80">
        <f>+X37/W39*100</f>
        <v>79.823063397813669</v>
      </c>
      <c r="Z39" s="80">
        <f t="shared" ref="Z39:Z62" si="5">+AA39/AA$39*100</f>
        <v>100</v>
      </c>
      <c r="AA39" s="80">
        <f t="shared" ref="AA39:AA62" si="6">+V39+V63</f>
        <v>88018.192999999999</v>
      </c>
      <c r="AB39" s="80">
        <f t="shared" ref="AB39:AB45" si="7">+Z39-L39</f>
        <v>0</v>
      </c>
    </row>
    <row r="40" spans="11:28" ht="12.75" customHeight="1">
      <c r="L40" s="80">
        <f t="shared" si="1"/>
        <v>96.119504940790307</v>
      </c>
      <c r="M40" s="80">
        <f t="shared" si="2"/>
        <v>86854.690999999992</v>
      </c>
      <c r="N40" s="94">
        <f>+S40+S64</f>
        <v>86854.690999999992</v>
      </c>
      <c r="O40" s="80">
        <f>+O37/N40*100</f>
        <v>83.302547239503738</v>
      </c>
      <c r="Q40" s="90" t="s">
        <v>77</v>
      </c>
      <c r="R40" s="89">
        <v>34107328</v>
      </c>
      <c r="S40" s="86">
        <f t="shared" si="3"/>
        <v>34107.328000000001</v>
      </c>
      <c r="T40" s="90" t="s">
        <v>77</v>
      </c>
      <c r="U40" s="89">
        <v>31809292</v>
      </c>
      <c r="V40" s="86">
        <f t="shared" si="4"/>
        <v>31809.292000000001</v>
      </c>
      <c r="W40" s="94">
        <f>+V40+V64</f>
        <v>84556.654999999999</v>
      </c>
      <c r="X40" s="80">
        <f>+X37/W40*100</f>
        <v>83.09081999518547</v>
      </c>
      <c r="Z40" s="80">
        <f t="shared" si="5"/>
        <v>96.067247142871921</v>
      </c>
      <c r="AA40" s="80">
        <f t="shared" si="6"/>
        <v>84556.654999999999</v>
      </c>
      <c r="AB40" s="80">
        <f t="shared" si="7"/>
        <v>-5.2257797918386473E-2</v>
      </c>
    </row>
    <row r="41" spans="11:28" ht="12.75" customHeight="1">
      <c r="L41" s="80">
        <f t="shared" si="1"/>
        <v>6.2258790838111393</v>
      </c>
      <c r="M41" s="80">
        <f t="shared" si="2"/>
        <v>5625.7759999999998</v>
      </c>
      <c r="Q41" s="88" t="s">
        <v>82</v>
      </c>
      <c r="R41" s="91">
        <v>1771883</v>
      </c>
      <c r="S41" s="86">
        <f t="shared" si="3"/>
        <v>1771.883</v>
      </c>
      <c r="T41" s="88" t="s">
        <v>82</v>
      </c>
      <c r="U41" s="91">
        <v>1585264</v>
      </c>
      <c r="V41" s="86">
        <f t="shared" si="4"/>
        <v>1585.2639999999999</v>
      </c>
      <c r="Z41" s="80">
        <f t="shared" si="5"/>
        <v>6.1795826687784876</v>
      </c>
      <c r="AA41" s="80">
        <f t="shared" si="6"/>
        <v>5439.1570000000002</v>
      </c>
      <c r="AB41" s="80">
        <f t="shared" si="7"/>
        <v>-4.6296415032651694E-2</v>
      </c>
    </row>
    <row r="42" spans="11:28" ht="12.75" customHeight="1">
      <c r="L42" s="80">
        <f t="shared" si="1"/>
        <v>0.16133260630998383</v>
      </c>
      <c r="M42" s="80">
        <f t="shared" si="2"/>
        <v>145.78200000000001</v>
      </c>
      <c r="Q42" s="88" t="s">
        <v>116</v>
      </c>
      <c r="R42" s="91">
        <v>145782</v>
      </c>
      <c r="S42" s="86">
        <f t="shared" si="3"/>
        <v>145.78200000000001</v>
      </c>
      <c r="T42" s="88" t="s">
        <v>116</v>
      </c>
      <c r="U42" s="91">
        <v>111802</v>
      </c>
      <c r="V42" s="86">
        <f t="shared" si="4"/>
        <v>111.80200000000001</v>
      </c>
      <c r="Z42" s="80">
        <f t="shared" si="5"/>
        <v>0.12702146702784503</v>
      </c>
      <c r="AA42" s="80">
        <f t="shared" si="6"/>
        <v>111.80200000000001</v>
      </c>
      <c r="AB42" s="80">
        <f t="shared" si="7"/>
        <v>-3.4311139282138803E-2</v>
      </c>
    </row>
    <row r="43" spans="11:28" ht="12.75" customHeight="1">
      <c r="L43" s="80">
        <f t="shared" si="1"/>
        <v>2.1922131115837606</v>
      </c>
      <c r="M43" s="80">
        <f t="shared" si="2"/>
        <v>1980.9090000000001</v>
      </c>
      <c r="Q43" s="88" t="s">
        <v>115</v>
      </c>
      <c r="R43" s="91">
        <v>1382103</v>
      </c>
      <c r="S43" s="86">
        <f t="shared" si="3"/>
        <v>1382.1030000000001</v>
      </c>
      <c r="T43" s="88" t="s">
        <v>115</v>
      </c>
      <c r="U43" s="91">
        <v>1313599</v>
      </c>
      <c r="V43" s="86">
        <f t="shared" si="4"/>
        <v>1313.5989999999999</v>
      </c>
      <c r="Z43" s="80">
        <f t="shared" si="5"/>
        <v>2.1727383110443999</v>
      </c>
      <c r="AA43" s="80">
        <f t="shared" si="6"/>
        <v>1912.405</v>
      </c>
      <c r="AB43" s="80">
        <f t="shared" si="7"/>
        <v>-1.9474800539360793E-2</v>
      </c>
    </row>
    <row r="44" spans="11:28" ht="12.75" customHeight="1">
      <c r="L44" s="80">
        <f t="shared" si="1"/>
        <v>19.531247449470847</v>
      </c>
      <c r="M44" s="80">
        <f t="shared" si="2"/>
        <v>17648.66</v>
      </c>
      <c r="Q44" s="88" t="s">
        <v>114</v>
      </c>
      <c r="R44" s="91">
        <v>6583343</v>
      </c>
      <c r="S44" s="86">
        <f t="shared" si="3"/>
        <v>6583.3429999999998</v>
      </c>
      <c r="T44" s="88" t="s">
        <v>114</v>
      </c>
      <c r="U44" s="91">
        <v>6885881</v>
      </c>
      <c r="V44" s="86">
        <f t="shared" si="4"/>
        <v>6885.8810000000003</v>
      </c>
      <c r="Z44" s="80">
        <f t="shared" si="5"/>
        <v>20.39487222829035</v>
      </c>
      <c r="AA44" s="80">
        <f t="shared" si="6"/>
        <v>17951.198</v>
      </c>
      <c r="AB44" s="80">
        <f t="shared" si="7"/>
        <v>0.86362477881950284</v>
      </c>
    </row>
    <row r="45" spans="11:28" ht="12.75" customHeight="1">
      <c r="L45" s="80">
        <f t="shared" si="1"/>
        <v>11.502170883148665</v>
      </c>
      <c r="M45" s="80">
        <f t="shared" si="2"/>
        <v>10393.493999999999</v>
      </c>
      <c r="Q45" s="88" t="s">
        <v>75</v>
      </c>
      <c r="R45" s="91">
        <v>4050401</v>
      </c>
      <c r="S45" s="86">
        <f t="shared" si="3"/>
        <v>4050.4009999999998</v>
      </c>
      <c r="T45" s="88" t="s">
        <v>75</v>
      </c>
      <c r="U45" s="91">
        <v>4157370</v>
      </c>
      <c r="V45" s="86">
        <f t="shared" si="4"/>
        <v>4157.37</v>
      </c>
      <c r="Z45" s="80">
        <f t="shared" si="5"/>
        <v>11.929877951482144</v>
      </c>
      <c r="AA45" s="80">
        <f t="shared" si="6"/>
        <v>10500.463</v>
      </c>
      <c r="AB45" s="80">
        <f t="shared" si="7"/>
        <v>0.42770706833347916</v>
      </c>
    </row>
    <row r="46" spans="11:28" ht="12.75" customHeight="1">
      <c r="L46" s="80">
        <f t="shared" si="1"/>
        <v>7.2486903138274552E-4</v>
      </c>
      <c r="M46" s="80">
        <f t="shared" si="2"/>
        <v>0.65500000000000003</v>
      </c>
      <c r="Q46" s="88" t="s">
        <v>113</v>
      </c>
      <c r="R46" s="87">
        <v>479</v>
      </c>
      <c r="S46" s="86">
        <f t="shared" si="3"/>
        <v>0.47899999999999998</v>
      </c>
      <c r="T46" s="88" t="s">
        <v>113</v>
      </c>
      <c r="U46" s="87">
        <v>280</v>
      </c>
      <c r="V46" s="86">
        <f t="shared" si="4"/>
        <v>0.28000000000000003</v>
      </c>
      <c r="Z46" s="80">
        <f t="shared" si="5"/>
        <v>5.1807471212229948E-4</v>
      </c>
      <c r="AA46" s="80">
        <f t="shared" si="6"/>
        <v>0.45600000000000002</v>
      </c>
    </row>
    <row r="47" spans="11:28" ht="12.75" customHeight="1">
      <c r="K47" s="183" t="s">
        <v>118</v>
      </c>
      <c r="L47" s="80">
        <f t="shared" si="1"/>
        <v>7.1086898837753862</v>
      </c>
      <c r="M47" s="80">
        <f t="shared" si="2"/>
        <v>6423.4940000000006</v>
      </c>
      <c r="Q47" s="88" t="s">
        <v>80</v>
      </c>
      <c r="R47" s="87">
        <v>3168478</v>
      </c>
      <c r="S47" s="86">
        <f t="shared" si="3"/>
        <v>3168.4780000000001</v>
      </c>
      <c r="T47" s="88" t="s">
        <v>80</v>
      </c>
      <c r="U47" s="87">
        <v>3261440</v>
      </c>
      <c r="V47" s="86">
        <f t="shared" si="4"/>
        <v>3261.44</v>
      </c>
      <c r="Z47" s="80">
        <f t="shared" si="5"/>
        <v>7.4035330400386661</v>
      </c>
      <c r="AA47" s="80">
        <f t="shared" si="6"/>
        <v>6516.4560000000001</v>
      </c>
      <c r="AB47" s="183"/>
    </row>
    <row r="48" spans="11:28" ht="12.75" customHeight="1">
      <c r="K48" s="80" t="e">
        <f>+D48-#REF!</f>
        <v>#REF!</v>
      </c>
      <c r="L48" s="80">
        <f t="shared" si="1"/>
        <v>49.036577677059476</v>
      </c>
      <c r="M48" s="80">
        <f t="shared" si="2"/>
        <v>44310.016000000003</v>
      </c>
      <c r="Q48" s="88" t="s">
        <v>112</v>
      </c>
      <c r="R48" s="91">
        <v>16749781</v>
      </c>
      <c r="S48" s="86">
        <f t="shared" si="3"/>
        <v>16749.780999999999</v>
      </c>
      <c r="T48" s="88" t="s">
        <v>112</v>
      </c>
      <c r="U48" s="91">
        <v>14246922</v>
      </c>
      <c r="V48" s="86">
        <f t="shared" si="4"/>
        <v>14246.922</v>
      </c>
      <c r="Z48" s="80">
        <f t="shared" si="5"/>
        <v>47.498313218041183</v>
      </c>
      <c r="AA48" s="80">
        <f t="shared" si="6"/>
        <v>41807.156999999999</v>
      </c>
      <c r="AB48" s="80">
        <f>+Z48-L48</f>
        <v>-1.5382644590182935</v>
      </c>
    </row>
    <row r="49" spans="12:27" ht="12.75" customHeight="1">
      <c r="L49" s="80">
        <f t="shared" si="1"/>
        <v>0.36066937659968495</v>
      </c>
      <c r="M49" s="80">
        <f t="shared" si="2"/>
        <v>325.90499999999997</v>
      </c>
      <c r="Q49" s="88" t="s">
        <v>79</v>
      </c>
      <c r="R49" s="91">
        <v>255078</v>
      </c>
      <c r="S49" s="86">
        <f t="shared" si="3"/>
        <v>255.078</v>
      </c>
      <c r="T49" s="88" t="s">
        <v>79</v>
      </c>
      <c r="U49" s="91">
        <v>246734</v>
      </c>
      <c r="V49" s="86">
        <f t="shared" si="4"/>
        <v>246.73400000000001</v>
      </c>
      <c r="Z49" s="80">
        <f t="shared" si="5"/>
        <v>0.36079018345673158</v>
      </c>
      <c r="AA49" s="80">
        <f t="shared" si="6"/>
        <v>317.56100000000004</v>
      </c>
    </row>
    <row r="50" spans="12:27" ht="12.75" customHeight="1">
      <c r="L50" s="80">
        <f t="shared" si="1"/>
        <v>2.5855370080445303</v>
      </c>
      <c r="M50" s="80">
        <f t="shared" si="2"/>
        <v>2336.3209999999999</v>
      </c>
      <c r="N50" s="80">
        <f>+S50+S74</f>
        <v>2336.3209999999999</v>
      </c>
      <c r="O50" s="80"/>
      <c r="Q50" s="90" t="s">
        <v>111</v>
      </c>
      <c r="R50" s="92">
        <v>582994</v>
      </c>
      <c r="S50" s="86">
        <f t="shared" si="3"/>
        <v>582.99400000000003</v>
      </c>
      <c r="T50" s="90" t="s">
        <v>111</v>
      </c>
      <c r="U50" s="92">
        <v>536924</v>
      </c>
      <c r="V50" s="86">
        <f t="shared" si="4"/>
        <v>536.92399999999998</v>
      </c>
      <c r="W50" s="80">
        <f>+V50+V74</f>
        <v>2290.2510000000002</v>
      </c>
      <c r="X50" s="80"/>
      <c r="Z50" s="80">
        <f t="shared" si="5"/>
        <v>2.6020200164754579</v>
      </c>
      <c r="AA50" s="80">
        <f t="shared" si="6"/>
        <v>2290.2510000000002</v>
      </c>
    </row>
    <row r="51" spans="12:27" ht="12.75" customHeight="1">
      <c r="L51" s="80">
        <f t="shared" si="1"/>
        <v>0.10557191773708149</v>
      </c>
      <c r="M51" s="80">
        <f t="shared" si="2"/>
        <v>95.396000000000001</v>
      </c>
      <c r="Q51" s="88" t="s">
        <v>110</v>
      </c>
      <c r="R51" s="91">
        <v>12062</v>
      </c>
      <c r="S51" s="86">
        <f t="shared" si="3"/>
        <v>12.061999999999999</v>
      </c>
      <c r="T51" s="88" t="s">
        <v>110</v>
      </c>
      <c r="U51" s="91">
        <v>10438</v>
      </c>
      <c r="V51" s="86">
        <f t="shared" si="4"/>
        <v>10.438000000000001</v>
      </c>
      <c r="Z51" s="80">
        <f t="shared" si="5"/>
        <v>0.10653706558143043</v>
      </c>
      <c r="AA51" s="80">
        <f t="shared" si="6"/>
        <v>93.772000000000006</v>
      </c>
    </row>
    <row r="52" spans="12:27" ht="12.75" customHeight="1">
      <c r="L52" s="80">
        <f t="shared" si="1"/>
        <v>0.1045095142712381</v>
      </c>
      <c r="M52" s="80">
        <f t="shared" si="2"/>
        <v>94.436000000000007</v>
      </c>
      <c r="Q52" s="88" t="s">
        <v>109</v>
      </c>
      <c r="R52" s="91">
        <v>11941</v>
      </c>
      <c r="S52" s="86">
        <f t="shared" si="3"/>
        <v>11.941000000000001</v>
      </c>
      <c r="T52" s="88" t="s">
        <v>109</v>
      </c>
      <c r="U52" s="91">
        <v>10639</v>
      </c>
      <c r="V52" s="86">
        <f t="shared" si="4"/>
        <v>10.638999999999999</v>
      </c>
      <c r="Z52" s="80">
        <f t="shared" si="5"/>
        <v>0.10581221543596107</v>
      </c>
      <c r="AA52" s="80">
        <f t="shared" si="6"/>
        <v>93.134</v>
      </c>
    </row>
    <row r="53" spans="12:27" ht="12.75" customHeight="1">
      <c r="L53" s="80">
        <f t="shared" si="1"/>
        <v>2.7991011314143173E-2</v>
      </c>
      <c r="M53" s="80">
        <f t="shared" si="2"/>
        <v>25.292999999999999</v>
      </c>
      <c r="Q53" s="88" t="s">
        <v>108</v>
      </c>
      <c r="R53" s="91">
        <v>3856</v>
      </c>
      <c r="S53" s="86">
        <f t="shared" si="3"/>
        <v>3.8559999999999999</v>
      </c>
      <c r="T53" s="88" t="s">
        <v>108</v>
      </c>
      <c r="U53" s="91">
        <v>2956</v>
      </c>
      <c r="V53" s="86">
        <f t="shared" si="4"/>
        <v>2.956</v>
      </c>
      <c r="Z53" s="80">
        <f t="shared" si="5"/>
        <v>2.7713588712279063E-2</v>
      </c>
      <c r="AA53" s="80">
        <f t="shared" si="6"/>
        <v>24.393000000000001</v>
      </c>
    </row>
    <row r="54" spans="12:27" ht="12.75" customHeight="1">
      <c r="L54" s="80">
        <f t="shared" si="1"/>
        <v>1.5842449815629285</v>
      </c>
      <c r="M54" s="80">
        <f t="shared" si="2"/>
        <v>1431.5419999999999</v>
      </c>
      <c r="N54" s="94">
        <f>+S54+S78</f>
        <v>1431.5419999999999</v>
      </c>
      <c r="O54" s="80">
        <f>+N54/N50*100</f>
        <v>61.273343859854876</v>
      </c>
      <c r="Q54" s="88" t="s">
        <v>107</v>
      </c>
      <c r="R54" s="91">
        <v>417622</v>
      </c>
      <c r="S54" s="86">
        <f t="shared" si="3"/>
        <v>417.62200000000001</v>
      </c>
      <c r="T54" s="88" t="s">
        <v>107</v>
      </c>
      <c r="U54" s="91">
        <v>379554</v>
      </c>
      <c r="V54" s="86">
        <f t="shared" si="4"/>
        <v>379.55399999999997</v>
      </c>
      <c r="W54" s="94">
        <f>+V54+V78</f>
        <v>1393.4739999999999</v>
      </c>
      <c r="X54" s="80">
        <f>+W54/W50*100</f>
        <v>60.843724115828344</v>
      </c>
      <c r="Z54" s="80">
        <f t="shared" si="5"/>
        <v>1.5831658802629587</v>
      </c>
      <c r="AA54" s="80">
        <f t="shared" si="6"/>
        <v>1393.4739999999999</v>
      </c>
    </row>
    <row r="55" spans="12:27" ht="12.75" customHeight="1">
      <c r="L55" s="80">
        <f t="shared" si="1"/>
        <v>3.052971292939817E-2</v>
      </c>
      <c r="M55" s="80">
        <f t="shared" si="2"/>
        <v>27.587000000000003</v>
      </c>
      <c r="Q55" s="88" t="s">
        <v>106</v>
      </c>
      <c r="R55" s="91">
        <v>5766</v>
      </c>
      <c r="S55" s="86">
        <f t="shared" si="3"/>
        <v>5.766</v>
      </c>
      <c r="T55" s="88" t="s">
        <v>106</v>
      </c>
      <c r="U55" s="91">
        <v>5061</v>
      </c>
      <c r="V55" s="86">
        <f t="shared" si="4"/>
        <v>5.0609999999999999</v>
      </c>
      <c r="Z55" s="80">
        <f t="shared" si="5"/>
        <v>3.0541413182613279E-2</v>
      </c>
      <c r="AA55" s="80">
        <f t="shared" si="6"/>
        <v>26.882000000000001</v>
      </c>
    </row>
    <row r="56" spans="12:27" ht="12.75" customHeight="1">
      <c r="L56" s="80">
        <f t="shared" si="1"/>
        <v>0.59685052041889097</v>
      </c>
      <c r="M56" s="80">
        <f t="shared" si="2"/>
        <v>539.32099999999991</v>
      </c>
      <c r="Q56" s="88" t="s">
        <v>105</v>
      </c>
      <c r="R56" s="91">
        <v>112928</v>
      </c>
      <c r="S56" s="86">
        <f t="shared" si="3"/>
        <v>112.928</v>
      </c>
      <c r="T56" s="88" t="s">
        <v>105</v>
      </c>
      <c r="U56" s="91">
        <v>109462</v>
      </c>
      <c r="V56" s="86">
        <f t="shared" si="4"/>
        <v>109.462</v>
      </c>
      <c r="Z56" s="80">
        <f t="shared" si="5"/>
        <v>0.60880027382520796</v>
      </c>
      <c r="AA56" s="80">
        <f t="shared" si="6"/>
        <v>535.85500000000002</v>
      </c>
    </row>
    <row r="57" spans="12:27" ht="12.75" customHeight="1">
      <c r="L57" s="80">
        <f t="shared" si="1"/>
        <v>8.8416315104264231E-2</v>
      </c>
      <c r="M57" s="80">
        <f t="shared" si="2"/>
        <v>79.894000000000005</v>
      </c>
      <c r="Q57" s="88" t="s">
        <v>104</v>
      </c>
      <c r="R57" s="87">
        <v>12028</v>
      </c>
      <c r="S57" s="86">
        <f t="shared" si="3"/>
        <v>12.028</v>
      </c>
      <c r="T57" s="88" t="s">
        <v>104</v>
      </c>
      <c r="U57" s="87">
        <v>12585</v>
      </c>
      <c r="V57" s="86">
        <f t="shared" si="4"/>
        <v>12.585000000000001</v>
      </c>
      <c r="Z57" s="80">
        <f t="shared" si="5"/>
        <v>9.1402694440682275E-2</v>
      </c>
      <c r="AA57" s="80">
        <f t="shared" si="6"/>
        <v>80.450999999999993</v>
      </c>
    </row>
    <row r="58" spans="12:27" ht="12.75" customHeight="1">
      <c r="L58" s="80">
        <f t="shared" si="1"/>
        <v>4.7423034706585362E-2</v>
      </c>
      <c r="M58" s="80">
        <f t="shared" si="2"/>
        <v>42.852000000000004</v>
      </c>
      <c r="Q58" s="88" t="s">
        <v>103</v>
      </c>
      <c r="R58" s="87">
        <v>6791</v>
      </c>
      <c r="S58" s="86">
        <f t="shared" si="3"/>
        <v>6.7910000000000004</v>
      </c>
      <c r="T58" s="88" t="s">
        <v>103</v>
      </c>
      <c r="U58" s="87">
        <v>6229</v>
      </c>
      <c r="V58" s="86">
        <f t="shared" si="4"/>
        <v>6.2290000000000001</v>
      </c>
      <c r="Z58" s="80">
        <f t="shared" si="5"/>
        <v>4.8046885034324666E-2</v>
      </c>
      <c r="AA58" s="80">
        <f t="shared" si="6"/>
        <v>42.29</v>
      </c>
    </row>
    <row r="59" spans="12:27" ht="12.75" customHeight="1">
      <c r="L59" s="80">
        <f t="shared" si="1"/>
        <v>1.2949580511651517</v>
      </c>
      <c r="M59" s="80">
        <f t="shared" si="2"/>
        <v>1170.1389999999999</v>
      </c>
      <c r="N59" s="80">
        <f>+S59+S83</f>
        <v>1170.1389999999999</v>
      </c>
      <c r="Q59" s="90" t="s">
        <v>102</v>
      </c>
      <c r="R59" s="89">
        <v>147252</v>
      </c>
      <c r="S59" s="86">
        <f t="shared" si="3"/>
        <v>147.25200000000001</v>
      </c>
      <c r="T59" s="90" t="s">
        <v>102</v>
      </c>
      <c r="U59" s="89">
        <v>148400</v>
      </c>
      <c r="V59" s="86">
        <f t="shared" si="4"/>
        <v>148.4</v>
      </c>
      <c r="W59" s="80">
        <f>+V59+V83</f>
        <v>1171.287</v>
      </c>
      <c r="Z59" s="80">
        <f t="shared" si="5"/>
        <v>1.3307328406526138</v>
      </c>
      <c r="AA59" s="80">
        <f t="shared" si="6"/>
        <v>1171.287</v>
      </c>
    </row>
    <row r="60" spans="12:27" ht="12.75" customHeight="1">
      <c r="L60" s="80">
        <f t="shared" si="1"/>
        <v>1.2012463187858242</v>
      </c>
      <c r="M60" s="80">
        <f t="shared" si="2"/>
        <v>1085.46</v>
      </c>
      <c r="N60" s="80">
        <f>+S60+S84</f>
        <v>1085.46</v>
      </c>
      <c r="O60" s="80">
        <f>+N60/N59*100</f>
        <v>92.763338372620694</v>
      </c>
      <c r="Q60" s="88" t="s">
        <v>101</v>
      </c>
      <c r="R60" s="87">
        <v>143777</v>
      </c>
      <c r="S60" s="86">
        <f t="shared" si="3"/>
        <v>143.77699999999999</v>
      </c>
      <c r="T60" s="88" t="s">
        <v>101</v>
      </c>
      <c r="U60" s="87">
        <v>143684</v>
      </c>
      <c r="V60" s="86">
        <f t="shared" si="4"/>
        <v>143.684</v>
      </c>
      <c r="W60" s="80">
        <f>+V60+V84</f>
        <v>1085.367</v>
      </c>
      <c r="X60" s="80">
        <f>+W60/W59*100</f>
        <v>92.664479329148179</v>
      </c>
      <c r="Z60" s="80">
        <f t="shared" si="5"/>
        <v>1.2331166580527277</v>
      </c>
      <c r="AA60" s="80">
        <f t="shared" si="6"/>
        <v>1085.367</v>
      </c>
    </row>
    <row r="61" spans="12:27" ht="12.75" customHeight="1">
      <c r="L61" s="80">
        <f t="shared" si="1"/>
        <v>6.8451983308623413E-2</v>
      </c>
      <c r="M61" s="80">
        <f t="shared" si="2"/>
        <v>61.854000000000006</v>
      </c>
      <c r="Q61" s="88" t="s">
        <v>100</v>
      </c>
      <c r="R61" s="87">
        <v>1825</v>
      </c>
      <c r="S61" s="86">
        <f t="shared" si="3"/>
        <v>1.825</v>
      </c>
      <c r="T61" s="88" t="s">
        <v>100</v>
      </c>
      <c r="U61" s="87">
        <v>2517</v>
      </c>
      <c r="V61" s="86">
        <f t="shared" si="4"/>
        <v>2.5169999999999999</v>
      </c>
      <c r="Z61" s="80">
        <f t="shared" si="5"/>
        <v>7.1060309088599449E-2</v>
      </c>
      <c r="AA61" s="80">
        <f t="shared" si="6"/>
        <v>62.546000000000006</v>
      </c>
    </row>
    <row r="62" spans="12:27" ht="12.75" customHeight="1">
      <c r="L62" s="80">
        <f t="shared" si="1"/>
        <v>2.5259749070704066E-2</v>
      </c>
      <c r="M62" s="80">
        <f t="shared" si="2"/>
        <v>22.824999999999999</v>
      </c>
      <c r="Q62" s="88" t="s">
        <v>99</v>
      </c>
      <c r="R62" s="87">
        <v>1650</v>
      </c>
      <c r="S62" s="86">
        <f t="shared" si="3"/>
        <v>1.65</v>
      </c>
      <c r="T62" s="88" t="s">
        <v>99</v>
      </c>
      <c r="U62" s="87">
        <v>2199</v>
      </c>
      <c r="V62" s="86">
        <f t="shared" si="4"/>
        <v>2.1989999999999998</v>
      </c>
      <c r="Z62" s="80">
        <f t="shared" si="5"/>
        <v>2.6555873511286472E-2</v>
      </c>
      <c r="AA62" s="80">
        <f t="shared" si="6"/>
        <v>23.374000000000002</v>
      </c>
    </row>
    <row r="63" spans="12:27" ht="12.75" customHeight="1">
      <c r="Q63" s="93" t="s">
        <v>117</v>
      </c>
      <c r="R63" s="89">
        <v>55523577</v>
      </c>
      <c r="S63" s="86">
        <f t="shared" si="3"/>
        <v>55523.576999999997</v>
      </c>
      <c r="T63" s="93" t="s">
        <v>117</v>
      </c>
      <c r="U63" s="89">
        <v>55523577</v>
      </c>
      <c r="V63" s="86">
        <f t="shared" si="4"/>
        <v>55523.576999999997</v>
      </c>
    </row>
    <row r="64" spans="12:27" ht="12.75" customHeight="1">
      <c r="Q64" s="90" t="s">
        <v>77</v>
      </c>
      <c r="R64" s="89">
        <v>52747363</v>
      </c>
      <c r="S64" s="86">
        <f t="shared" si="3"/>
        <v>52747.362999999998</v>
      </c>
      <c r="T64" s="90" t="s">
        <v>77</v>
      </c>
      <c r="U64" s="89">
        <v>52747363</v>
      </c>
      <c r="V64" s="86">
        <f t="shared" si="4"/>
        <v>52747.362999999998</v>
      </c>
    </row>
    <row r="65" spans="17:22" ht="12.75" customHeight="1">
      <c r="Q65" s="88" t="s">
        <v>82</v>
      </c>
      <c r="R65" s="87">
        <v>3853893</v>
      </c>
      <c r="S65" s="86">
        <f t="shared" si="3"/>
        <v>3853.893</v>
      </c>
      <c r="T65" s="88" t="s">
        <v>82</v>
      </c>
      <c r="U65" s="87">
        <v>3853893</v>
      </c>
      <c r="V65" s="86">
        <f t="shared" si="4"/>
        <v>3853.893</v>
      </c>
    </row>
    <row r="66" spans="17:22" ht="12.75" customHeight="1">
      <c r="Q66" s="88" t="s">
        <v>116</v>
      </c>
      <c r="R66" s="87">
        <v>0</v>
      </c>
      <c r="S66" s="86">
        <f t="shared" si="3"/>
        <v>0</v>
      </c>
      <c r="T66" s="88" t="s">
        <v>116</v>
      </c>
      <c r="U66" s="87">
        <v>0</v>
      </c>
      <c r="V66" s="86">
        <f t="shared" si="4"/>
        <v>0</v>
      </c>
    </row>
    <row r="67" spans="17:22" ht="12.75" customHeight="1">
      <c r="Q67" s="88" t="s">
        <v>115</v>
      </c>
      <c r="R67" s="91">
        <v>598806</v>
      </c>
      <c r="S67" s="86">
        <f t="shared" si="3"/>
        <v>598.80600000000004</v>
      </c>
      <c r="T67" s="88" t="s">
        <v>115</v>
      </c>
      <c r="U67" s="91">
        <v>598806</v>
      </c>
      <c r="V67" s="86">
        <f t="shared" si="4"/>
        <v>598.80600000000004</v>
      </c>
    </row>
    <row r="68" spans="17:22" ht="12.75" customHeight="1">
      <c r="Q68" s="88" t="s">
        <v>114</v>
      </c>
      <c r="R68" s="91">
        <v>11065317</v>
      </c>
      <c r="S68" s="86">
        <f t="shared" si="3"/>
        <v>11065.316999999999</v>
      </c>
      <c r="T68" s="88" t="s">
        <v>114</v>
      </c>
      <c r="U68" s="91">
        <v>11065317</v>
      </c>
      <c r="V68" s="86">
        <f t="shared" si="4"/>
        <v>11065.316999999999</v>
      </c>
    </row>
    <row r="69" spans="17:22" ht="12.75" customHeight="1">
      <c r="Q69" s="88" t="s">
        <v>75</v>
      </c>
      <c r="R69" s="91">
        <v>6343093</v>
      </c>
      <c r="S69" s="86">
        <f t="shared" si="3"/>
        <v>6343.0929999999998</v>
      </c>
      <c r="T69" s="88" t="s">
        <v>75</v>
      </c>
      <c r="U69" s="91">
        <v>6343093</v>
      </c>
      <c r="V69" s="86">
        <f t="shared" si="4"/>
        <v>6343.0929999999998</v>
      </c>
    </row>
    <row r="70" spans="17:22" ht="12.75" customHeight="1">
      <c r="Q70" s="88" t="s">
        <v>113</v>
      </c>
      <c r="R70" s="87">
        <v>176</v>
      </c>
      <c r="S70" s="86">
        <f t="shared" si="3"/>
        <v>0.17599999999999999</v>
      </c>
      <c r="T70" s="88" t="s">
        <v>113</v>
      </c>
      <c r="U70" s="87">
        <v>176</v>
      </c>
      <c r="V70" s="86">
        <f t="shared" si="4"/>
        <v>0.17599999999999999</v>
      </c>
    </row>
    <row r="71" spans="17:22" ht="12.75" customHeight="1">
      <c r="Q71" s="88" t="s">
        <v>80</v>
      </c>
      <c r="R71" s="87">
        <v>3255016</v>
      </c>
      <c r="S71" s="86">
        <f t="shared" si="3"/>
        <v>3255.0160000000001</v>
      </c>
      <c r="T71" s="88" t="s">
        <v>80</v>
      </c>
      <c r="U71" s="87">
        <v>3255016</v>
      </c>
      <c r="V71" s="86">
        <f t="shared" si="4"/>
        <v>3255.0160000000001</v>
      </c>
    </row>
    <row r="72" spans="17:22" ht="12.75" customHeight="1">
      <c r="Q72" s="88" t="s">
        <v>112</v>
      </c>
      <c r="R72" s="91">
        <v>27560235</v>
      </c>
      <c r="S72" s="86">
        <f t="shared" si="3"/>
        <v>27560.235000000001</v>
      </c>
      <c r="T72" s="88" t="s">
        <v>112</v>
      </c>
      <c r="U72" s="91">
        <v>27560235</v>
      </c>
      <c r="V72" s="86">
        <f t="shared" si="4"/>
        <v>27560.235000000001</v>
      </c>
    </row>
    <row r="73" spans="17:22" ht="12.75" customHeight="1">
      <c r="Q73" s="88" t="s">
        <v>79</v>
      </c>
      <c r="R73" s="91">
        <v>70827</v>
      </c>
      <c r="S73" s="86">
        <f t="shared" si="3"/>
        <v>70.826999999999998</v>
      </c>
      <c r="T73" s="88" t="s">
        <v>79</v>
      </c>
      <c r="U73" s="91">
        <v>70827</v>
      </c>
      <c r="V73" s="86">
        <f t="shared" si="4"/>
        <v>70.826999999999998</v>
      </c>
    </row>
    <row r="74" spans="17:22" ht="12.75" customHeight="1">
      <c r="Q74" s="90" t="s">
        <v>111</v>
      </c>
      <c r="R74" s="92">
        <v>1753327</v>
      </c>
      <c r="S74" s="86">
        <f t="shared" si="3"/>
        <v>1753.327</v>
      </c>
      <c r="T74" s="90" t="s">
        <v>111</v>
      </c>
      <c r="U74" s="92">
        <v>1753327</v>
      </c>
      <c r="V74" s="86">
        <f t="shared" si="4"/>
        <v>1753.327</v>
      </c>
    </row>
    <row r="75" spans="17:22" ht="12.75" customHeight="1">
      <c r="Q75" s="88" t="s">
        <v>110</v>
      </c>
      <c r="R75" s="91">
        <v>83334</v>
      </c>
      <c r="S75" s="86">
        <f t="shared" si="3"/>
        <v>83.334000000000003</v>
      </c>
      <c r="T75" s="88" t="s">
        <v>110</v>
      </c>
      <c r="U75" s="91">
        <v>83334</v>
      </c>
      <c r="V75" s="86">
        <f t="shared" si="4"/>
        <v>83.334000000000003</v>
      </c>
    </row>
    <row r="76" spans="17:22" ht="12.75" customHeight="1">
      <c r="Q76" s="88" t="s">
        <v>109</v>
      </c>
      <c r="R76" s="87">
        <v>82495</v>
      </c>
      <c r="S76" s="86">
        <f t="shared" si="3"/>
        <v>82.495000000000005</v>
      </c>
      <c r="T76" s="88" t="s">
        <v>109</v>
      </c>
      <c r="U76" s="87">
        <v>82495</v>
      </c>
      <c r="V76" s="86">
        <f t="shared" si="4"/>
        <v>82.495000000000005</v>
      </c>
    </row>
    <row r="77" spans="17:22" ht="12.75" customHeight="1">
      <c r="Q77" s="88" t="s">
        <v>108</v>
      </c>
      <c r="R77" s="87">
        <v>21437</v>
      </c>
      <c r="S77" s="86">
        <f t="shared" si="3"/>
        <v>21.437000000000001</v>
      </c>
      <c r="T77" s="88" t="s">
        <v>108</v>
      </c>
      <c r="U77" s="87">
        <v>21437</v>
      </c>
      <c r="V77" s="86">
        <f t="shared" si="4"/>
        <v>21.437000000000001</v>
      </c>
    </row>
    <row r="78" spans="17:22" ht="12.75" customHeight="1">
      <c r="Q78" s="88" t="s">
        <v>107</v>
      </c>
      <c r="R78" s="87">
        <v>1013920</v>
      </c>
      <c r="S78" s="86">
        <f t="shared" si="3"/>
        <v>1013.92</v>
      </c>
      <c r="T78" s="88" t="s">
        <v>107</v>
      </c>
      <c r="U78" s="87">
        <v>1013920</v>
      </c>
      <c r="V78" s="86">
        <f t="shared" si="4"/>
        <v>1013.92</v>
      </c>
    </row>
    <row r="79" spans="17:22" ht="12.75" customHeight="1">
      <c r="Q79" s="88" t="s">
        <v>106</v>
      </c>
      <c r="R79" s="87">
        <v>21821</v>
      </c>
      <c r="S79" s="86">
        <f t="shared" si="3"/>
        <v>21.821000000000002</v>
      </c>
      <c r="T79" s="88" t="s">
        <v>106</v>
      </c>
      <c r="U79" s="87">
        <v>21821</v>
      </c>
      <c r="V79" s="86">
        <f t="shared" si="4"/>
        <v>21.821000000000002</v>
      </c>
    </row>
    <row r="80" spans="17:22" ht="12.75" customHeight="1">
      <c r="Q80" s="88" t="s">
        <v>105</v>
      </c>
      <c r="R80" s="87">
        <v>426393</v>
      </c>
      <c r="S80" s="86">
        <f t="shared" si="3"/>
        <v>426.39299999999997</v>
      </c>
      <c r="T80" s="88" t="s">
        <v>105</v>
      </c>
      <c r="U80" s="87">
        <v>426393</v>
      </c>
      <c r="V80" s="86">
        <f t="shared" si="4"/>
        <v>426.39299999999997</v>
      </c>
    </row>
    <row r="81" spans="17:22" ht="12.75" customHeight="1">
      <c r="Q81" s="88" t="s">
        <v>104</v>
      </c>
      <c r="R81" s="87">
        <v>67866</v>
      </c>
      <c r="S81" s="86">
        <f t="shared" si="3"/>
        <v>67.866</v>
      </c>
      <c r="T81" s="88" t="s">
        <v>104</v>
      </c>
      <c r="U81" s="87">
        <v>67866</v>
      </c>
      <c r="V81" s="86">
        <f t="shared" si="4"/>
        <v>67.866</v>
      </c>
    </row>
    <row r="82" spans="17:22" ht="12.75" customHeight="1">
      <c r="Q82" s="88" t="s">
        <v>103</v>
      </c>
      <c r="R82" s="87">
        <v>36061</v>
      </c>
      <c r="S82" s="86">
        <f t="shared" si="3"/>
        <v>36.061</v>
      </c>
      <c r="T82" s="88" t="s">
        <v>103</v>
      </c>
      <c r="U82" s="87">
        <v>36061</v>
      </c>
      <c r="V82" s="86">
        <f t="shared" si="4"/>
        <v>36.061</v>
      </c>
    </row>
    <row r="83" spans="17:22" ht="12.75" customHeight="1">
      <c r="Q83" s="90" t="s">
        <v>102</v>
      </c>
      <c r="R83" s="89">
        <v>1022887</v>
      </c>
      <c r="S83" s="86">
        <f t="shared" si="3"/>
        <v>1022.8869999999999</v>
      </c>
      <c r="T83" s="90" t="s">
        <v>102</v>
      </c>
      <c r="U83" s="89">
        <v>1022887</v>
      </c>
      <c r="V83" s="86">
        <f t="shared" si="4"/>
        <v>1022.8869999999999</v>
      </c>
    </row>
    <row r="84" spans="17:22" ht="12.75" customHeight="1">
      <c r="Q84" s="88" t="s">
        <v>101</v>
      </c>
      <c r="R84" s="87">
        <v>941683</v>
      </c>
      <c r="S84" s="86">
        <f t="shared" si="3"/>
        <v>941.68299999999999</v>
      </c>
      <c r="T84" s="88" t="s">
        <v>101</v>
      </c>
      <c r="U84" s="87">
        <v>941683</v>
      </c>
      <c r="V84" s="86">
        <f t="shared" si="4"/>
        <v>941.68299999999999</v>
      </c>
    </row>
    <row r="85" spans="17:22" ht="12.75" customHeight="1">
      <c r="Q85" s="88" t="s">
        <v>100</v>
      </c>
      <c r="R85" s="87">
        <v>60029</v>
      </c>
      <c r="S85" s="86">
        <f t="shared" si="3"/>
        <v>60.029000000000003</v>
      </c>
      <c r="T85" s="88" t="s">
        <v>100</v>
      </c>
      <c r="U85" s="87">
        <v>60029</v>
      </c>
      <c r="V85" s="86">
        <f t="shared" si="4"/>
        <v>60.029000000000003</v>
      </c>
    </row>
    <row r="86" spans="17:22" ht="12.75" customHeight="1" thickBot="1">
      <c r="Q86" s="85" t="s">
        <v>99</v>
      </c>
      <c r="R86" s="84">
        <v>21175</v>
      </c>
      <c r="S86" s="83">
        <f t="shared" si="3"/>
        <v>21.175000000000001</v>
      </c>
      <c r="T86" s="85" t="s">
        <v>99</v>
      </c>
      <c r="U86" s="84">
        <v>21175</v>
      </c>
      <c r="V86" s="83">
        <f t="shared" si="4"/>
        <v>21.175000000000001</v>
      </c>
    </row>
    <row r="87" spans="17:22" ht="12.75" customHeight="1"/>
    <row r="88" spans="17:22" ht="12.75" customHeight="1"/>
    <row r="89" spans="17:22" ht="12.75" customHeight="1">
      <c r="R89" s="176"/>
    </row>
    <row r="90" spans="17:22" ht="12.75" customHeight="1">
      <c r="R90" s="176"/>
    </row>
    <row r="91" spans="17:22" ht="12.75" customHeight="1">
      <c r="R91" s="176"/>
    </row>
    <row r="92" spans="17:22" ht="12.75" customHeight="1">
      <c r="R92" s="176"/>
    </row>
    <row r="93" spans="17:22" ht="12.75" customHeight="1">
      <c r="R93" s="176"/>
    </row>
    <row r="94" spans="17:22" ht="12.75" customHeight="1">
      <c r="R94" s="176"/>
    </row>
    <row r="95" spans="17:22" ht="12.75" customHeight="1">
      <c r="R95" s="177"/>
    </row>
    <row r="96" spans="17:22" ht="12.75" customHeight="1">
      <c r="R96" s="176"/>
    </row>
    <row r="97" spans="18:19" ht="12.75" customHeight="1">
      <c r="R97" s="176"/>
    </row>
    <row r="98" spans="18:19" ht="12.75" customHeight="1">
      <c r="R98" s="176"/>
    </row>
    <row r="99" spans="18:19" ht="12.75" customHeight="1">
      <c r="R99" s="176"/>
    </row>
    <row r="100" spans="18:19" ht="12.75" customHeight="1">
      <c r="R100" s="176"/>
    </row>
    <row r="101" spans="18:19" ht="12.75" customHeight="1">
      <c r="R101" s="176"/>
    </row>
    <row r="102" spans="18:19" ht="12.75" customHeight="1">
      <c r="S102" s="176"/>
    </row>
    <row r="103" spans="18:19" ht="12.75" customHeight="1">
      <c r="S103" s="176"/>
    </row>
    <row r="104" spans="18:19" ht="12.75" customHeight="1">
      <c r="S104" s="177"/>
    </row>
    <row r="105" spans="18:19" ht="12.75" customHeight="1">
      <c r="S105" s="176"/>
    </row>
    <row r="106" spans="18:19" ht="12.75" customHeight="1">
      <c r="S106" s="176"/>
    </row>
    <row r="107" spans="18:19" ht="12.75" customHeight="1">
      <c r="S107" s="176"/>
    </row>
    <row r="108" spans="18:19" ht="12.75" customHeight="1"/>
    <row r="109" spans="18:19" ht="12.75" customHeight="1"/>
    <row r="110" spans="18:19" ht="12.75" customHeight="1"/>
    <row r="111" spans="18:19" ht="12.75" customHeight="1"/>
    <row r="112" spans="18:19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">
    <mergeCell ref="A1:I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R32"/>
  <sheetViews>
    <sheetView zoomScaleNormal="100" workbookViewId="0">
      <selection activeCell="F31" sqref="F31"/>
    </sheetView>
  </sheetViews>
  <sheetFormatPr defaultColWidth="8.85546875" defaultRowHeight="12.75"/>
  <cols>
    <col min="1" max="9" width="9.140625" style="73" customWidth="1"/>
    <col min="10" max="12" width="8.85546875" style="73"/>
    <col min="13" max="14" width="9" style="73" bestFit="1" customWidth="1"/>
    <col min="15" max="15" width="11.42578125" style="73" bestFit="1" customWidth="1"/>
    <col min="16" max="16" width="5.7109375" style="73" bestFit="1" customWidth="1"/>
    <col min="17" max="17" width="9" style="73" bestFit="1" customWidth="1"/>
    <col min="18" max="18" width="9.140625" style="73" bestFit="1" customWidth="1"/>
    <col min="19" max="19" width="9" style="73" bestFit="1" customWidth="1"/>
    <col min="20" max="20" width="13.28515625" style="73" bestFit="1" customWidth="1"/>
    <col min="21" max="21" width="9" style="73" bestFit="1" customWidth="1"/>
    <col min="22" max="22" width="13.140625" style="73" bestFit="1" customWidth="1"/>
    <col min="23" max="23" width="13.85546875" style="73" bestFit="1" customWidth="1"/>
    <col min="24" max="16384" width="8.85546875" style="73"/>
  </cols>
  <sheetData>
    <row r="1" spans="1:18" ht="27.95" customHeight="1">
      <c r="A1" s="249" t="s">
        <v>164</v>
      </c>
      <c r="B1" s="249"/>
      <c r="C1" s="249"/>
      <c r="D1" s="249"/>
      <c r="E1" s="249"/>
      <c r="F1" s="249"/>
      <c r="G1" s="249"/>
      <c r="H1" s="249"/>
      <c r="I1" s="249"/>
      <c r="J1" s="179">
        <v>1</v>
      </c>
      <c r="K1" s="180"/>
      <c r="L1" s="180"/>
      <c r="M1" s="180"/>
      <c r="N1" s="181"/>
    </row>
    <row r="2" spans="1:18" ht="12.75" customHeight="1">
      <c r="A2" s="181"/>
      <c r="B2" s="181"/>
      <c r="C2" s="181"/>
      <c r="D2" s="181"/>
      <c r="E2" s="181"/>
      <c r="F2" s="181"/>
      <c r="G2" s="181"/>
      <c r="H2" s="181"/>
      <c r="I2" s="181"/>
      <c r="J2" s="122">
        <v>2</v>
      </c>
      <c r="K2" s="181"/>
      <c r="L2" s="181"/>
      <c r="M2" s="181"/>
      <c r="N2" s="181"/>
    </row>
    <row r="3" spans="1:18" ht="12.75" customHeight="1">
      <c r="A3" s="181"/>
      <c r="B3" s="181"/>
      <c r="C3" s="181"/>
      <c r="D3" s="181"/>
      <c r="E3" s="181"/>
      <c r="F3" s="181"/>
      <c r="G3" s="181"/>
      <c r="H3" s="181"/>
      <c r="I3" s="181"/>
      <c r="J3" s="179">
        <v>3</v>
      </c>
      <c r="K3" s="181"/>
      <c r="L3" s="181"/>
      <c r="M3" s="181"/>
      <c r="N3" s="181"/>
    </row>
    <row r="4" spans="1:18" ht="12.75" customHeight="1">
      <c r="A4" s="181"/>
      <c r="B4" s="181"/>
      <c r="C4" s="181"/>
      <c r="D4" s="181"/>
      <c r="E4" s="181"/>
      <c r="F4" s="181"/>
      <c r="G4" s="181"/>
      <c r="H4" s="181"/>
      <c r="I4" s="181"/>
      <c r="J4" s="122">
        <v>4</v>
      </c>
      <c r="K4" s="181"/>
      <c r="L4" s="181"/>
      <c r="M4" s="181"/>
      <c r="N4" s="181"/>
    </row>
    <row r="5" spans="1:18" ht="12.75" customHeight="1">
      <c r="A5" s="181"/>
      <c r="B5" s="181"/>
      <c r="C5" s="181"/>
      <c r="D5" s="181"/>
      <c r="E5" s="181"/>
      <c r="F5" s="181"/>
      <c r="G5" s="181"/>
      <c r="H5" s="181"/>
      <c r="I5" s="181"/>
      <c r="J5" s="179">
        <v>5</v>
      </c>
      <c r="K5" s="181"/>
      <c r="L5" s="181"/>
      <c r="M5" s="181"/>
      <c r="N5" s="181"/>
    </row>
    <row r="6" spans="1:18" ht="12.75" customHeight="1">
      <c r="A6" s="181"/>
      <c r="B6" s="181"/>
      <c r="C6" s="181"/>
      <c r="D6" s="181"/>
      <c r="E6" s="181"/>
      <c r="F6" s="181"/>
      <c r="G6" s="181"/>
      <c r="H6" s="181"/>
      <c r="I6" s="181"/>
      <c r="J6" s="122">
        <v>6</v>
      </c>
      <c r="K6" s="181"/>
      <c r="L6" s="181"/>
      <c r="M6" s="181"/>
      <c r="N6" s="181"/>
    </row>
    <row r="7" spans="1:18" ht="12.75" customHeight="1">
      <c r="A7" s="181"/>
      <c r="B7" s="181"/>
      <c r="C7" s="181"/>
      <c r="D7" s="181"/>
      <c r="E7" s="181"/>
      <c r="F7" s="181"/>
      <c r="G7" s="181"/>
      <c r="H7" s="181"/>
      <c r="I7" s="181"/>
      <c r="J7" s="179">
        <v>7</v>
      </c>
      <c r="K7" s="181"/>
      <c r="L7" s="181"/>
      <c r="M7" s="181"/>
      <c r="N7" s="181"/>
    </row>
    <row r="8" spans="1:18" ht="12.75" customHeight="1">
      <c r="A8" s="181"/>
      <c r="B8" s="181"/>
      <c r="C8" s="181"/>
      <c r="D8" s="181"/>
      <c r="E8" s="181"/>
      <c r="F8" s="181"/>
      <c r="G8" s="181"/>
      <c r="H8" s="181"/>
      <c r="I8" s="181"/>
      <c r="J8" s="122">
        <v>8</v>
      </c>
      <c r="K8" s="181"/>
      <c r="L8" s="181"/>
      <c r="M8" s="181"/>
      <c r="N8" s="181"/>
    </row>
    <row r="9" spans="1:18" ht="12.75" customHeight="1">
      <c r="A9" s="181"/>
      <c r="B9" s="181"/>
      <c r="C9" s="181"/>
      <c r="D9" s="181"/>
      <c r="E9" s="181"/>
      <c r="F9" s="181"/>
      <c r="G9" s="181"/>
      <c r="H9" s="181"/>
      <c r="I9" s="181"/>
      <c r="J9" s="179">
        <v>9</v>
      </c>
      <c r="K9" s="181"/>
      <c r="L9" s="181"/>
      <c r="M9" s="181"/>
      <c r="N9" s="181"/>
    </row>
    <row r="10" spans="1:18" ht="12.75" customHeight="1">
      <c r="A10" s="181"/>
      <c r="B10" s="181"/>
      <c r="C10" s="181"/>
      <c r="D10" s="181"/>
      <c r="E10" s="181"/>
      <c r="F10" s="181"/>
      <c r="G10" s="181"/>
      <c r="H10" s="181"/>
      <c r="I10" s="181"/>
      <c r="J10" s="122">
        <v>10</v>
      </c>
      <c r="K10" s="181"/>
      <c r="L10" s="181"/>
      <c r="M10" s="181"/>
      <c r="N10" s="181"/>
    </row>
    <row r="11" spans="1:18" ht="12.75" customHeight="1">
      <c r="A11" s="181"/>
      <c r="B11" s="181"/>
      <c r="C11" s="181"/>
      <c r="D11" s="181"/>
      <c r="E11" s="181"/>
      <c r="F11" s="181"/>
      <c r="G11" s="181"/>
      <c r="H11" s="181"/>
      <c r="I11" s="181"/>
      <c r="J11" s="179">
        <v>11</v>
      </c>
      <c r="K11" s="181"/>
      <c r="L11" s="181"/>
      <c r="M11" s="181"/>
      <c r="N11" s="181"/>
    </row>
    <row r="12" spans="1:18" ht="12.75" customHeight="1">
      <c r="A12" s="181"/>
      <c r="B12" s="181"/>
      <c r="C12" s="181"/>
      <c r="D12" s="181"/>
      <c r="E12" s="181"/>
      <c r="F12" s="181"/>
      <c r="G12" s="181"/>
      <c r="H12" s="181"/>
      <c r="I12" s="181"/>
      <c r="J12" s="122">
        <v>12</v>
      </c>
      <c r="K12" s="181"/>
      <c r="L12" s="170"/>
      <c r="M12" s="170"/>
      <c r="N12" s="170" t="s">
        <v>75</v>
      </c>
      <c r="O12" s="170" t="s">
        <v>74</v>
      </c>
      <c r="P12" s="170" t="s">
        <v>81</v>
      </c>
      <c r="Q12" s="170" t="s">
        <v>107</v>
      </c>
      <c r="R12" s="170" t="s">
        <v>100</v>
      </c>
    </row>
    <row r="13" spans="1:18" ht="12.75" customHeight="1">
      <c r="A13" s="181"/>
      <c r="B13" s="181"/>
      <c r="C13" s="181"/>
      <c r="D13" s="181"/>
      <c r="E13" s="181"/>
      <c r="F13" s="181"/>
      <c r="G13" s="181"/>
      <c r="H13" s="181"/>
      <c r="I13" s="181"/>
      <c r="J13" s="179">
        <v>13</v>
      </c>
      <c r="K13" s="181"/>
      <c r="L13" s="170" t="s">
        <v>149</v>
      </c>
      <c r="M13" s="170">
        <v>2018</v>
      </c>
      <c r="N13" s="182">
        <v>29045.707999999999</v>
      </c>
      <c r="O13" s="182">
        <v>11942.333000000001</v>
      </c>
      <c r="P13" s="182">
        <v>8687.0640000000003</v>
      </c>
      <c r="Q13" s="182">
        <v>1909.5709999999999</v>
      </c>
      <c r="R13" s="182">
        <v>3182.48</v>
      </c>
    </row>
    <row r="14" spans="1:18" ht="12.75" customHeight="1">
      <c r="A14" s="181"/>
      <c r="B14" s="181"/>
      <c r="C14" s="181"/>
      <c r="D14" s="181"/>
      <c r="E14" s="181"/>
      <c r="F14" s="181"/>
      <c r="G14" s="181"/>
      <c r="H14" s="181"/>
      <c r="I14" s="181"/>
      <c r="J14" s="122">
        <v>14</v>
      </c>
      <c r="K14" s="181"/>
      <c r="L14" s="170" t="s">
        <v>195</v>
      </c>
      <c r="M14" s="170">
        <v>2019</v>
      </c>
      <c r="N14" s="182">
        <v>31184.594000000001</v>
      </c>
      <c r="O14" s="182">
        <v>13112.453</v>
      </c>
      <c r="P14" s="182">
        <v>9010.86</v>
      </c>
      <c r="Q14" s="182">
        <v>2030.6759999999999</v>
      </c>
      <c r="R14" s="182">
        <v>3207.4989999999998</v>
      </c>
    </row>
    <row r="15" spans="1:18" ht="12.75" customHeight="1">
      <c r="A15" s="181"/>
      <c r="B15" s="181"/>
      <c r="C15" s="181"/>
      <c r="D15" s="181"/>
      <c r="E15" s="181"/>
      <c r="F15" s="181"/>
      <c r="G15" s="181"/>
      <c r="H15" s="181"/>
      <c r="I15" s="181"/>
      <c r="J15" s="181"/>
      <c r="K15" s="181"/>
      <c r="L15" s="170" t="s">
        <v>150</v>
      </c>
      <c r="M15" s="170">
        <v>2018</v>
      </c>
      <c r="N15" s="182">
        <v>107.182</v>
      </c>
      <c r="O15" s="182">
        <v>46.040999999999997</v>
      </c>
      <c r="P15" s="182">
        <v>28.587</v>
      </c>
      <c r="Q15" s="182">
        <v>9.8620000000000001</v>
      </c>
      <c r="R15" s="182">
        <v>12.243</v>
      </c>
    </row>
    <row r="16" spans="1:18" ht="12.75" customHeight="1">
      <c r="A16" s="181"/>
      <c r="B16" s="181"/>
      <c r="C16" s="181"/>
      <c r="D16" s="181"/>
      <c r="E16" s="181"/>
      <c r="F16" s="181"/>
      <c r="G16" s="181"/>
      <c r="H16" s="181"/>
      <c r="I16" s="181"/>
      <c r="J16" s="181"/>
      <c r="K16" s="181"/>
      <c r="L16" s="170" t="s">
        <v>196</v>
      </c>
      <c r="M16" s="170">
        <v>2019</v>
      </c>
      <c r="N16" s="182">
        <v>109.041</v>
      </c>
      <c r="O16" s="182">
        <v>48.603000000000002</v>
      </c>
      <c r="P16" s="182">
        <v>29.303999999999998</v>
      </c>
      <c r="Q16" s="182">
        <v>10.407</v>
      </c>
      <c r="R16" s="182">
        <v>11.997</v>
      </c>
    </row>
    <row r="17" spans="1:18" ht="12.75" customHeight="1">
      <c r="A17" s="181"/>
      <c r="B17" s="181"/>
      <c r="C17" s="181"/>
      <c r="D17" s="181"/>
      <c r="E17" s="181"/>
      <c r="F17" s="181"/>
      <c r="G17" s="181"/>
      <c r="H17" s="181"/>
      <c r="I17" s="181"/>
      <c r="J17" s="181"/>
      <c r="K17" s="181"/>
      <c r="L17" s="181"/>
      <c r="M17" s="181"/>
      <c r="N17" s="181"/>
    </row>
    <row r="18" spans="1:18" ht="12.75" customHeight="1">
      <c r="A18" s="181"/>
      <c r="B18" s="181"/>
      <c r="C18" s="181"/>
      <c r="D18" s="181"/>
      <c r="E18" s="181"/>
      <c r="F18" s="181"/>
      <c r="G18" s="181"/>
      <c r="H18" s="181"/>
      <c r="I18" s="181"/>
      <c r="J18" s="181"/>
      <c r="K18" s="181"/>
      <c r="L18" s="170"/>
      <c r="M18" s="170"/>
      <c r="N18" s="170" t="s">
        <v>75</v>
      </c>
      <c r="O18" s="170" t="s">
        <v>74</v>
      </c>
      <c r="P18" s="170" t="s">
        <v>81</v>
      </c>
      <c r="Q18" s="170" t="s">
        <v>107</v>
      </c>
      <c r="R18" s="170" t="s">
        <v>100</v>
      </c>
    </row>
    <row r="19" spans="1:18" ht="12.75" customHeight="1">
      <c r="A19" s="181"/>
      <c r="B19" s="181"/>
      <c r="C19" s="181"/>
      <c r="D19" s="181"/>
      <c r="E19" s="181"/>
      <c r="F19" s="181"/>
      <c r="G19" s="181"/>
      <c r="H19" s="181"/>
      <c r="I19" s="181"/>
      <c r="J19" s="181"/>
      <c r="K19" s="181"/>
      <c r="L19" s="170" t="s">
        <v>175</v>
      </c>
      <c r="M19" s="170">
        <f>M13</f>
        <v>2018</v>
      </c>
      <c r="N19" s="170">
        <f t="shared" ref="N19:R19" si="0">N13</f>
        <v>29045.707999999999</v>
      </c>
      <c r="O19" s="170">
        <f t="shared" si="0"/>
        <v>11942.333000000001</v>
      </c>
      <c r="P19" s="170">
        <f t="shared" si="0"/>
        <v>8687.0640000000003</v>
      </c>
      <c r="Q19" s="170">
        <f t="shared" si="0"/>
        <v>1909.5709999999999</v>
      </c>
      <c r="R19" s="170">
        <f t="shared" si="0"/>
        <v>3182.48</v>
      </c>
    </row>
    <row r="20" spans="1:18" ht="12.75" customHeight="1">
      <c r="A20" s="181"/>
      <c r="B20" s="181"/>
      <c r="C20" s="181"/>
      <c r="D20" s="181"/>
      <c r="E20" s="181"/>
      <c r="F20" s="181"/>
      <c r="G20" s="181"/>
      <c r="H20" s="181"/>
      <c r="I20" s="181"/>
      <c r="J20" s="181"/>
      <c r="K20" s="181"/>
      <c r="L20" s="170" t="s">
        <v>197</v>
      </c>
      <c r="M20" s="170">
        <f t="shared" ref="M20:R22" si="1">M14</f>
        <v>2019</v>
      </c>
      <c r="N20" s="170">
        <f t="shared" si="1"/>
        <v>31184.594000000001</v>
      </c>
      <c r="O20" s="170">
        <f t="shared" si="1"/>
        <v>13112.453</v>
      </c>
      <c r="P20" s="170">
        <f t="shared" si="1"/>
        <v>9010.86</v>
      </c>
      <c r="Q20" s="170">
        <f t="shared" si="1"/>
        <v>2030.6759999999999</v>
      </c>
      <c r="R20" s="170">
        <f t="shared" si="1"/>
        <v>3207.4989999999998</v>
      </c>
    </row>
    <row r="21" spans="1:18" ht="12.75" customHeight="1">
      <c r="A21" s="181"/>
      <c r="B21" s="181"/>
      <c r="C21" s="181"/>
      <c r="D21" s="181"/>
      <c r="E21" s="181"/>
      <c r="F21" s="181"/>
      <c r="G21" s="181"/>
      <c r="H21" s="181"/>
      <c r="I21" s="181"/>
      <c r="J21" s="181"/>
      <c r="K21" s="181"/>
      <c r="L21" s="170" t="s">
        <v>176</v>
      </c>
      <c r="M21" s="170">
        <f t="shared" si="1"/>
        <v>2018</v>
      </c>
      <c r="N21" s="170">
        <f t="shared" si="1"/>
        <v>107.182</v>
      </c>
      <c r="O21" s="170">
        <f t="shared" si="1"/>
        <v>46.040999999999997</v>
      </c>
      <c r="P21" s="170">
        <f t="shared" si="1"/>
        <v>28.587</v>
      </c>
      <c r="Q21" s="170">
        <f t="shared" si="1"/>
        <v>9.8620000000000001</v>
      </c>
      <c r="R21" s="170">
        <f t="shared" si="1"/>
        <v>12.243</v>
      </c>
    </row>
    <row r="22" spans="1:18" ht="12.75" customHeight="1">
      <c r="A22" s="181"/>
      <c r="B22" s="181"/>
      <c r="C22" s="181"/>
      <c r="D22" s="181"/>
      <c r="E22" s="181"/>
      <c r="F22" s="181"/>
      <c r="G22" s="181"/>
      <c r="H22" s="181"/>
      <c r="I22" s="181"/>
      <c r="J22" s="181"/>
      <c r="K22" s="181"/>
      <c r="L22" s="170" t="s">
        <v>198</v>
      </c>
      <c r="M22" s="170">
        <f t="shared" si="1"/>
        <v>2019</v>
      </c>
      <c r="N22" s="170">
        <f t="shared" si="1"/>
        <v>109.041</v>
      </c>
      <c r="O22" s="170">
        <f t="shared" si="1"/>
        <v>48.603000000000002</v>
      </c>
      <c r="P22" s="170">
        <f t="shared" si="1"/>
        <v>29.303999999999998</v>
      </c>
      <c r="Q22" s="170">
        <f t="shared" si="1"/>
        <v>10.407</v>
      </c>
      <c r="R22" s="170">
        <f t="shared" si="1"/>
        <v>11.997</v>
      </c>
    </row>
    <row r="23" spans="1:18" ht="12.75" customHeight="1">
      <c r="A23" s="181"/>
      <c r="B23" s="181"/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</row>
    <row r="24" spans="1:18" ht="12.75" customHeight="1">
      <c r="A24" s="181"/>
      <c r="B24" s="181"/>
      <c r="C24" s="181"/>
      <c r="D24" s="181"/>
      <c r="E24" s="181"/>
      <c r="F24" s="181"/>
      <c r="G24" s="181"/>
      <c r="H24" s="181"/>
      <c r="I24" s="181"/>
      <c r="J24" s="181"/>
      <c r="K24" s="181"/>
      <c r="L24" s="181"/>
      <c r="M24" s="181"/>
      <c r="N24" s="181"/>
    </row>
    <row r="25" spans="1:18" ht="12.75" customHeight="1">
      <c r="A25" s="181"/>
      <c r="B25" s="181"/>
      <c r="C25" s="181"/>
      <c r="D25" s="181"/>
      <c r="E25" s="181"/>
      <c r="F25" s="181"/>
      <c r="G25" s="181"/>
      <c r="H25" s="181"/>
      <c r="I25" s="181"/>
      <c r="J25" s="181"/>
      <c r="K25" s="181"/>
      <c r="L25" s="181"/>
      <c r="M25" s="181"/>
      <c r="N25" s="181"/>
    </row>
    <row r="26" spans="1:18" ht="12.75" customHeight="1">
      <c r="A26" s="181"/>
      <c r="B26" s="181"/>
      <c r="C26" s="181"/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81"/>
    </row>
    <row r="27" spans="1:18" ht="12.75" customHeight="1">
      <c r="A27" s="181"/>
      <c r="B27" s="181"/>
      <c r="C27" s="181"/>
      <c r="D27" s="181"/>
      <c r="E27" s="181"/>
      <c r="F27" s="181"/>
      <c r="G27" s="181"/>
      <c r="H27" s="181"/>
      <c r="I27" s="181"/>
      <c r="J27" s="181"/>
      <c r="K27" s="181"/>
      <c r="L27" s="181"/>
      <c r="M27" s="181"/>
      <c r="N27" s="181"/>
    </row>
    <row r="28" spans="1:18" ht="12.75" customHeight="1">
      <c r="A28" s="181"/>
      <c r="B28" s="181"/>
      <c r="C28" s="181"/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81"/>
    </row>
    <row r="29" spans="1:18" ht="12.75" customHeight="1">
      <c r="A29" s="181"/>
      <c r="B29" s="181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</row>
    <row r="30" spans="1:18" ht="12.75" customHeight="1">
      <c r="A30" s="181"/>
      <c r="B30" s="181"/>
      <c r="C30" s="181"/>
      <c r="D30" s="181"/>
      <c r="E30" s="181"/>
      <c r="F30" s="181"/>
      <c r="G30" s="181"/>
      <c r="H30" s="181"/>
      <c r="I30" s="181"/>
      <c r="J30" s="181"/>
      <c r="K30" s="181"/>
      <c r="L30" s="181"/>
      <c r="M30" s="181"/>
      <c r="N30" s="181"/>
    </row>
    <row r="31" spans="1:18">
      <c r="A31" s="181"/>
      <c r="B31" s="181"/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</row>
    <row r="32" spans="1:18">
      <c r="A32" s="181"/>
      <c r="B32" s="181"/>
      <c r="C32" s="181"/>
      <c r="D32" s="181"/>
      <c r="E32" s="181"/>
      <c r="F32" s="181"/>
      <c r="G32" s="181"/>
      <c r="H32" s="181"/>
      <c r="I32" s="181"/>
      <c r="J32" s="181"/>
      <c r="K32" s="181"/>
      <c r="L32" s="181"/>
      <c r="M32" s="181"/>
      <c r="N32" s="181"/>
    </row>
  </sheetData>
  <mergeCells count="1">
    <mergeCell ref="A1:I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50"/>
  </sheetPr>
  <dimension ref="A1:AJ55"/>
  <sheetViews>
    <sheetView zoomScaleNormal="100" workbookViewId="0">
      <selection activeCell="H40" sqref="H40"/>
    </sheetView>
  </sheetViews>
  <sheetFormatPr defaultColWidth="8.85546875" defaultRowHeight="12.75"/>
  <cols>
    <col min="1" max="10" width="9.140625" style="57" customWidth="1"/>
    <col min="11" max="11" width="9.140625" style="42" customWidth="1"/>
    <col min="12" max="12" width="27.42578125" style="42" bestFit="1" customWidth="1"/>
    <col min="13" max="13" width="7.5703125" style="42" bestFit="1" customWidth="1"/>
    <col min="14" max="14" width="2.7109375" style="42" bestFit="1" customWidth="1"/>
    <col min="15" max="15" width="8.7109375" style="42" bestFit="1" customWidth="1"/>
    <col min="16" max="16" width="1.85546875" style="42" bestFit="1" customWidth="1"/>
    <col min="17" max="17" width="9.5703125" style="42" bestFit="1" customWidth="1"/>
    <col min="18" max="18" width="1.85546875" style="42" bestFit="1" customWidth="1"/>
    <col min="19" max="19" width="4.42578125" style="42" bestFit="1" customWidth="1"/>
    <col min="20" max="20" width="21" style="42" bestFit="1" customWidth="1"/>
    <col min="21" max="21" width="18.7109375" style="42" bestFit="1" customWidth="1"/>
    <col min="22" max="22" width="21" style="42" bestFit="1" customWidth="1"/>
    <col min="23" max="23" width="18.7109375" style="42" bestFit="1" customWidth="1"/>
    <col min="24" max="36" width="8.85546875" style="42"/>
    <col min="37" max="16384" width="8.85546875" style="57"/>
  </cols>
  <sheetData>
    <row r="1" spans="1:23" ht="27.95" customHeight="1">
      <c r="A1" s="251" t="s">
        <v>165</v>
      </c>
      <c r="B1" s="251"/>
      <c r="C1" s="251"/>
      <c r="D1" s="251"/>
      <c r="E1" s="251"/>
      <c r="F1" s="251"/>
      <c r="G1" s="251"/>
      <c r="H1" s="251"/>
      <c r="I1" s="251"/>
      <c r="J1" s="179">
        <v>1</v>
      </c>
      <c r="K1" s="184"/>
      <c r="R1" s="185"/>
      <c r="T1" s="185"/>
    </row>
    <row r="2" spans="1:23" ht="12.75" customHeight="1">
      <c r="A2" s="126"/>
      <c r="B2" s="126"/>
      <c r="C2" s="126"/>
      <c r="D2" s="126"/>
      <c r="E2" s="126"/>
      <c r="F2" s="126"/>
      <c r="G2" s="126"/>
      <c r="H2" s="126"/>
      <c r="I2" s="126"/>
      <c r="J2" s="122">
        <v>2</v>
      </c>
      <c r="K2" s="184"/>
      <c r="R2" s="77"/>
      <c r="S2" s="186"/>
      <c r="T2" s="77"/>
    </row>
    <row r="3" spans="1:23" ht="12.75" customHeight="1">
      <c r="J3" s="179">
        <v>3</v>
      </c>
      <c r="R3" s="77"/>
      <c r="S3" s="186"/>
      <c r="T3" s="77"/>
    </row>
    <row r="4" spans="1:23" ht="12.75" customHeight="1">
      <c r="J4" s="122">
        <v>4</v>
      </c>
      <c r="R4" s="77"/>
      <c r="S4" s="186"/>
      <c r="T4" s="77"/>
    </row>
    <row r="5" spans="1:23" ht="12.75" customHeight="1">
      <c r="J5" s="179">
        <v>5</v>
      </c>
      <c r="Q5" s="169"/>
      <c r="T5" s="169"/>
    </row>
    <row r="6" spans="1:23" ht="12.75" customHeight="1">
      <c r="J6" s="122">
        <v>6</v>
      </c>
      <c r="Q6" s="169"/>
    </row>
    <row r="7" spans="1:23" ht="12.75" customHeight="1">
      <c r="J7" s="179">
        <v>7</v>
      </c>
      <c r="Q7" s="169"/>
    </row>
    <row r="8" spans="1:23" ht="12.75" customHeight="1">
      <c r="J8" s="122">
        <v>8</v>
      </c>
      <c r="Q8" s="169"/>
    </row>
    <row r="9" spans="1:23" ht="12.75" customHeight="1">
      <c r="J9" s="179">
        <v>9</v>
      </c>
      <c r="Q9" s="169"/>
    </row>
    <row r="10" spans="1:23" ht="12.75" customHeight="1">
      <c r="J10" s="122">
        <v>10</v>
      </c>
      <c r="Q10" s="169"/>
    </row>
    <row r="11" spans="1:23" ht="12.75" customHeight="1">
      <c r="J11" s="179">
        <v>11</v>
      </c>
      <c r="Q11" s="169"/>
    </row>
    <row r="12" spans="1:23" ht="12.75" customHeight="1">
      <c r="J12" s="122">
        <v>12</v>
      </c>
      <c r="Q12" s="169"/>
    </row>
    <row r="13" spans="1:23" ht="12.75" customHeight="1">
      <c r="J13" s="179">
        <v>13</v>
      </c>
      <c r="Q13" s="169"/>
    </row>
    <row r="14" spans="1:23" ht="12.75" customHeight="1">
      <c r="B14" s="125"/>
      <c r="C14" s="125"/>
      <c r="D14" s="125"/>
      <c r="E14" s="125"/>
      <c r="F14" s="125"/>
      <c r="G14" s="125"/>
      <c r="J14" s="122">
        <v>14</v>
      </c>
      <c r="Q14" s="169"/>
    </row>
    <row r="15" spans="1:23" ht="12.75" customHeight="1">
      <c r="Q15" s="169"/>
      <c r="T15" s="42" t="s">
        <v>185</v>
      </c>
      <c r="U15" s="42" t="s">
        <v>183</v>
      </c>
      <c r="V15" s="42" t="s">
        <v>186</v>
      </c>
      <c r="W15" s="42" t="s">
        <v>184</v>
      </c>
    </row>
    <row r="16" spans="1:23" ht="12.75" customHeight="1">
      <c r="S16" s="209">
        <f>S34</f>
        <v>2014</v>
      </c>
      <c r="T16" s="210">
        <f>T34</f>
        <v>4.7128921024226056E-2</v>
      </c>
      <c r="U16" s="210">
        <f t="shared" ref="U16:W16" si="0">U34</f>
        <v>-8.2513053952925297E-2</v>
      </c>
      <c r="V16" s="210">
        <f t="shared" si="0"/>
        <v>6.2714213684079478E-2</v>
      </c>
      <c r="W16" s="210">
        <f t="shared" si="0"/>
        <v>-4.4046847668106959E-2</v>
      </c>
    </row>
    <row r="17" spans="1:23" ht="12.75" customHeight="1">
      <c r="S17" s="209">
        <f t="shared" ref="S17:S20" si="1">S35</f>
        <v>2015</v>
      </c>
      <c r="T17" s="210">
        <f t="shared" ref="T17:W17" si="2">T35</f>
        <v>1.5785325759009927E-2</v>
      </c>
      <c r="U17" s="210">
        <f t="shared" si="2"/>
        <v>-2.5031216554429081E-2</v>
      </c>
      <c r="V17" s="210">
        <f t="shared" si="2"/>
        <v>6.8075654148068487E-2</v>
      </c>
      <c r="W17" s="210">
        <f t="shared" si="2"/>
        <v>2.5796512610731792E-2</v>
      </c>
    </row>
    <row r="18" spans="1:23" ht="12.75" customHeight="1">
      <c r="S18" s="209">
        <f t="shared" si="1"/>
        <v>2016</v>
      </c>
      <c r="T18" s="210">
        <f t="shared" ref="T18:W18" si="3">T36</f>
        <v>-1.2356227457539504E-3</v>
      </c>
      <c r="U18" s="210">
        <f t="shared" si="3"/>
        <v>3.1537491847545729E-2</v>
      </c>
      <c r="V18" s="210">
        <f t="shared" si="3"/>
        <v>-3.1942673899163609E-2</v>
      </c>
      <c r="W18" s="210">
        <f t="shared" si="3"/>
        <v>1.7815314648521596E-2</v>
      </c>
    </row>
    <row r="19" spans="1:23" ht="12.75" customHeight="1">
      <c r="S19" s="209">
        <f t="shared" si="1"/>
        <v>2017</v>
      </c>
      <c r="T19" s="210">
        <f t="shared" ref="T19:W19" si="4">T37</f>
        <v>1.52168923159961E-2</v>
      </c>
      <c r="U19" s="210">
        <f t="shared" si="4"/>
        <v>3.9093962709462193E-3</v>
      </c>
      <c r="V19" s="210">
        <f t="shared" si="4"/>
        <v>-4.5254301872506009E-2</v>
      </c>
      <c r="W19" s="210">
        <f t="shared" si="4"/>
        <v>-1.8611885182866161E-2</v>
      </c>
    </row>
    <row r="20" spans="1:23" ht="12.75" customHeight="1">
      <c r="E20"/>
      <c r="F20"/>
      <c r="G20"/>
      <c r="H20"/>
      <c r="I20"/>
      <c r="S20" s="209">
        <f t="shared" si="1"/>
        <v>2018</v>
      </c>
      <c r="T20" s="210">
        <f t="shared" ref="T20:W20" si="5">T38</f>
        <v>2.6278803921718108E-2</v>
      </c>
      <c r="U20" s="210">
        <f t="shared" si="5"/>
        <v>-3.6763292143895621E-2</v>
      </c>
      <c r="V20" s="210">
        <f t="shared" si="5"/>
        <v>6.894478492992473E-2</v>
      </c>
      <c r="W20" s="210">
        <f t="shared" si="5"/>
        <v>-1.3576612952657996E-2</v>
      </c>
    </row>
    <row r="21" spans="1:23" ht="12.75" customHeight="1">
      <c r="E21" s="63"/>
      <c r="F21" s="63"/>
      <c r="G21" s="63"/>
      <c r="H21" s="63"/>
      <c r="I21" s="63"/>
      <c r="S21" s="209">
        <f>S39</f>
        <v>2019</v>
      </c>
      <c r="T21" s="210">
        <f t="shared" ref="T21:W21" si="6">T39</f>
        <v>0.1310770754780719</v>
      </c>
      <c r="U21" s="210">
        <f t="shared" si="6"/>
        <v>1.6971891898478475E-2</v>
      </c>
      <c r="V21" s="210">
        <f t="shared" si="6"/>
        <v>-7.6095381937066442E-2</v>
      </c>
      <c r="W21" s="210">
        <f t="shared" si="6"/>
        <v>2.6921357875563157E-2</v>
      </c>
    </row>
    <row r="22" spans="1:23" ht="12.75" customHeight="1">
      <c r="A22" s="125"/>
      <c r="D22" s="76"/>
      <c r="E22" s="63"/>
      <c r="F22" s="63"/>
      <c r="G22" s="63"/>
      <c r="H22" s="63"/>
      <c r="I22" s="63"/>
    </row>
    <row r="23" spans="1:23" ht="12.75" customHeight="1">
      <c r="E23" s="75"/>
      <c r="F23" s="75"/>
      <c r="G23" s="75"/>
      <c r="H23" s="75"/>
      <c r="I23" s="75"/>
    </row>
    <row r="24" spans="1:23" ht="12.75" customHeight="1"/>
    <row r="25" spans="1:23" ht="12.75" customHeight="1"/>
    <row r="26" spans="1:23" ht="12.75" customHeight="1"/>
    <row r="27" spans="1:23" ht="12.75" customHeight="1"/>
    <row r="28" spans="1:23" ht="12.75" customHeight="1">
      <c r="L28" s="250" t="s">
        <v>85</v>
      </c>
      <c r="M28" s="250" t="s">
        <v>137</v>
      </c>
      <c r="N28" s="250"/>
      <c r="O28" s="250" t="s">
        <v>142</v>
      </c>
      <c r="P28" s="250"/>
      <c r="Q28" s="250"/>
      <c r="R28" s="250"/>
    </row>
    <row r="29" spans="1:23" ht="12.75" customHeight="1">
      <c r="L29" s="250"/>
      <c r="M29" s="250"/>
      <c r="N29" s="250"/>
      <c r="O29" s="250" t="s">
        <v>135</v>
      </c>
      <c r="P29" s="250"/>
      <c r="Q29" s="250"/>
      <c r="R29" s="250"/>
    </row>
    <row r="30" spans="1:23" ht="12.75" customHeight="1">
      <c r="L30" s="250"/>
      <c r="M30" s="250"/>
      <c r="N30" s="250"/>
      <c r="O30" s="250" t="s">
        <v>134</v>
      </c>
      <c r="P30" s="250"/>
      <c r="Q30" s="250" t="s">
        <v>133</v>
      </c>
      <c r="R30" s="250"/>
    </row>
    <row r="31" spans="1:23">
      <c r="L31" s="250"/>
      <c r="M31" s="250"/>
      <c r="N31" s="250"/>
      <c r="O31" s="250" t="s">
        <v>132</v>
      </c>
      <c r="P31" s="250"/>
      <c r="Q31" s="250"/>
      <c r="R31" s="250"/>
    </row>
    <row r="32" spans="1:23">
      <c r="L32" s="250"/>
      <c r="M32" s="250"/>
      <c r="N32" s="250"/>
      <c r="O32" s="250" t="s">
        <v>24</v>
      </c>
      <c r="P32" s="250"/>
      <c r="Q32" s="250"/>
      <c r="R32" s="250"/>
    </row>
    <row r="33" spans="12:23">
      <c r="L33" s="250"/>
      <c r="M33" s="250"/>
      <c r="N33" s="250"/>
      <c r="O33" s="250" t="s">
        <v>131</v>
      </c>
      <c r="P33" s="250"/>
      <c r="Q33" s="250" t="s">
        <v>131</v>
      </c>
      <c r="R33" s="250"/>
      <c r="T33" s="187" t="s">
        <v>141</v>
      </c>
      <c r="U33" s="187" t="s">
        <v>140</v>
      </c>
      <c r="V33" s="187" t="s">
        <v>139</v>
      </c>
      <c r="W33" s="187" t="s">
        <v>138</v>
      </c>
    </row>
    <row r="34" spans="12:23">
      <c r="L34" s="124">
        <v>2019</v>
      </c>
      <c r="M34" s="124" t="s">
        <v>84</v>
      </c>
      <c r="N34" s="123" t="s">
        <v>83</v>
      </c>
      <c r="O34" s="44">
        <v>1099518290</v>
      </c>
      <c r="P34" s="43" t="s">
        <v>130</v>
      </c>
      <c r="Q34" s="44">
        <v>5473042806</v>
      </c>
      <c r="R34" s="43" t="s">
        <v>130</v>
      </c>
      <c r="S34" s="188">
        <f>L39</f>
        <v>2014</v>
      </c>
      <c r="T34" s="77">
        <f>O39/O40-1</f>
        <v>4.7128921024226056E-2</v>
      </c>
      <c r="U34" s="77">
        <f>Q39/Q40-1</f>
        <v>-8.2513053952925297E-2</v>
      </c>
      <c r="V34" s="77">
        <f>O54/O55-1</f>
        <v>6.2714213684079478E-2</v>
      </c>
      <c r="W34" s="77">
        <f>Q54/Q55-1</f>
        <v>-4.4046847668106959E-2</v>
      </c>
    </row>
    <row r="35" spans="12:23">
      <c r="L35" s="124">
        <v>2018</v>
      </c>
      <c r="M35" s="124" t="s">
        <v>84</v>
      </c>
      <c r="N35" s="123" t="s">
        <v>83</v>
      </c>
      <c r="O35" s="44">
        <v>972098466</v>
      </c>
      <c r="P35" s="43" t="s">
        <v>78</v>
      </c>
      <c r="Q35" s="44">
        <v>5381705089</v>
      </c>
      <c r="R35" s="43" t="s">
        <v>78</v>
      </c>
      <c r="S35" s="188">
        <f>L38</f>
        <v>2015</v>
      </c>
      <c r="T35" s="77">
        <f>O38/O39-1</f>
        <v>1.5785325759009927E-2</v>
      </c>
      <c r="U35" s="77">
        <f>Q38/Q39-1</f>
        <v>-2.5031216554429081E-2</v>
      </c>
      <c r="V35" s="77">
        <f>O53/O54-1</f>
        <v>6.8075654148068487E-2</v>
      </c>
      <c r="W35" s="77">
        <f>Q53/Q54-1</f>
        <v>2.5796512610731792E-2</v>
      </c>
    </row>
    <row r="36" spans="12:23">
      <c r="L36" s="124">
        <v>2017</v>
      </c>
      <c r="M36" s="124" t="s">
        <v>84</v>
      </c>
      <c r="N36" s="123" t="s">
        <v>83</v>
      </c>
      <c r="O36" s="44">
        <v>947206999</v>
      </c>
      <c r="P36" s="43" t="s">
        <v>78</v>
      </c>
      <c r="Q36" s="44">
        <v>5587105480</v>
      </c>
      <c r="R36" s="43" t="s">
        <v>78</v>
      </c>
      <c r="S36" s="188">
        <f>L37</f>
        <v>2016</v>
      </c>
      <c r="T36" s="77">
        <f>O37/O38-1</f>
        <v>-1.2356227457539504E-3</v>
      </c>
      <c r="U36" s="77">
        <f>Q37/Q38-1</f>
        <v>3.1537491847545729E-2</v>
      </c>
      <c r="V36" s="77">
        <f>O52/O53-1</f>
        <v>-3.1942673899163609E-2</v>
      </c>
      <c r="W36" s="77">
        <f>Q52/Q53-1</f>
        <v>1.7815314648521596E-2</v>
      </c>
    </row>
    <row r="37" spans="12:23">
      <c r="L37" s="124">
        <v>2016</v>
      </c>
      <c r="M37" s="124" t="s">
        <v>84</v>
      </c>
      <c r="N37" s="123" t="s">
        <v>83</v>
      </c>
      <c r="O37" s="44">
        <v>933009494</v>
      </c>
      <c r="P37" s="43" t="s">
        <v>78</v>
      </c>
      <c r="Q37" s="44">
        <v>5565348328</v>
      </c>
      <c r="R37" s="43" t="s">
        <v>78</v>
      </c>
      <c r="S37" s="188">
        <f>L36</f>
        <v>2017</v>
      </c>
      <c r="T37" s="77">
        <f>O36/O37-1</f>
        <v>1.52168923159961E-2</v>
      </c>
      <c r="U37" s="77">
        <f>Q36/Q37-1</f>
        <v>3.9093962709462193E-3</v>
      </c>
      <c r="V37" s="77">
        <f>O51/O52-1</f>
        <v>-4.5254301872506009E-2</v>
      </c>
      <c r="W37" s="77">
        <f>Q51/Q52-1</f>
        <v>-1.8611885182866161E-2</v>
      </c>
    </row>
    <row r="38" spans="12:23">
      <c r="L38" s="124">
        <v>2015</v>
      </c>
      <c r="M38" s="124" t="s">
        <v>84</v>
      </c>
      <c r="N38" s="123" t="s">
        <v>83</v>
      </c>
      <c r="O38" s="44">
        <v>934163768</v>
      </c>
      <c r="P38" s="43" t="s">
        <v>78</v>
      </c>
      <c r="Q38" s="44">
        <v>5395197336</v>
      </c>
      <c r="R38" s="43" t="s">
        <v>78</v>
      </c>
      <c r="S38" s="188">
        <f>L35</f>
        <v>2018</v>
      </c>
      <c r="T38" s="77">
        <f>O35/O36-1</f>
        <v>2.6278803921718108E-2</v>
      </c>
      <c r="U38" s="77">
        <f>Q35/Q36-1</f>
        <v>-3.6763292143895621E-2</v>
      </c>
      <c r="V38" s="77">
        <f>O50/O51-1</f>
        <v>6.894478492992473E-2</v>
      </c>
      <c r="W38" s="77">
        <f>Q50/Q51-1</f>
        <v>-1.3576612952657996E-2</v>
      </c>
    </row>
    <row r="39" spans="12:23">
      <c r="L39" s="124">
        <v>2014</v>
      </c>
      <c r="M39" s="124" t="s">
        <v>84</v>
      </c>
      <c r="N39" s="123" t="s">
        <v>83</v>
      </c>
      <c r="O39" s="44">
        <v>919646843</v>
      </c>
      <c r="P39" s="43" t="s">
        <v>78</v>
      </c>
      <c r="Q39" s="44">
        <v>5533712902</v>
      </c>
      <c r="R39" s="43" t="s">
        <v>78</v>
      </c>
      <c r="S39" s="188">
        <f>L34</f>
        <v>2019</v>
      </c>
      <c r="T39" s="77">
        <f>O34/O35-1</f>
        <v>0.1310770754780719</v>
      </c>
      <c r="U39" s="77">
        <f>Q34/Q35-1</f>
        <v>1.6971891898478475E-2</v>
      </c>
      <c r="V39" s="77">
        <f>O49/O50-1</f>
        <v>-7.6095381937066442E-2</v>
      </c>
      <c r="W39" s="77">
        <f>Q49/Q50-1</f>
        <v>2.6921357875563157E-2</v>
      </c>
    </row>
    <row r="40" spans="12:23">
      <c r="L40" s="124">
        <v>2013</v>
      </c>
      <c r="M40" s="124" t="s">
        <v>84</v>
      </c>
      <c r="N40" s="123" t="s">
        <v>83</v>
      </c>
      <c r="O40" s="44">
        <v>878255604</v>
      </c>
      <c r="P40" s="43" t="s">
        <v>78</v>
      </c>
      <c r="Q40" s="44">
        <v>6031380529</v>
      </c>
      <c r="R40" s="43" t="s">
        <v>78</v>
      </c>
    </row>
    <row r="43" spans="12:23">
      <c r="L43" s="250" t="s">
        <v>85</v>
      </c>
      <c r="M43" s="250" t="s">
        <v>137</v>
      </c>
      <c r="N43" s="250"/>
      <c r="O43" s="250" t="s">
        <v>136</v>
      </c>
      <c r="P43" s="250"/>
      <c r="Q43" s="250"/>
      <c r="R43" s="250"/>
    </row>
    <row r="44" spans="12:23">
      <c r="L44" s="250"/>
      <c r="M44" s="250"/>
      <c r="N44" s="250"/>
      <c r="O44" s="250" t="s">
        <v>135</v>
      </c>
      <c r="P44" s="250"/>
      <c r="Q44" s="250"/>
      <c r="R44" s="250"/>
    </row>
    <row r="45" spans="12:23">
      <c r="L45" s="250"/>
      <c r="M45" s="250"/>
      <c r="N45" s="250"/>
      <c r="O45" s="250" t="s">
        <v>134</v>
      </c>
      <c r="P45" s="250"/>
      <c r="Q45" s="250" t="s">
        <v>133</v>
      </c>
      <c r="R45" s="250"/>
    </row>
    <row r="46" spans="12:23">
      <c r="L46" s="250"/>
      <c r="M46" s="250"/>
      <c r="N46" s="250"/>
      <c r="O46" s="250" t="s">
        <v>132</v>
      </c>
      <c r="P46" s="250"/>
      <c r="Q46" s="250"/>
      <c r="R46" s="250"/>
    </row>
    <row r="47" spans="12:23">
      <c r="L47" s="250"/>
      <c r="M47" s="250"/>
      <c r="N47" s="250"/>
      <c r="O47" s="250" t="s">
        <v>24</v>
      </c>
      <c r="P47" s="250"/>
      <c r="Q47" s="250"/>
      <c r="R47" s="250"/>
    </row>
    <row r="48" spans="12:23">
      <c r="L48" s="250"/>
      <c r="M48" s="250"/>
      <c r="N48" s="250"/>
      <c r="O48" s="250" t="s">
        <v>131</v>
      </c>
      <c r="P48" s="250"/>
      <c r="Q48" s="250" t="s">
        <v>131</v>
      </c>
      <c r="R48" s="250"/>
    </row>
    <row r="49" spans="12:18">
      <c r="L49" s="214">
        <v>2019</v>
      </c>
      <c r="M49" s="124" t="s">
        <v>84</v>
      </c>
      <c r="N49" s="123" t="s">
        <v>83</v>
      </c>
      <c r="O49" s="44">
        <v>475332705</v>
      </c>
      <c r="P49" s="43" t="s">
        <v>130</v>
      </c>
      <c r="Q49" s="44">
        <v>2441888722</v>
      </c>
      <c r="R49" s="43" t="s">
        <v>130</v>
      </c>
    </row>
    <row r="50" spans="12:18">
      <c r="L50" s="124">
        <v>2018</v>
      </c>
      <c r="M50" s="124" t="s">
        <v>84</v>
      </c>
      <c r="N50" s="123" t="s">
        <v>83</v>
      </c>
      <c r="O50" s="44">
        <v>514482443</v>
      </c>
      <c r="P50" s="57"/>
      <c r="Q50" s="44">
        <v>2377873148</v>
      </c>
      <c r="R50" s="43" t="s">
        <v>78</v>
      </c>
    </row>
    <row r="51" spans="12:18">
      <c r="L51" s="124">
        <v>2017</v>
      </c>
      <c r="M51" s="124" t="s">
        <v>84</v>
      </c>
      <c r="N51" s="123" t="s">
        <v>83</v>
      </c>
      <c r="O51" s="44">
        <v>481299362</v>
      </c>
      <c r="P51" s="43" t="s">
        <v>78</v>
      </c>
      <c r="Q51" s="44">
        <v>2410600944</v>
      </c>
      <c r="R51" s="43" t="s">
        <v>78</v>
      </c>
    </row>
    <row r="52" spans="12:18">
      <c r="L52" s="124">
        <v>2016</v>
      </c>
      <c r="M52" s="124" t="s">
        <v>84</v>
      </c>
      <c r="N52" s="123" t="s">
        <v>83</v>
      </c>
      <c r="O52" s="44">
        <v>504112627</v>
      </c>
      <c r="P52" s="43" t="s">
        <v>78</v>
      </c>
      <c r="Q52" s="44">
        <v>2456317646</v>
      </c>
      <c r="R52" s="43" t="s">
        <v>78</v>
      </c>
    </row>
    <row r="53" spans="12:18">
      <c r="L53" s="124">
        <v>2015</v>
      </c>
      <c r="M53" s="124" t="s">
        <v>84</v>
      </c>
      <c r="N53" s="123" t="s">
        <v>83</v>
      </c>
      <c r="O53" s="44">
        <v>520746668</v>
      </c>
      <c r="P53" s="43" t="s">
        <v>78</v>
      </c>
      <c r="Q53" s="44">
        <v>2413323528</v>
      </c>
      <c r="R53" s="43" t="s">
        <v>78</v>
      </c>
    </row>
    <row r="54" spans="12:18">
      <c r="L54" s="124">
        <v>2014</v>
      </c>
      <c r="M54" s="124" t="s">
        <v>84</v>
      </c>
      <c r="N54" s="123" t="s">
        <v>83</v>
      </c>
      <c r="O54" s="44">
        <v>487555976</v>
      </c>
      <c r="P54" s="43" t="s">
        <v>78</v>
      </c>
      <c r="Q54" s="44">
        <v>2352633781</v>
      </c>
      <c r="R54" s="43" t="s">
        <v>78</v>
      </c>
    </row>
    <row r="55" spans="12:18">
      <c r="L55" s="124">
        <v>2013</v>
      </c>
      <c r="M55" s="124" t="s">
        <v>84</v>
      </c>
      <c r="N55" s="123" t="s">
        <v>83</v>
      </c>
      <c r="O55" s="44">
        <v>458783716</v>
      </c>
      <c r="P55" s="43" t="s">
        <v>78</v>
      </c>
      <c r="Q55" s="44">
        <v>2461034597</v>
      </c>
      <c r="R55" s="43" t="s">
        <v>78</v>
      </c>
    </row>
  </sheetData>
  <mergeCells count="21">
    <mergeCell ref="O44:R44"/>
    <mergeCell ref="O45:P45"/>
    <mergeCell ref="Q45:R45"/>
    <mergeCell ref="O46:R46"/>
    <mergeCell ref="O47:R47"/>
    <mergeCell ref="O33:P33"/>
    <mergeCell ref="O48:P48"/>
    <mergeCell ref="A1:I1"/>
    <mergeCell ref="L28:L33"/>
    <mergeCell ref="M28:N33"/>
    <mergeCell ref="O28:R28"/>
    <mergeCell ref="O29:R29"/>
    <mergeCell ref="O30:P30"/>
    <mergeCell ref="Q30:R30"/>
    <mergeCell ref="O31:R31"/>
    <mergeCell ref="O32:R32"/>
    <mergeCell ref="Q48:R48"/>
    <mergeCell ref="Q33:R33"/>
    <mergeCell ref="L43:L48"/>
    <mergeCell ref="M43:N48"/>
    <mergeCell ref="O43:R4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U34"/>
  <sheetViews>
    <sheetView showGridLines="0" zoomScaleNormal="100" workbookViewId="0">
      <selection activeCell="K30" sqref="K30"/>
    </sheetView>
  </sheetViews>
  <sheetFormatPr defaultColWidth="8.85546875" defaultRowHeight="12.75"/>
  <cols>
    <col min="1" max="8" width="9.140625" style="215" customWidth="1"/>
    <col min="9" max="10" width="9.140625" style="37" customWidth="1"/>
    <col min="11" max="11" width="16.5703125" style="37" bestFit="1" customWidth="1"/>
    <col min="12" max="12" width="23.28515625" style="37" bestFit="1" customWidth="1"/>
    <col min="13" max="13" width="8.85546875" style="37"/>
    <col min="14" max="14" width="10.140625" style="37" bestFit="1" customWidth="1"/>
    <col min="15" max="16384" width="8.85546875" style="37"/>
  </cols>
  <sheetData>
    <row r="1" spans="1:20" ht="27.95" customHeight="1">
      <c r="A1" s="252" t="s">
        <v>210</v>
      </c>
      <c r="B1" s="252"/>
      <c r="C1" s="252"/>
      <c r="D1" s="252"/>
      <c r="E1" s="252"/>
      <c r="F1" s="252"/>
      <c r="G1" s="252"/>
      <c r="H1" s="252"/>
      <c r="I1" s="252"/>
      <c r="J1" s="179">
        <v>1</v>
      </c>
      <c r="K1" s="240"/>
      <c r="L1" s="239"/>
      <c r="M1" s="239"/>
      <c r="N1" s="239"/>
      <c r="O1" s="238"/>
      <c r="P1" s="238"/>
    </row>
    <row r="2" spans="1:20" ht="12.75" customHeight="1">
      <c r="A2" s="237"/>
      <c r="B2" s="237"/>
      <c r="C2" s="237"/>
      <c r="D2" s="237"/>
      <c r="E2" s="237"/>
      <c r="F2" s="237"/>
      <c r="G2" s="237"/>
      <c r="H2" s="237"/>
      <c r="I2" s="237"/>
      <c r="J2" s="122">
        <v>2</v>
      </c>
    </row>
    <row r="3" spans="1:20" ht="12.75" customHeight="1">
      <c r="J3" s="179">
        <v>3</v>
      </c>
    </row>
    <row r="4" spans="1:20" ht="12.75" customHeight="1">
      <c r="J4" s="122">
        <v>4</v>
      </c>
    </row>
    <row r="5" spans="1:20" ht="12.75" customHeight="1">
      <c r="J5" s="179">
        <v>5</v>
      </c>
    </row>
    <row r="6" spans="1:20" ht="12.75" customHeight="1">
      <c r="J6" s="122">
        <v>6</v>
      </c>
    </row>
    <row r="7" spans="1:20" ht="12.75" customHeight="1">
      <c r="J7" s="179">
        <v>7</v>
      </c>
    </row>
    <row r="8" spans="1:20" ht="12.75" customHeight="1">
      <c r="J8" s="122">
        <v>8</v>
      </c>
    </row>
    <row r="9" spans="1:20" ht="12.75" customHeight="1">
      <c r="J9" s="179">
        <v>9</v>
      </c>
    </row>
    <row r="10" spans="1:20" ht="12.75" customHeight="1">
      <c r="E10" s="234"/>
      <c r="F10" s="234"/>
      <c r="G10" s="234"/>
      <c r="H10" s="234"/>
      <c r="I10" s="234"/>
      <c r="J10" s="122">
        <v>10</v>
      </c>
    </row>
    <row r="11" spans="1:20" ht="12.75" customHeight="1">
      <c r="A11" s="236"/>
      <c r="B11" s="236"/>
      <c r="C11" s="236"/>
      <c r="D11" s="236"/>
      <c r="E11" s="227"/>
      <c r="F11" s="227"/>
      <c r="G11" s="227"/>
      <c r="H11" s="227"/>
      <c r="I11" s="227"/>
      <c r="J11" s="179">
        <v>11</v>
      </c>
    </row>
    <row r="12" spans="1:20" ht="12.75" customHeight="1">
      <c r="A12" s="236"/>
      <c r="B12" s="236"/>
      <c r="C12" s="236"/>
      <c r="D12" s="236"/>
      <c r="E12" s="234"/>
      <c r="F12" s="234"/>
      <c r="G12" s="234"/>
      <c r="H12" s="234"/>
      <c r="I12" s="234"/>
      <c r="J12" s="122">
        <v>12</v>
      </c>
      <c r="K12" s="47"/>
    </row>
    <row r="13" spans="1:20" ht="12.75" customHeight="1">
      <c r="A13" s="236"/>
      <c r="B13" s="236"/>
      <c r="C13" s="236"/>
      <c r="D13" s="236"/>
      <c r="E13" s="227"/>
      <c r="F13" s="227"/>
      <c r="G13" s="227"/>
      <c r="H13" s="227"/>
      <c r="I13" s="227"/>
      <c r="J13" s="179">
        <v>13</v>
      </c>
      <c r="K13" s="47"/>
      <c r="L13" s="121"/>
      <c r="M13" s="121"/>
      <c r="N13" s="121"/>
      <c r="O13" s="121"/>
      <c r="P13" s="121"/>
      <c r="Q13" s="121"/>
      <c r="R13" s="121"/>
    </row>
    <row r="14" spans="1:20" ht="12.75" customHeight="1">
      <c r="A14" s="235"/>
      <c r="B14" s="235"/>
      <c r="C14" s="235"/>
      <c r="D14" s="235"/>
      <c r="E14" s="234"/>
      <c r="F14" s="234"/>
      <c r="G14" s="234"/>
      <c r="H14" s="234"/>
      <c r="I14" s="234"/>
      <c r="J14" s="122">
        <v>14</v>
      </c>
      <c r="K14" s="47"/>
      <c r="L14" s="121"/>
      <c r="M14" s="121"/>
      <c r="N14" s="121"/>
      <c r="O14" s="121"/>
      <c r="P14" s="121"/>
      <c r="Q14" s="121"/>
      <c r="R14" s="121"/>
    </row>
    <row r="15" spans="1:20" ht="12.75" customHeight="1">
      <c r="A15" s="233" t="s">
        <v>148</v>
      </c>
      <c r="B15" s="217"/>
      <c r="C15" s="217"/>
      <c r="D15" s="217"/>
      <c r="E15" s="227"/>
      <c r="F15" s="227"/>
      <c r="G15" s="227"/>
      <c r="H15" s="227"/>
      <c r="I15" s="227"/>
      <c r="K15" s="229"/>
      <c r="L15" s="232"/>
      <c r="M15" s="231">
        <v>2014</v>
      </c>
      <c r="N15" s="231">
        <v>2015</v>
      </c>
      <c r="O15" s="231">
        <v>2016</v>
      </c>
      <c r="P15" s="231">
        <v>2017</v>
      </c>
      <c r="Q15" s="231">
        <v>2018</v>
      </c>
      <c r="R15" s="231">
        <v>2019</v>
      </c>
      <c r="S15" s="121"/>
    </row>
    <row r="16" spans="1:20" ht="12.75" customHeight="1">
      <c r="A16" s="217"/>
      <c r="B16" s="217"/>
      <c r="C16" s="217"/>
      <c r="D16" s="217"/>
      <c r="E16" s="227"/>
      <c r="F16" s="227"/>
      <c r="G16" s="227"/>
      <c r="H16" s="227"/>
      <c r="I16" s="227"/>
      <c r="K16" s="229"/>
      <c r="L16" s="223" t="s">
        <v>207</v>
      </c>
      <c r="M16" s="230">
        <v>26.6</v>
      </c>
      <c r="N16" s="230">
        <v>29.1</v>
      </c>
      <c r="O16" s="230">
        <v>31.1</v>
      </c>
      <c r="P16" s="230">
        <v>32.9</v>
      </c>
      <c r="Q16" s="230">
        <v>34</v>
      </c>
      <c r="R16" s="230">
        <v>35.4</v>
      </c>
      <c r="S16" s="121"/>
      <c r="T16" s="37" t="s">
        <v>206</v>
      </c>
    </row>
    <row r="17" spans="1:21" ht="12.75" customHeight="1">
      <c r="A17" s="217"/>
      <c r="B17" s="217"/>
      <c r="C17" s="217"/>
      <c r="D17" s="217"/>
      <c r="E17" s="227"/>
      <c r="F17" s="227"/>
      <c r="G17" s="227"/>
      <c r="H17" s="227"/>
      <c r="I17" s="227"/>
      <c r="K17" s="229"/>
      <c r="L17" s="223" t="s">
        <v>205</v>
      </c>
      <c r="M17" s="228">
        <v>27.5</v>
      </c>
      <c r="N17" s="228">
        <v>30.4</v>
      </c>
      <c r="O17" s="228">
        <v>32.700000000000003</v>
      </c>
      <c r="P17" s="228">
        <v>34.700000000000003</v>
      </c>
      <c r="Q17" s="228">
        <v>36.799999999999997</v>
      </c>
      <c r="R17" s="228">
        <v>38.6</v>
      </c>
      <c r="S17" s="121"/>
      <c r="T17" s="225">
        <f>R17-Q17</f>
        <v>1.8000000000000043</v>
      </c>
    </row>
    <row r="18" spans="1:21" ht="12.75" customHeight="1">
      <c r="A18" s="217"/>
      <c r="B18" s="217"/>
      <c r="C18" s="217"/>
      <c r="D18" s="217"/>
      <c r="E18" s="227"/>
      <c r="F18" s="227"/>
      <c r="G18" s="227"/>
      <c r="H18" s="227"/>
      <c r="I18" s="227"/>
      <c r="L18" s="223"/>
      <c r="M18" s="226"/>
      <c r="N18" s="226"/>
      <c r="O18" s="226"/>
      <c r="P18" s="226"/>
      <c r="Q18" s="226"/>
      <c r="R18" s="121"/>
      <c r="T18" s="225">
        <f>Q17-P17</f>
        <v>2.0999999999999943</v>
      </c>
    </row>
    <row r="19" spans="1:21" ht="12.75" customHeight="1">
      <c r="A19" s="224"/>
      <c r="B19" s="224"/>
      <c r="C19" s="224"/>
      <c r="D19" s="224"/>
      <c r="E19" s="217"/>
      <c r="F19" s="217"/>
      <c r="G19" s="217"/>
      <c r="H19" s="217"/>
      <c r="L19" s="223"/>
      <c r="M19" s="222"/>
      <c r="N19" s="222"/>
      <c r="O19" s="222"/>
      <c r="P19" s="222"/>
      <c r="Q19" s="222"/>
      <c r="R19" s="121"/>
    </row>
    <row r="20" spans="1:21" ht="12.75" customHeight="1">
      <c r="A20" s="221"/>
      <c r="B20" s="221"/>
      <c r="C20" s="221"/>
      <c r="D20" s="221"/>
      <c r="E20" s="220"/>
      <c r="F20" s="220"/>
      <c r="G20" s="220"/>
      <c r="H20" s="220"/>
      <c r="L20" s="219"/>
      <c r="M20" s="218"/>
      <c r="N20" s="218"/>
      <c r="O20" s="218"/>
      <c r="P20" s="218"/>
      <c r="Q20" s="218"/>
      <c r="R20" s="121"/>
    </row>
    <row r="21" spans="1:21" ht="12.75" customHeight="1">
      <c r="L21" s="232"/>
      <c r="M21" s="231">
        <v>2014</v>
      </c>
      <c r="N21" s="231">
        <v>2015</v>
      </c>
      <c r="O21" s="231">
        <v>2016</v>
      </c>
      <c r="P21" s="231">
        <v>2017</v>
      </c>
      <c r="Q21" s="231">
        <v>2018</v>
      </c>
      <c r="R21" s="231">
        <v>2019</v>
      </c>
    </row>
    <row r="22" spans="1:21" ht="12.75" customHeight="1">
      <c r="L22" s="223" t="s">
        <v>208</v>
      </c>
      <c r="M22" s="230">
        <v>26.6</v>
      </c>
      <c r="N22" s="230">
        <v>29.1</v>
      </c>
      <c r="O22" s="230">
        <v>31.1</v>
      </c>
      <c r="P22" s="230">
        <v>32.9</v>
      </c>
      <c r="Q22" s="230">
        <v>34</v>
      </c>
      <c r="R22" s="230">
        <v>35.4</v>
      </c>
    </row>
    <row r="23" spans="1:21" ht="12.75" customHeight="1">
      <c r="L23" s="223" t="s">
        <v>209</v>
      </c>
      <c r="M23" s="228">
        <v>27.5</v>
      </c>
      <c r="N23" s="228">
        <v>30.4</v>
      </c>
      <c r="O23" s="228">
        <v>32.700000000000003</v>
      </c>
      <c r="P23" s="228">
        <v>34.700000000000003</v>
      </c>
      <c r="Q23" s="228">
        <v>36.799999999999997</v>
      </c>
      <c r="R23" s="228">
        <v>38.6</v>
      </c>
      <c r="S23" s="121"/>
      <c r="T23" s="121"/>
      <c r="U23" s="121"/>
    </row>
    <row r="24" spans="1:21" ht="12.75" customHeight="1">
      <c r="L24" s="121"/>
      <c r="M24" s="121"/>
      <c r="N24" s="121"/>
      <c r="O24" s="121"/>
      <c r="P24" s="121"/>
      <c r="Q24" s="121"/>
      <c r="R24" s="121"/>
      <c r="S24" s="121"/>
      <c r="T24" s="121"/>
      <c r="U24" s="121"/>
    </row>
    <row r="25" spans="1:21" ht="12.75" customHeight="1">
      <c r="S25" s="121"/>
      <c r="T25" s="121"/>
      <c r="U25" s="121"/>
    </row>
    <row r="26" spans="1:21" ht="12.75" customHeight="1">
      <c r="S26" s="121"/>
      <c r="T26" s="121"/>
      <c r="U26" s="121"/>
    </row>
    <row r="27" spans="1:21" ht="12.75" customHeight="1">
      <c r="S27" s="121"/>
      <c r="T27" s="121"/>
      <c r="U27" s="121"/>
    </row>
    <row r="28" spans="1:21" ht="12.75" customHeight="1">
      <c r="S28" s="121"/>
      <c r="T28" s="121"/>
      <c r="U28" s="121"/>
    </row>
    <row r="29" spans="1:21" ht="12.75" customHeight="1">
      <c r="S29" s="121"/>
      <c r="T29" s="121"/>
      <c r="U29" s="121"/>
    </row>
    <row r="30" spans="1:21" ht="12.75" customHeight="1">
      <c r="S30" s="121"/>
      <c r="T30" s="121"/>
      <c r="U30" s="121"/>
    </row>
    <row r="31" spans="1:21">
      <c r="A31" s="217"/>
      <c r="B31" s="217"/>
      <c r="C31" s="217"/>
      <c r="D31" s="217"/>
      <c r="S31" s="121"/>
      <c r="T31" s="121"/>
      <c r="U31" s="121"/>
    </row>
    <row r="32" spans="1:21">
      <c r="E32" s="216"/>
      <c r="F32" s="216"/>
      <c r="G32" s="37"/>
      <c r="H32" s="37"/>
      <c r="S32" s="121"/>
      <c r="T32" s="121"/>
      <c r="U32" s="121"/>
    </row>
    <row r="33" spans="5:21" s="37" customFormat="1">
      <c r="E33" s="216"/>
      <c r="F33" s="216"/>
      <c r="S33" s="121"/>
      <c r="T33" s="121"/>
      <c r="U33" s="121"/>
    </row>
    <row r="34" spans="5:21" s="37" customFormat="1">
      <c r="E34" s="216"/>
      <c r="F34" s="216"/>
      <c r="G34" s="216"/>
      <c r="H34" s="216"/>
      <c r="I34" s="216"/>
      <c r="S34" s="121"/>
      <c r="T34" s="121"/>
      <c r="U34" s="121"/>
    </row>
  </sheetData>
  <mergeCells count="1">
    <mergeCell ref="A1:I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Tema H</vt:lpstr>
      <vt:lpstr>fig2</vt:lpstr>
      <vt:lpstr>fig3</vt:lpstr>
      <vt:lpstr>fig4</vt:lpstr>
      <vt:lpstr>fig5</vt:lpstr>
      <vt:lpstr>fig6</vt:lpstr>
      <vt:lpstr>fig7</vt:lpstr>
      <vt:lpstr>fig8</vt:lpstr>
      <vt:lpstr>fig9</vt:lpstr>
      <vt:lpstr>fig10</vt:lpstr>
      <vt:lpstr>'fig3'!Print_Area</vt:lpstr>
      <vt:lpstr>'fig7'!Print_Area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João da Silveira E Casaleiro Lucas</dc:creator>
  <cp:lastModifiedBy>misabel.silva</cp:lastModifiedBy>
  <dcterms:created xsi:type="dcterms:W3CDTF">2011-06-21T10:57:35Z</dcterms:created>
  <dcterms:modified xsi:type="dcterms:W3CDTF">2020-11-04T18:22:57Z</dcterms:modified>
</cp:coreProperties>
</file>