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405" windowWidth="12120" windowHeight="9870" tabRatio="737"/>
  </bookViews>
  <sheets>
    <sheet name="2017" sheetId="63" r:id="rId1"/>
    <sheet name="2016" sheetId="62" r:id="rId2"/>
  </sheets>
  <definedNames>
    <definedName name="_xlnm._FilterDatabase" localSheetId="1" hidden="1">'2016'!$B$8:$H$70</definedName>
    <definedName name="_xlnm._FilterDatabase" localSheetId="0" hidden="1">'2017'!$B$8:$H$70</definedName>
    <definedName name="_xlnm.Print_Area" localSheetId="1">'2016'!$A$1:$H$70</definedName>
    <definedName name="_xlnm.Print_Area" localSheetId="0">'2017'!$A$1:$H$70</definedName>
  </definedNames>
  <calcPr calcId="145621"/>
</workbook>
</file>

<file path=xl/calcChain.xml><?xml version="1.0" encoding="utf-8"?>
<calcChain xmlns="http://schemas.openxmlformats.org/spreadsheetml/2006/main">
  <c r="G34" i="63" l="1"/>
  <c r="G42" i="63" l="1"/>
  <c r="G59" i="63" l="1"/>
  <c r="G63" i="63" s="1"/>
  <c r="G14" i="63" l="1"/>
  <c r="H26" i="63" l="1"/>
  <c r="G11" i="63" l="1"/>
  <c r="G9" i="63" s="1"/>
  <c r="G16" i="63" s="1"/>
  <c r="G18" i="63" s="1"/>
  <c r="G22" i="63" s="1"/>
  <c r="H59" i="63"/>
  <c r="H63" i="63" s="1"/>
  <c r="H14" i="63" l="1"/>
  <c r="H11" i="63" l="1"/>
  <c r="H9" i="63" s="1"/>
  <c r="H16" i="63" s="1"/>
  <c r="H18" i="63" s="1"/>
  <c r="H22" i="63" s="1"/>
  <c r="H34" i="63" l="1"/>
  <c r="H42" i="63" l="1"/>
  <c r="H65" i="63" l="1"/>
  <c r="F34" i="63" l="1"/>
  <c r="E34" i="63" l="1"/>
  <c r="F42" i="63" l="1"/>
  <c r="E42" i="63" l="1"/>
  <c r="F52" i="63"/>
  <c r="H52" i="63"/>
  <c r="G52" i="63"/>
  <c r="H66" i="63" l="1"/>
  <c r="H32" i="63"/>
  <c r="H47" i="63" s="1"/>
  <c r="H51" i="63" s="1"/>
  <c r="H50" i="63" s="1"/>
  <c r="H64" i="63" s="1"/>
  <c r="F26" i="63"/>
  <c r="G26" i="63"/>
  <c r="E26" i="63" l="1"/>
  <c r="E52" i="63" l="1"/>
  <c r="G65" i="63"/>
  <c r="G66" i="63" l="1"/>
  <c r="G32" i="63"/>
  <c r="G47" i="63" s="1"/>
  <c r="G51" i="63" s="1"/>
  <c r="G50" i="63" s="1"/>
  <c r="G64" i="63" s="1"/>
  <c r="F59" i="63" l="1"/>
  <c r="F63" i="63" s="1"/>
  <c r="F65" i="63" s="1"/>
  <c r="E59" i="63" l="1"/>
  <c r="E63" i="63" s="1"/>
  <c r="E65" i="63" s="1"/>
  <c r="F11" i="63" l="1"/>
  <c r="E11" i="63" l="1"/>
  <c r="F14" i="63" l="1"/>
  <c r="F66" i="63" s="1"/>
  <c r="F9" i="63"/>
  <c r="F16" i="63" s="1"/>
  <c r="F18" i="63" s="1"/>
  <c r="F22" i="63" s="1"/>
  <c r="F32" i="63" s="1"/>
  <c r="F47" i="63" s="1"/>
  <c r="F51" i="63" s="1"/>
  <c r="F50" i="63" s="1"/>
  <c r="F64" i="63" s="1"/>
  <c r="E14" i="63" l="1"/>
  <c r="E66" i="63" s="1"/>
  <c r="E9" i="63"/>
  <c r="E16" i="63" s="1"/>
  <c r="E18" i="63" s="1"/>
  <c r="E22" i="63" s="1"/>
  <c r="E32" i="63" s="1"/>
  <c r="E47" i="63" s="1"/>
  <c r="E51" i="63" s="1"/>
  <c r="E50" i="63" s="1"/>
  <c r="E64" i="63" s="1"/>
  <c r="G26" i="62" l="1"/>
  <c r="G34" i="62" l="1"/>
  <c r="G52" i="62"/>
  <c r="H34" i="62"/>
  <c r="H42" i="62"/>
  <c r="H52" i="62"/>
  <c r="G42" i="62"/>
  <c r="G11" i="62"/>
  <c r="G59" i="62"/>
  <c r="G63" i="62" s="1"/>
  <c r="G65" i="62" s="1"/>
  <c r="H11" i="62"/>
  <c r="H26" i="62"/>
  <c r="H59" i="62"/>
  <c r="H63" i="62" s="1"/>
  <c r="H65" i="62" l="1"/>
  <c r="G14" i="62"/>
  <c r="G66" i="62" s="1"/>
  <c r="G9" i="62"/>
  <c r="G16" i="62" s="1"/>
  <c r="G18" i="62" s="1"/>
  <c r="G22" i="62" s="1"/>
  <c r="G32" i="62" s="1"/>
  <c r="G47" i="62" s="1"/>
  <c r="G51" i="62" s="1"/>
  <c r="G50" i="62" s="1"/>
  <c r="G64" i="62" s="1"/>
  <c r="H14" i="62"/>
  <c r="H66" i="62" s="1"/>
  <c r="H9" i="62"/>
  <c r="H16" i="62" s="1"/>
  <c r="H18" i="62" s="1"/>
  <c r="H22" i="62" s="1"/>
  <c r="H32" i="62" s="1"/>
  <c r="H47" i="62" s="1"/>
  <c r="H51" i="62" s="1"/>
  <c r="H50" i="62" s="1"/>
  <c r="H64" i="62" s="1"/>
  <c r="F34" i="62" l="1"/>
  <c r="F42" i="62"/>
  <c r="E34" i="62"/>
  <c r="E42" i="62" l="1"/>
  <c r="F26" i="62" l="1"/>
  <c r="F52" i="62" l="1"/>
  <c r="E52" i="62" l="1"/>
  <c r="E26" i="62"/>
  <c r="F59" i="62" l="1"/>
  <c r="F63" i="62" s="1"/>
  <c r="F65" i="62" s="1"/>
  <c r="E59" i="62" l="1"/>
  <c r="E63" i="62" s="1"/>
  <c r="E65" i="62" s="1"/>
  <c r="F11" i="62" l="1"/>
  <c r="F14" i="62" l="1"/>
  <c r="F66" i="62" s="1"/>
  <c r="F9" i="62"/>
  <c r="F16" i="62" s="1"/>
  <c r="F18" i="62" s="1"/>
  <c r="F22" i="62" s="1"/>
  <c r="F32" i="62" s="1"/>
  <c r="F47" i="62" s="1"/>
  <c r="F51" i="62" s="1"/>
  <c r="F50" i="62" s="1"/>
  <c r="F64" i="62" s="1"/>
  <c r="E11" i="62" l="1"/>
  <c r="E14" i="62" l="1"/>
  <c r="E66" i="62" s="1"/>
  <c r="E9" i="62"/>
  <c r="E16" i="62" s="1"/>
  <c r="E18" i="62" s="1"/>
  <c r="E22" i="62" s="1"/>
  <c r="E32" i="62" s="1"/>
  <c r="E47" i="62" s="1"/>
  <c r="E51" i="62" s="1"/>
  <c r="E50" i="62" s="1"/>
  <c r="E64" i="62" s="1"/>
</calcChain>
</file>

<file path=xl/sharedStrings.xml><?xml version="1.0" encoding="utf-8"?>
<sst xmlns="http://schemas.openxmlformats.org/spreadsheetml/2006/main" count="336" uniqueCount="136">
  <si>
    <t>B.9</t>
  </si>
  <si>
    <t>P.1</t>
  </si>
  <si>
    <t>1=2+3</t>
  </si>
  <si>
    <t>P.13</t>
  </si>
  <si>
    <t>3=4+5</t>
  </si>
  <si>
    <t>P.131</t>
  </si>
  <si>
    <t>P.132</t>
  </si>
  <si>
    <t>6=2+4</t>
  </si>
  <si>
    <t>P.2</t>
  </si>
  <si>
    <t>B.1G</t>
  </si>
  <si>
    <t>8=1-7</t>
  </si>
  <si>
    <t>B.1N</t>
  </si>
  <si>
    <t>10=8-9</t>
  </si>
  <si>
    <t>B.2N</t>
  </si>
  <si>
    <t>14=10-11-12+13</t>
  </si>
  <si>
    <t>18=19+20</t>
  </si>
  <si>
    <t>B.5N</t>
  </si>
  <si>
    <t>21=14+15+16-17-18</t>
  </si>
  <si>
    <t>B.6N</t>
  </si>
  <si>
    <t>P.3</t>
  </si>
  <si>
    <t>D.8</t>
  </si>
  <si>
    <t>B.8G</t>
  </si>
  <si>
    <t>B.8N</t>
  </si>
  <si>
    <t>P.5</t>
  </si>
  <si>
    <t>Transaction Code</t>
  </si>
  <si>
    <t>Transaction Label</t>
  </si>
  <si>
    <t>General Government</t>
  </si>
  <si>
    <t>Central Government</t>
  </si>
  <si>
    <t>Social security funds</t>
  </si>
  <si>
    <t>Output</t>
  </si>
  <si>
    <t>Intermediate consumption</t>
  </si>
  <si>
    <t>Value added, gross</t>
  </si>
  <si>
    <t>Consumption of fixed capital</t>
  </si>
  <si>
    <t>Value added, net</t>
  </si>
  <si>
    <t>Compensation of employees, payable</t>
  </si>
  <si>
    <t>Other taxes on production, payable</t>
  </si>
  <si>
    <t>Other subsidies on production, receivable</t>
  </si>
  <si>
    <t>Operating surplus, net</t>
  </si>
  <si>
    <t>Taxes on production and imports, receivable</t>
  </si>
  <si>
    <t>Subsidies, payable</t>
  </si>
  <si>
    <t>Balance of primary incomes, net</t>
  </si>
  <si>
    <t>Current taxes on income, wealth etc., receivable</t>
  </si>
  <si>
    <t>Current taxes on income, wealth etc., payable</t>
  </si>
  <si>
    <t>Social benefits other than social transfers in kind, payable</t>
  </si>
  <si>
    <t>Disposable income, net</t>
  </si>
  <si>
    <t>Final consumption expenditure</t>
  </si>
  <si>
    <t>Saving, gross</t>
  </si>
  <si>
    <t>Saving, net</t>
  </si>
  <si>
    <t>Gross capital formation</t>
  </si>
  <si>
    <t xml:space="preserve">Footnotes: </t>
  </si>
  <si>
    <t>MAIN AGGREGATES OF GENERAL GOVERNMENT- Half-finalized</t>
  </si>
  <si>
    <t>P.1M</t>
  </si>
  <si>
    <t>- Market output and output for own final use</t>
  </si>
  <si>
    <t>- Non-market output</t>
  </si>
  <si>
    <t>Payments for non-market output</t>
  </si>
  <si>
    <t>Non-market output, other</t>
  </si>
  <si>
    <t>P.1O</t>
  </si>
  <si>
    <t>Market output, output for own final use and payments for non-market output</t>
  </si>
  <si>
    <t>P.51C</t>
  </si>
  <si>
    <t>D.1</t>
  </si>
  <si>
    <t>D.29</t>
  </si>
  <si>
    <t>D.39</t>
  </si>
  <si>
    <t>D.2</t>
  </si>
  <si>
    <t xml:space="preserve">D.4  </t>
  </si>
  <si>
    <t>D.3</t>
  </si>
  <si>
    <t xml:space="preserve">D.4 </t>
  </si>
  <si>
    <t xml:space="preserve">D.41 </t>
  </si>
  <si>
    <t xml:space="preserve">D.4N </t>
  </si>
  <si>
    <t>D.5</t>
  </si>
  <si>
    <t>D.61</t>
  </si>
  <si>
    <t>Net social contributions, receivable</t>
  </si>
  <si>
    <t>D.611</t>
  </si>
  <si>
    <t>- of which employers' actual social contributions</t>
  </si>
  <si>
    <t>D.613</t>
  </si>
  <si>
    <t>- of which households' actual social contributions</t>
  </si>
  <si>
    <t xml:space="preserve">D.7  </t>
  </si>
  <si>
    <t>D.62</t>
  </si>
  <si>
    <t>D.632</t>
  </si>
  <si>
    <t>Social transfers in kind - purchased market production, payable</t>
  </si>
  <si>
    <t>D.6M</t>
  </si>
  <si>
    <t>Social benefits other than social transfers in kind and social transfers in kind - purchased market production, payable</t>
  </si>
  <si>
    <t>Adjustment for the change in pension entitlements</t>
  </si>
  <si>
    <t xml:space="preserve">D.9  </t>
  </si>
  <si>
    <t xml:space="preserve">D.91  </t>
  </si>
  <si>
    <t xml:space="preserve">D.9N  </t>
  </si>
  <si>
    <t xml:space="preserve">D.9   </t>
  </si>
  <si>
    <t>P.51G</t>
  </si>
  <si>
    <t>- Gross fixed capital formation</t>
  </si>
  <si>
    <t>P.5M</t>
  </si>
  <si>
    <t>- Changes in inventories and acquisitions less disposals of valuables</t>
  </si>
  <si>
    <t>NP.</t>
  </si>
  <si>
    <t>Acquisitions less disposals of non-financial non-produced assets</t>
  </si>
  <si>
    <t>P.5L</t>
  </si>
  <si>
    <t>Gross capital formation and acquisitions less disposals of non-financial non‑produced assets</t>
  </si>
  <si>
    <t>Net lending (+)/net borrowing (-)</t>
  </si>
  <si>
    <t>OTE</t>
  </si>
  <si>
    <t>Total expenditure</t>
  </si>
  <si>
    <t>OTR</t>
  </si>
  <si>
    <t>Total revenue</t>
  </si>
  <si>
    <t>- of which employers' imputed social contributions</t>
  </si>
  <si>
    <t>D.612</t>
  </si>
  <si>
    <t>23=24+25+26</t>
  </si>
  <si>
    <t>31=29+30</t>
  </si>
  <si>
    <t>33=21+22+23+27-28-29-32</t>
  </si>
  <si>
    <t>36=37+9</t>
  </si>
  <si>
    <t>37=33-34+36</t>
  </si>
  <si>
    <t>38=39+40</t>
  </si>
  <si>
    <t>42=43+44</t>
  </si>
  <si>
    <t>46=42+45</t>
  </si>
  <si>
    <t>47=36+38-41-46</t>
  </si>
  <si>
    <t>49=7+11+12+17+18+28+31+32+35+41+46</t>
  </si>
  <si>
    <t>50=6+13+15+16+22+23+27+38</t>
  </si>
  <si>
    <t>Local and Regional Government</t>
  </si>
  <si>
    <t>TIME: 2016</t>
  </si>
  <si>
    <t>Unit: Million euro</t>
  </si>
  <si>
    <t>//</t>
  </si>
  <si>
    <t>TIME: 2017</t>
  </si>
  <si>
    <r>
      <t>Property income, receivable</t>
    </r>
    <r>
      <rPr>
        <vertAlign val="superscript"/>
        <sz val="8"/>
        <rFont val="Arial"/>
        <family val="2"/>
      </rPr>
      <t>(1)</t>
    </r>
  </si>
  <si>
    <r>
      <t>Property income, payable</t>
    </r>
    <r>
      <rPr>
        <vertAlign val="superscript"/>
        <sz val="8"/>
        <rFont val="Arial"/>
        <family val="2"/>
      </rPr>
      <t>(1)</t>
    </r>
  </si>
  <si>
    <r>
      <t>of which, payable to sub-sector Central Government (S.1311)</t>
    </r>
    <r>
      <rPr>
        <i/>
        <vertAlign val="superscript"/>
        <sz val="8"/>
        <rFont val="Arial"/>
        <family val="2"/>
      </rPr>
      <t>(1)</t>
    </r>
  </si>
  <si>
    <r>
      <t>of which, payable to sub-sector Local Government (S.1313)</t>
    </r>
    <r>
      <rPr>
        <i/>
        <vertAlign val="superscript"/>
        <sz val="8"/>
        <rFont val="Arial"/>
        <family val="2"/>
      </rPr>
      <t>(1)</t>
    </r>
  </si>
  <si>
    <r>
      <t>of which, payable to sub-sector Social Security Funds (S.1314)</t>
    </r>
    <r>
      <rPr>
        <i/>
        <vertAlign val="superscript"/>
        <sz val="8"/>
        <rFont val="Arial"/>
        <family val="2"/>
      </rPr>
      <t>(1)</t>
    </r>
  </si>
  <si>
    <r>
      <t>- Interest, payable</t>
    </r>
    <r>
      <rPr>
        <vertAlign val="superscript"/>
        <sz val="8"/>
        <rFont val="Arial"/>
        <family val="2"/>
      </rPr>
      <t>(1)</t>
    </r>
  </si>
  <si>
    <r>
      <t>- Other property income, payable</t>
    </r>
    <r>
      <rPr>
        <vertAlign val="superscript"/>
        <sz val="8"/>
        <rFont val="Arial"/>
        <family val="2"/>
      </rPr>
      <t>(1)</t>
    </r>
  </si>
  <si>
    <r>
      <t>Other current transfers, receivable</t>
    </r>
    <r>
      <rPr>
        <vertAlign val="superscript"/>
        <sz val="8"/>
        <rFont val="Arial"/>
        <family val="2"/>
      </rPr>
      <t>(1)</t>
    </r>
  </si>
  <si>
    <r>
      <t>Other current transfers, payable</t>
    </r>
    <r>
      <rPr>
        <vertAlign val="superscript"/>
        <sz val="8"/>
        <rFont val="Arial"/>
        <family val="2"/>
      </rPr>
      <t>(1)</t>
    </r>
  </si>
  <si>
    <r>
      <t>Capital transfers, receivable</t>
    </r>
    <r>
      <rPr>
        <vertAlign val="superscript"/>
        <sz val="8"/>
        <rFont val="Arial"/>
        <family val="2"/>
      </rPr>
      <t>(1)</t>
    </r>
  </si>
  <si>
    <r>
      <t>- Capital taxes, receivable</t>
    </r>
    <r>
      <rPr>
        <vertAlign val="superscript"/>
        <sz val="8"/>
        <rFont val="Arial"/>
        <family val="2"/>
      </rPr>
      <t>(1)</t>
    </r>
  </si>
  <si>
    <r>
      <t>- Other capital transfers and investment grants, receivable</t>
    </r>
    <r>
      <rPr>
        <vertAlign val="superscript"/>
        <sz val="8"/>
        <rFont val="Arial"/>
        <family val="2"/>
      </rPr>
      <t>(1)</t>
    </r>
  </si>
  <si>
    <r>
      <t>Capital transfers, payable</t>
    </r>
    <r>
      <rPr>
        <vertAlign val="superscript"/>
        <sz val="8"/>
        <rFont val="Arial"/>
        <family val="2"/>
      </rPr>
      <t>(1)</t>
    </r>
  </si>
  <si>
    <r>
      <t>(1)</t>
    </r>
    <r>
      <rPr>
        <sz val="8"/>
        <rFont val="Arial"/>
        <family val="2"/>
      </rPr>
      <t xml:space="preserve"> For sector S.13, items D.4, D.7, and D.9 (and their sub-items) should be consolidated. As a result, for these items, and also for total revenue and total expenditure, the sum of sub-sectors does not equal the sector value.</t>
    </r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</si>
  <si>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For sector S.13, items D.4, D.7, and D.9 (and their sub-items) should be consolidated. As a result, for these items, and also for total revenue and total expenditure, the sum of sub-sectors does not equal the sector value.</t>
    </r>
  </si>
  <si>
    <t>S.13</t>
  </si>
  <si>
    <t>S.1311</t>
  </si>
  <si>
    <t>S.1313</t>
  </si>
  <si>
    <t>S.1314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</si>
</sst>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_)"/>
    <numFmt numFmtId="165" formatCode="#,##0.0000"/>
  </numFmts>
  <fonts count="14" x14ac:knownFonts="1">
    <font>
      <sz val="10"/>
      <name val="Arial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b/>
      <i/>
      <sz val="8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1">
    <xf numFmtId="0" fontId="0" fillId="0" borderId="0" xfId="0"/>
    <xf numFmtId="164" fontId="5" fillId="0" borderId="0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left"/>
    </xf>
    <xf numFmtId="164" fontId="6" fillId="0" borderId="2" xfId="0" applyNumberFormat="1" applyFont="1" applyFill="1" applyBorder="1" applyAlignment="1">
      <alignment horizontal="left" vertical="center"/>
    </xf>
    <xf numFmtId="164" fontId="5" fillId="0" borderId="0" xfId="0" applyNumberFormat="1" applyFont="1" applyFill="1" applyBorder="1" applyAlignment="1">
      <alignment horizontal="left" vertical="center"/>
    </xf>
    <xf numFmtId="164" fontId="6" fillId="0" borderId="0" xfId="0" applyNumberFormat="1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left"/>
    </xf>
    <xf numFmtId="164" fontId="6" fillId="0" borderId="7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/>
    </xf>
    <xf numFmtId="3" fontId="4" fillId="0" borderId="0" xfId="1" applyNumberFormat="1" applyFont="1" applyFill="1" applyBorder="1" applyAlignment="1">
      <alignment horizontal="center" vertical="center"/>
    </xf>
    <xf numFmtId="3" fontId="3" fillId="0" borderId="0" xfId="1" applyNumberFormat="1" applyFont="1" applyFill="1" applyBorder="1" applyAlignment="1">
      <alignment horizontal="left" vertical="center"/>
    </xf>
    <xf numFmtId="3" fontId="8" fillId="2" borderId="0" xfId="1" applyNumberFormat="1" applyFont="1" applyFill="1" applyBorder="1" applyAlignment="1">
      <alignment horizontal="center" vertical="center"/>
    </xf>
    <xf numFmtId="3" fontId="7" fillId="2" borderId="0" xfId="1" quotePrefix="1" applyNumberFormat="1" applyFont="1" applyFill="1" applyBorder="1" applyAlignment="1">
      <alignment horizontal="right" vertical="center"/>
    </xf>
    <xf numFmtId="3" fontId="7" fillId="2" borderId="0" xfId="1" applyNumberFormat="1" applyFont="1" applyFill="1" applyBorder="1" applyAlignment="1">
      <alignment horizontal="right" vertical="center"/>
    </xf>
    <xf numFmtId="3" fontId="7" fillId="2" borderId="5" xfId="1" applyNumberFormat="1" applyFont="1" applyFill="1" applyBorder="1" applyAlignment="1">
      <alignment horizontal="right" vertical="center"/>
    </xf>
    <xf numFmtId="3" fontId="3" fillId="0" borderId="0" xfId="1" quotePrefix="1" applyNumberFormat="1" applyFont="1" applyFill="1" applyBorder="1" applyAlignment="1">
      <alignment horizontal="left" vertical="center"/>
    </xf>
    <xf numFmtId="3" fontId="3" fillId="0" borderId="0" xfId="1" applyNumberFormat="1" applyFont="1" applyFill="1" applyBorder="1" applyAlignment="1">
      <alignment horizontal="left" vertical="center" wrapText="1"/>
    </xf>
    <xf numFmtId="3" fontId="4" fillId="0" borderId="0" xfId="1" applyNumberFormat="1" applyFont="1" applyFill="1" applyBorder="1" applyAlignment="1">
      <alignment horizontal="center" vertical="center" wrapText="1"/>
    </xf>
    <xf numFmtId="3" fontId="3" fillId="0" borderId="0" xfId="1" quotePrefix="1" applyNumberFormat="1" applyFont="1" applyFill="1" applyBorder="1" applyAlignment="1">
      <alignment horizontal="left" vertical="center" wrapText="1"/>
    </xf>
    <xf numFmtId="3" fontId="5" fillId="0" borderId="0" xfId="2" applyNumberFormat="1" applyFont="1" applyFill="1" applyBorder="1" applyAlignment="1">
      <alignment vertical="center"/>
    </xf>
    <xf numFmtId="3" fontId="5" fillId="0" borderId="5" xfId="2" applyNumberFormat="1" applyFont="1" applyFill="1" applyBorder="1" applyAlignment="1">
      <alignment vertical="center"/>
    </xf>
    <xf numFmtId="0" fontId="3" fillId="0" borderId="0" xfId="1" quotePrefix="1" applyFont="1" applyFill="1" applyBorder="1" applyAlignment="1">
      <alignment horizontal="left" vertical="center"/>
    </xf>
    <xf numFmtId="3" fontId="3" fillId="0" borderId="0" xfId="2" applyNumberFormat="1" applyFont="1" applyFill="1" applyBorder="1" applyAlignment="1">
      <alignment vertical="center"/>
    </xf>
    <xf numFmtId="3" fontId="3" fillId="0" borderId="5" xfId="2" applyNumberFormat="1" applyFont="1" applyFill="1" applyBorder="1" applyAlignment="1">
      <alignment vertical="center"/>
    </xf>
    <xf numFmtId="3" fontId="7" fillId="2" borderId="0" xfId="1" applyNumberFormat="1" applyFont="1" applyFill="1" applyBorder="1" applyAlignment="1">
      <alignment horizontal="left" vertical="center" indent="1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/>
    <xf numFmtId="0" fontId="10" fillId="0" borderId="0" xfId="0" applyFont="1" applyFill="1"/>
    <xf numFmtId="0" fontId="3" fillId="0" borderId="0" xfId="0" applyFont="1" applyFill="1"/>
    <xf numFmtId="164" fontId="11" fillId="0" borderId="0" xfId="0" applyNumberFormat="1" applyFont="1" applyFill="1" applyBorder="1" applyAlignment="1">
      <alignment horizontal="left"/>
    </xf>
    <xf numFmtId="1" fontId="5" fillId="0" borderId="0" xfId="0" applyNumberFormat="1" applyFont="1" applyFill="1" applyAlignment="1">
      <alignment horizontal="left"/>
    </xf>
    <xf numFmtId="0" fontId="11" fillId="0" borderId="0" xfId="0" applyFont="1" applyFill="1"/>
    <xf numFmtId="0" fontId="7" fillId="0" borderId="0" xfId="0" applyFont="1" applyFill="1" applyAlignment="1">
      <alignment horizontal="right"/>
    </xf>
    <xf numFmtId="3" fontId="3" fillId="0" borderId="0" xfId="0" applyNumberFormat="1" applyFont="1" applyFill="1" applyAlignment="1"/>
    <xf numFmtId="3" fontId="7" fillId="0" borderId="0" xfId="0" applyNumberFormat="1" applyFont="1" applyFill="1" applyAlignment="1"/>
    <xf numFmtId="3" fontId="5" fillId="0" borderId="0" xfId="0" applyNumberFormat="1" applyFont="1" applyFill="1" applyAlignment="1"/>
    <xf numFmtId="0" fontId="3" fillId="0" borderId="0" xfId="0" applyFont="1" applyFill="1" applyAlignment="1">
      <alignment vertical="center"/>
    </xf>
    <xf numFmtId="0" fontId="10" fillId="0" borderId="0" xfId="0" applyFont="1" applyFill="1" applyAlignment="1"/>
    <xf numFmtId="0" fontId="7" fillId="0" borderId="0" xfId="0" applyFont="1" applyFill="1" applyAlignment="1">
      <alignment vertical="center"/>
    </xf>
    <xf numFmtId="165" fontId="3" fillId="0" borderId="0" xfId="0" applyNumberFormat="1" applyFont="1" applyFill="1" applyAlignment="1"/>
    <xf numFmtId="3" fontId="5" fillId="0" borderId="0" xfId="1" applyNumberFormat="1" applyFont="1" applyFill="1" applyBorder="1" applyAlignment="1">
      <alignment horizontal="left" vertical="center" wrapText="1"/>
    </xf>
    <xf numFmtId="3" fontId="9" fillId="0" borderId="0" xfId="2" applyNumberFormat="1" applyFont="1" applyFill="1" applyBorder="1" applyAlignment="1">
      <alignment vertical="center"/>
    </xf>
    <xf numFmtId="3" fontId="9" fillId="0" borderId="5" xfId="2" applyNumberFormat="1" applyFont="1" applyFill="1" applyBorder="1" applyAlignment="1">
      <alignment vertical="center"/>
    </xf>
    <xf numFmtId="3" fontId="5" fillId="0" borderId="0" xfId="1" quotePrefix="1" applyNumberFormat="1" applyFont="1" applyFill="1" applyBorder="1" applyAlignment="1">
      <alignment horizontal="left" vertical="center"/>
    </xf>
    <xf numFmtId="3" fontId="5" fillId="0" borderId="7" xfId="1" quotePrefix="1" applyNumberFormat="1" applyFont="1" applyFill="1" applyBorder="1" applyAlignment="1">
      <alignment horizontal="left" vertical="center"/>
    </xf>
    <xf numFmtId="3" fontId="4" fillId="0" borderId="7" xfId="1" applyNumberFormat="1" applyFont="1" applyFill="1" applyBorder="1" applyAlignment="1">
      <alignment horizontal="center" vertical="center" wrapText="1"/>
    </xf>
    <xf numFmtId="3" fontId="9" fillId="0" borderId="7" xfId="2" applyNumberFormat="1" applyFont="1" applyFill="1" applyBorder="1" applyAlignment="1">
      <alignment vertical="center"/>
    </xf>
    <xf numFmtId="3" fontId="9" fillId="0" borderId="8" xfId="2" applyNumberFormat="1" applyFont="1" applyFill="1" applyBorder="1" applyAlignment="1">
      <alignment vertical="center"/>
    </xf>
    <xf numFmtId="164" fontId="5" fillId="0" borderId="1" xfId="0" applyNumberFormat="1" applyFont="1" applyFill="1" applyBorder="1" applyAlignment="1">
      <alignment horizontal="left" vertical="center" indent="1"/>
    </xf>
    <xf numFmtId="164" fontId="5" fillId="0" borderId="4" xfId="0" applyNumberFormat="1" applyFont="1" applyFill="1" applyBorder="1" applyAlignment="1">
      <alignment horizontal="left" vertical="center" wrapText="1" indent="1"/>
    </xf>
    <xf numFmtId="164" fontId="5" fillId="0" borderId="6" xfId="0" applyNumberFormat="1" applyFont="1" applyFill="1" applyBorder="1" applyAlignment="1">
      <alignment horizontal="left" vertical="center" indent="1"/>
    </xf>
    <xf numFmtId="0" fontId="3" fillId="0" borderId="4" xfId="2" applyFont="1" applyFill="1" applyBorder="1" applyAlignment="1">
      <alignment horizontal="left" vertical="center" indent="1"/>
    </xf>
    <xf numFmtId="0" fontId="3" fillId="0" borderId="4" xfId="1" applyFont="1" applyFill="1" applyBorder="1" applyAlignment="1">
      <alignment horizontal="left" vertical="center" indent="1"/>
    </xf>
    <xf numFmtId="3" fontId="3" fillId="0" borderId="4" xfId="2" applyNumberFormat="1" applyFont="1" applyFill="1" applyBorder="1" applyAlignment="1">
      <alignment horizontal="left" vertical="center" indent="1"/>
    </xf>
    <xf numFmtId="3" fontId="3" fillId="0" borderId="4" xfId="1" applyNumberFormat="1" applyFont="1" applyFill="1" applyBorder="1" applyAlignment="1">
      <alignment horizontal="left" vertical="center" indent="1"/>
    </xf>
    <xf numFmtId="3" fontId="7" fillId="2" borderId="4" xfId="2" applyNumberFormat="1" applyFont="1" applyFill="1" applyBorder="1" applyAlignment="1">
      <alignment horizontal="left" vertical="center" indent="2"/>
    </xf>
    <xf numFmtId="3" fontId="3" fillId="0" borderId="4" xfId="2" applyNumberFormat="1" applyFont="1" applyFill="1" applyBorder="1" applyAlignment="1">
      <alignment horizontal="left" vertical="center" wrapText="1" indent="1"/>
    </xf>
    <xf numFmtId="3" fontId="5" fillId="0" borderId="4" xfId="2" applyNumberFormat="1" applyFont="1" applyFill="1" applyBorder="1" applyAlignment="1">
      <alignment horizontal="left" vertical="center" indent="1"/>
    </xf>
    <xf numFmtId="3" fontId="5" fillId="0" borderId="4" xfId="1" applyNumberFormat="1" applyFont="1" applyFill="1" applyBorder="1" applyAlignment="1">
      <alignment horizontal="left" vertical="center" indent="1"/>
    </xf>
    <xf numFmtId="3" fontId="5" fillId="0" borderId="6" xfId="1" applyNumberFormat="1" applyFont="1" applyFill="1" applyBorder="1" applyAlignment="1">
      <alignment horizontal="left" vertical="center" indent="1"/>
    </xf>
    <xf numFmtId="43" fontId="3" fillId="0" borderId="0" xfId="2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</cellXfs>
  <cellStyles count="3">
    <cellStyle name="Normal" xfId="0" builtinId="0"/>
    <cellStyle name="Normal 2" xfId="2"/>
    <cellStyle name="Normal_TAB2" xfId="1"/>
  </cellStyles>
  <dxfs count="0"/>
  <tableStyles count="0" defaultTableStyle="TableStyleMedium9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75"/>
  <sheetViews>
    <sheetView showGridLines="0" tabSelected="1" zoomScaleNormal="100" workbookViewId="0"/>
  </sheetViews>
  <sheetFormatPr defaultRowHeight="11.25" x14ac:dyDescent="0.2"/>
  <cols>
    <col min="1" max="1" width="2.140625" style="32" customWidth="1"/>
    <col min="2" max="2" width="11.7109375" style="40" customWidth="1"/>
    <col min="3" max="3" width="50.7109375" style="30" customWidth="1"/>
    <col min="4" max="4" width="12.7109375" style="31" customWidth="1"/>
    <col min="5" max="8" width="15.7109375" style="32" customWidth="1"/>
    <col min="9" max="16384" width="9.140625" style="32"/>
  </cols>
  <sheetData>
    <row r="2" spans="2:8" x14ac:dyDescent="0.2">
      <c r="B2" s="1" t="s">
        <v>50</v>
      </c>
      <c r="C2" s="1"/>
      <c r="D2" s="33"/>
      <c r="E2" s="1"/>
    </row>
    <row r="3" spans="2:8" x14ac:dyDescent="0.2">
      <c r="B3" s="29" t="s">
        <v>116</v>
      </c>
      <c r="C3" s="34"/>
      <c r="D3" s="35"/>
    </row>
    <row r="4" spans="2:8" x14ac:dyDescent="0.2">
      <c r="B4" s="29"/>
      <c r="C4" s="34"/>
      <c r="D4" s="35"/>
      <c r="H4" s="36"/>
    </row>
    <row r="5" spans="2:8" ht="12" thickBot="1" x14ac:dyDescent="0.25">
      <c r="B5" s="29"/>
      <c r="C5" s="34"/>
      <c r="D5" s="35"/>
      <c r="H5" s="36" t="s">
        <v>114</v>
      </c>
    </row>
    <row r="6" spans="2:8" ht="12" customHeight="1" thickTop="1" x14ac:dyDescent="0.2">
      <c r="B6" s="52"/>
      <c r="C6" s="2"/>
      <c r="D6" s="3"/>
      <c r="E6" s="65" t="s">
        <v>26</v>
      </c>
      <c r="F6" s="65" t="s">
        <v>27</v>
      </c>
      <c r="G6" s="65" t="s">
        <v>112</v>
      </c>
      <c r="H6" s="67" t="s">
        <v>28</v>
      </c>
    </row>
    <row r="7" spans="2:8" ht="22.5" customHeight="1" x14ac:dyDescent="0.2">
      <c r="B7" s="53" t="s">
        <v>24</v>
      </c>
      <c r="C7" s="4" t="s">
        <v>25</v>
      </c>
      <c r="D7" s="5"/>
      <c r="E7" s="66"/>
      <c r="F7" s="66"/>
      <c r="G7" s="66"/>
      <c r="H7" s="68"/>
    </row>
    <row r="8" spans="2:8" ht="12" thickBot="1" x14ac:dyDescent="0.25">
      <c r="B8" s="54"/>
      <c r="C8" s="6"/>
      <c r="D8" s="7"/>
      <c r="E8" s="8" t="s">
        <v>132</v>
      </c>
      <c r="F8" s="8" t="s">
        <v>133</v>
      </c>
      <c r="G8" s="8" t="s">
        <v>134</v>
      </c>
      <c r="H8" s="9" t="s">
        <v>135</v>
      </c>
    </row>
    <row r="9" spans="2:8" s="30" customFormat="1" ht="12" thickTop="1" x14ac:dyDescent="0.2">
      <c r="B9" s="55" t="s">
        <v>1</v>
      </c>
      <c r="C9" s="12" t="s">
        <v>29</v>
      </c>
      <c r="D9" s="10" t="s">
        <v>2</v>
      </c>
      <c r="E9" s="23">
        <f>+E10+E11</f>
        <v>37240.561000000002</v>
      </c>
      <c r="F9" s="23">
        <f t="shared" ref="F9:H9" si="0">+F10+F11</f>
        <v>27572.643</v>
      </c>
      <c r="G9" s="23">
        <f t="shared" si="0"/>
        <v>9304.1229999999996</v>
      </c>
      <c r="H9" s="24">
        <f t="shared" si="0"/>
        <v>363.79500000000002</v>
      </c>
    </row>
    <row r="10" spans="2:8" s="30" customFormat="1" x14ac:dyDescent="0.2">
      <c r="B10" s="55" t="s">
        <v>51</v>
      </c>
      <c r="C10" s="25" t="s">
        <v>52</v>
      </c>
      <c r="D10" s="10">
        <v>2</v>
      </c>
      <c r="E10" s="26">
        <v>5720.7839999999997</v>
      </c>
      <c r="F10" s="26">
        <v>3668.502</v>
      </c>
      <c r="G10" s="26">
        <v>2035.335</v>
      </c>
      <c r="H10" s="27">
        <v>16.946999999999999</v>
      </c>
    </row>
    <row r="11" spans="2:8" s="30" customFormat="1" x14ac:dyDescent="0.2">
      <c r="B11" s="55" t="s">
        <v>3</v>
      </c>
      <c r="C11" s="12" t="s">
        <v>53</v>
      </c>
      <c r="D11" s="10" t="s">
        <v>4</v>
      </c>
      <c r="E11" s="23">
        <f>+E12+E13</f>
        <v>31519.777000000002</v>
      </c>
      <c r="F11" s="23">
        <f t="shared" ref="F11:H11" si="1">+F12+F13</f>
        <v>23904.141</v>
      </c>
      <c r="G11" s="23">
        <f t="shared" si="1"/>
        <v>7268.7880000000005</v>
      </c>
      <c r="H11" s="24">
        <f t="shared" si="1"/>
        <v>346.84800000000001</v>
      </c>
    </row>
    <row r="12" spans="2:8" s="30" customFormat="1" x14ac:dyDescent="0.2">
      <c r="B12" s="55" t="s">
        <v>5</v>
      </c>
      <c r="C12" s="12" t="s">
        <v>54</v>
      </c>
      <c r="D12" s="10">
        <v>4</v>
      </c>
      <c r="E12" s="26">
        <v>1031.527</v>
      </c>
      <c r="F12" s="26">
        <v>974.58299999999997</v>
      </c>
      <c r="G12" s="26">
        <v>56.944000000000003</v>
      </c>
      <c r="H12" s="27">
        <v>0</v>
      </c>
    </row>
    <row r="13" spans="2:8" s="30" customFormat="1" x14ac:dyDescent="0.2">
      <c r="B13" s="55" t="s">
        <v>6</v>
      </c>
      <c r="C13" s="12" t="s">
        <v>55</v>
      </c>
      <c r="D13" s="10">
        <v>5</v>
      </c>
      <c r="E13" s="26">
        <v>30488.25</v>
      </c>
      <c r="F13" s="26">
        <v>22929.558000000001</v>
      </c>
      <c r="G13" s="26">
        <v>7211.8440000000001</v>
      </c>
      <c r="H13" s="27">
        <v>346.84800000000001</v>
      </c>
    </row>
    <row r="14" spans="2:8" s="30" customFormat="1" ht="22.5" x14ac:dyDescent="0.2">
      <c r="B14" s="56" t="s">
        <v>56</v>
      </c>
      <c r="C14" s="11" t="s">
        <v>57</v>
      </c>
      <c r="D14" s="10" t="s">
        <v>7</v>
      </c>
      <c r="E14" s="23">
        <f>+E10+E12</f>
        <v>6752.3109999999997</v>
      </c>
      <c r="F14" s="23">
        <f t="shared" ref="F14:H14" si="2">+F10+F12</f>
        <v>4643.085</v>
      </c>
      <c r="G14" s="23">
        <f t="shared" si="2"/>
        <v>2092.279</v>
      </c>
      <c r="H14" s="24">
        <f t="shared" si="2"/>
        <v>16.946999999999999</v>
      </c>
    </row>
    <row r="15" spans="2:8" s="30" customFormat="1" x14ac:dyDescent="0.2">
      <c r="B15" s="55" t="s">
        <v>8</v>
      </c>
      <c r="C15" s="12" t="s">
        <v>30</v>
      </c>
      <c r="D15" s="10">
        <v>7</v>
      </c>
      <c r="E15" s="26">
        <v>10469.833000000001</v>
      </c>
      <c r="F15" s="26">
        <v>7382.9750000000004</v>
      </c>
      <c r="G15" s="26">
        <v>3020.1970000000001</v>
      </c>
      <c r="H15" s="27">
        <v>66.661000000000001</v>
      </c>
    </row>
    <row r="16" spans="2:8" s="30" customFormat="1" x14ac:dyDescent="0.2">
      <c r="B16" s="56" t="s">
        <v>9</v>
      </c>
      <c r="C16" s="12" t="s">
        <v>31</v>
      </c>
      <c r="D16" s="10" t="s">
        <v>10</v>
      </c>
      <c r="E16" s="23">
        <f>+E9-E15</f>
        <v>26770.728000000003</v>
      </c>
      <c r="F16" s="23">
        <f t="shared" ref="F16:H16" si="3">+F9-F15</f>
        <v>20189.667999999998</v>
      </c>
      <c r="G16" s="23">
        <f t="shared" si="3"/>
        <v>6283.9259999999995</v>
      </c>
      <c r="H16" s="24">
        <f t="shared" si="3"/>
        <v>297.13400000000001</v>
      </c>
    </row>
    <row r="17" spans="2:8" s="30" customFormat="1" x14ac:dyDescent="0.2">
      <c r="B17" s="55" t="s">
        <v>58</v>
      </c>
      <c r="C17" s="12" t="s">
        <v>32</v>
      </c>
      <c r="D17" s="10">
        <v>9</v>
      </c>
      <c r="E17" s="26">
        <v>5340.6750000000002</v>
      </c>
      <c r="F17" s="26">
        <v>3126.145</v>
      </c>
      <c r="G17" s="26">
        <v>2171.692</v>
      </c>
      <c r="H17" s="27">
        <v>42.838000000000001</v>
      </c>
    </row>
    <row r="18" spans="2:8" s="30" customFormat="1" x14ac:dyDescent="0.2">
      <c r="B18" s="56" t="s">
        <v>11</v>
      </c>
      <c r="C18" s="12" t="s">
        <v>33</v>
      </c>
      <c r="D18" s="10" t="s">
        <v>12</v>
      </c>
      <c r="E18" s="23">
        <f>+E16-E17</f>
        <v>21430.053000000004</v>
      </c>
      <c r="F18" s="23">
        <f t="shared" ref="F18:H18" si="4">+F16-F17</f>
        <v>17063.522999999997</v>
      </c>
      <c r="G18" s="23">
        <f t="shared" si="4"/>
        <v>4112.2339999999995</v>
      </c>
      <c r="H18" s="24">
        <f t="shared" si="4"/>
        <v>254.29600000000002</v>
      </c>
    </row>
    <row r="19" spans="2:8" s="30" customFormat="1" x14ac:dyDescent="0.2">
      <c r="B19" s="55" t="s">
        <v>59</v>
      </c>
      <c r="C19" s="12" t="s">
        <v>34</v>
      </c>
      <c r="D19" s="10">
        <v>11</v>
      </c>
      <c r="E19" s="26">
        <v>21269.696</v>
      </c>
      <c r="F19" s="26">
        <v>17283.080000000002</v>
      </c>
      <c r="G19" s="26">
        <v>3731.8519999999999</v>
      </c>
      <c r="H19" s="27">
        <v>254.76400000000001</v>
      </c>
    </row>
    <row r="20" spans="2:8" s="37" customFormat="1" x14ac:dyDescent="0.2">
      <c r="B20" s="57" t="s">
        <v>60</v>
      </c>
      <c r="C20" s="14" t="s">
        <v>35</v>
      </c>
      <c r="D20" s="13">
        <v>12</v>
      </c>
      <c r="E20" s="26">
        <v>0</v>
      </c>
      <c r="F20" s="26">
        <v>0</v>
      </c>
      <c r="G20" s="26">
        <v>0</v>
      </c>
      <c r="H20" s="27">
        <v>0</v>
      </c>
    </row>
    <row r="21" spans="2:8" s="37" customFormat="1" x14ac:dyDescent="0.2">
      <c r="B21" s="57" t="s">
        <v>61</v>
      </c>
      <c r="C21" s="14" t="s">
        <v>36</v>
      </c>
      <c r="D21" s="13">
        <v>13</v>
      </c>
      <c r="E21" s="26">
        <v>280.96600000000001</v>
      </c>
      <c r="F21" s="26">
        <v>225.51300000000001</v>
      </c>
      <c r="G21" s="26">
        <v>54.984999999999999</v>
      </c>
      <c r="H21" s="27">
        <v>0.46800000000000003</v>
      </c>
    </row>
    <row r="22" spans="2:8" s="37" customFormat="1" x14ac:dyDescent="0.2">
      <c r="B22" s="58" t="s">
        <v>13</v>
      </c>
      <c r="C22" s="14" t="s">
        <v>37</v>
      </c>
      <c r="D22" s="13" t="s">
        <v>14</v>
      </c>
      <c r="E22" s="23">
        <f>ROUND(E18-E19-E20+E21,3)</f>
        <v>441.32299999999998</v>
      </c>
      <c r="F22" s="23">
        <f t="shared" ref="F22:H22" si="5">ROUND(F18-F19-F20+F21,3)</f>
        <v>5.9560000000000004</v>
      </c>
      <c r="G22" s="23">
        <f t="shared" si="5"/>
        <v>435.36700000000002</v>
      </c>
      <c r="H22" s="24">
        <f t="shared" si="5"/>
        <v>0</v>
      </c>
    </row>
    <row r="23" spans="2:8" s="37" customFormat="1" x14ac:dyDescent="0.2">
      <c r="B23" s="57" t="s">
        <v>62</v>
      </c>
      <c r="C23" s="19" t="s">
        <v>38</v>
      </c>
      <c r="D23" s="13">
        <v>15</v>
      </c>
      <c r="E23" s="26">
        <v>29027.969000000001</v>
      </c>
      <c r="F23" s="26">
        <v>24598.156999999999</v>
      </c>
      <c r="G23" s="26">
        <v>3386.5990000000002</v>
      </c>
      <c r="H23" s="27">
        <v>1043.213</v>
      </c>
    </row>
    <row r="24" spans="2:8" s="37" customFormat="1" x14ac:dyDescent="0.2">
      <c r="B24" s="57" t="s">
        <v>63</v>
      </c>
      <c r="C24" s="19" t="s">
        <v>117</v>
      </c>
      <c r="D24" s="13">
        <v>16</v>
      </c>
      <c r="E24" s="26">
        <v>1201.2629999999999</v>
      </c>
      <c r="F24" s="26">
        <v>848.596</v>
      </c>
      <c r="G24" s="26">
        <v>334.791</v>
      </c>
      <c r="H24" s="27">
        <v>497.82400000000001</v>
      </c>
    </row>
    <row r="25" spans="2:8" s="37" customFormat="1" x14ac:dyDescent="0.2">
      <c r="B25" s="57" t="s">
        <v>64</v>
      </c>
      <c r="C25" s="14" t="s">
        <v>39</v>
      </c>
      <c r="D25" s="13">
        <v>17</v>
      </c>
      <c r="E25" s="26">
        <v>866.35</v>
      </c>
      <c r="F25" s="26">
        <v>700.74400000000003</v>
      </c>
      <c r="G25" s="26">
        <v>120.383</v>
      </c>
      <c r="H25" s="27">
        <v>45.222999999999999</v>
      </c>
    </row>
    <row r="26" spans="2:8" s="37" customFormat="1" x14ac:dyDescent="0.2">
      <c r="B26" s="57" t="s">
        <v>65</v>
      </c>
      <c r="C26" s="14" t="s">
        <v>118</v>
      </c>
      <c r="D26" s="13" t="s">
        <v>15</v>
      </c>
      <c r="E26" s="23">
        <f>+E30+E31</f>
        <v>7488.4370000000008</v>
      </c>
      <c r="F26" s="23">
        <f t="shared" ref="F26:H26" si="6">+F30+F31</f>
        <v>7755.9110000000001</v>
      </c>
      <c r="G26" s="23">
        <f t="shared" si="6"/>
        <v>212.47399999999999</v>
      </c>
      <c r="H26" s="24">
        <f t="shared" si="6"/>
        <v>0</v>
      </c>
    </row>
    <row r="27" spans="2:8" s="38" customFormat="1" x14ac:dyDescent="0.2">
      <c r="B27" s="59" t="s">
        <v>63</v>
      </c>
      <c r="C27" s="28" t="s">
        <v>119</v>
      </c>
      <c r="D27" s="15"/>
      <c r="E27" s="16" t="s">
        <v>115</v>
      </c>
      <c r="F27" s="16" t="s">
        <v>115</v>
      </c>
      <c r="G27" s="17">
        <v>79.831999999999994</v>
      </c>
      <c r="H27" s="18">
        <v>0</v>
      </c>
    </row>
    <row r="28" spans="2:8" s="38" customFormat="1" x14ac:dyDescent="0.2">
      <c r="B28" s="59" t="s">
        <v>63</v>
      </c>
      <c r="C28" s="28" t="s">
        <v>120</v>
      </c>
      <c r="D28" s="15"/>
      <c r="E28" s="16" t="s">
        <v>115</v>
      </c>
      <c r="F28" s="17">
        <v>0</v>
      </c>
      <c r="G28" s="16" t="s">
        <v>115</v>
      </c>
      <c r="H28" s="18">
        <v>0</v>
      </c>
    </row>
    <row r="29" spans="2:8" s="38" customFormat="1" x14ac:dyDescent="0.2">
      <c r="B29" s="59" t="s">
        <v>63</v>
      </c>
      <c r="C29" s="28" t="s">
        <v>121</v>
      </c>
      <c r="D29" s="15"/>
      <c r="E29" s="16" t="s">
        <v>115</v>
      </c>
      <c r="F29" s="17">
        <v>400.11599999999999</v>
      </c>
      <c r="G29" s="17">
        <v>0</v>
      </c>
      <c r="H29" s="18" t="s">
        <v>115</v>
      </c>
    </row>
    <row r="30" spans="2:8" s="37" customFormat="1" x14ac:dyDescent="0.2">
      <c r="B30" s="58" t="s">
        <v>66</v>
      </c>
      <c r="C30" s="14" t="s">
        <v>122</v>
      </c>
      <c r="D30" s="13">
        <v>19</v>
      </c>
      <c r="E30" s="26">
        <v>7475.1180000000004</v>
      </c>
      <c r="F30" s="26">
        <v>7755.9110000000001</v>
      </c>
      <c r="G30" s="26">
        <v>199.155</v>
      </c>
      <c r="H30" s="27">
        <v>0</v>
      </c>
    </row>
    <row r="31" spans="2:8" s="37" customFormat="1" x14ac:dyDescent="0.2">
      <c r="B31" s="58" t="s">
        <v>67</v>
      </c>
      <c r="C31" s="14" t="s">
        <v>123</v>
      </c>
      <c r="D31" s="13">
        <v>20</v>
      </c>
      <c r="E31" s="26">
        <v>13.319000000000001</v>
      </c>
      <c r="F31" s="26">
        <v>0</v>
      </c>
      <c r="G31" s="26">
        <v>13.319000000000001</v>
      </c>
      <c r="H31" s="27">
        <v>0</v>
      </c>
    </row>
    <row r="32" spans="2:8" s="37" customFormat="1" x14ac:dyDescent="0.2">
      <c r="B32" s="58" t="s">
        <v>16</v>
      </c>
      <c r="C32" s="14" t="s">
        <v>40</v>
      </c>
      <c r="D32" s="13" t="s">
        <v>17</v>
      </c>
      <c r="E32" s="23">
        <f>+E22+E23+E24-E25-E26</f>
        <v>22315.768</v>
      </c>
      <c r="F32" s="23">
        <f t="shared" ref="F32:H32" si="7">+F22+F23+F24-F25-F26</f>
        <v>16996.054</v>
      </c>
      <c r="G32" s="23">
        <f t="shared" si="7"/>
        <v>3823.9000000000005</v>
      </c>
      <c r="H32" s="24">
        <f t="shared" si="7"/>
        <v>1495.8140000000001</v>
      </c>
    </row>
    <row r="33" spans="2:8" s="37" customFormat="1" x14ac:dyDescent="0.2">
      <c r="B33" s="57" t="s">
        <v>68</v>
      </c>
      <c r="C33" s="14" t="s">
        <v>41</v>
      </c>
      <c r="D33" s="13">
        <v>22</v>
      </c>
      <c r="E33" s="26">
        <v>19714.598999999998</v>
      </c>
      <c r="F33" s="26">
        <v>18288.258999999998</v>
      </c>
      <c r="G33" s="26">
        <v>1420.4079999999999</v>
      </c>
      <c r="H33" s="27">
        <v>5.9320000000000004</v>
      </c>
    </row>
    <row r="34" spans="2:8" s="37" customFormat="1" x14ac:dyDescent="0.2">
      <c r="B34" s="57" t="s">
        <v>69</v>
      </c>
      <c r="C34" s="14" t="s">
        <v>70</v>
      </c>
      <c r="D34" s="13" t="s">
        <v>101</v>
      </c>
      <c r="E34" s="23">
        <f>+E35+E36+E37</f>
        <v>22704.246999999999</v>
      </c>
      <c r="F34" s="23">
        <f t="shared" ref="F34:H34" si="8">+F35+F36+F37</f>
        <v>6182.0889999999999</v>
      </c>
      <c r="G34" s="23">
        <f t="shared" si="8"/>
        <v>640.48599999999999</v>
      </c>
      <c r="H34" s="24">
        <f t="shared" si="8"/>
        <v>15881.671999999999</v>
      </c>
    </row>
    <row r="35" spans="2:8" s="37" customFormat="1" x14ac:dyDescent="0.2">
      <c r="B35" s="58" t="s">
        <v>71</v>
      </c>
      <c r="C35" s="19" t="s">
        <v>72</v>
      </c>
      <c r="D35" s="13">
        <v>24</v>
      </c>
      <c r="E35" s="26">
        <v>10334.859</v>
      </c>
      <c r="F35" s="26">
        <v>194.79900000000001</v>
      </c>
      <c r="G35" s="26">
        <v>0</v>
      </c>
      <c r="H35" s="27">
        <v>10140.06</v>
      </c>
    </row>
    <row r="36" spans="2:8" s="37" customFormat="1" x14ac:dyDescent="0.2">
      <c r="B36" s="58" t="s">
        <v>100</v>
      </c>
      <c r="C36" s="19" t="s">
        <v>99</v>
      </c>
      <c r="D36" s="13">
        <v>25</v>
      </c>
      <c r="E36" s="26">
        <v>4752.03</v>
      </c>
      <c r="F36" s="26">
        <v>4088.3049999999998</v>
      </c>
      <c r="G36" s="26">
        <v>630.46699999999998</v>
      </c>
      <c r="H36" s="27">
        <v>33.258000000000003</v>
      </c>
    </row>
    <row r="37" spans="2:8" s="37" customFormat="1" x14ac:dyDescent="0.2">
      <c r="B37" s="58" t="s">
        <v>73</v>
      </c>
      <c r="C37" s="19" t="s">
        <v>74</v>
      </c>
      <c r="D37" s="13">
        <v>26</v>
      </c>
      <c r="E37" s="26">
        <v>7617.3580000000002</v>
      </c>
      <c r="F37" s="26">
        <v>1898.9849999999999</v>
      </c>
      <c r="G37" s="26">
        <v>10.019</v>
      </c>
      <c r="H37" s="27">
        <v>5708.3540000000003</v>
      </c>
    </row>
    <row r="38" spans="2:8" s="37" customFormat="1" x14ac:dyDescent="0.2">
      <c r="B38" s="57" t="s">
        <v>75</v>
      </c>
      <c r="C38" s="14" t="s">
        <v>124</v>
      </c>
      <c r="D38" s="13">
        <v>27</v>
      </c>
      <c r="E38" s="26">
        <v>2424.9250000000002</v>
      </c>
      <c r="F38" s="26">
        <v>3225.1509999999998</v>
      </c>
      <c r="G38" s="26">
        <v>2726.1190000000001</v>
      </c>
      <c r="H38" s="27">
        <v>8397.2690000000002</v>
      </c>
    </row>
    <row r="39" spans="2:8" s="37" customFormat="1" x14ac:dyDescent="0.2">
      <c r="B39" s="57" t="s">
        <v>68</v>
      </c>
      <c r="C39" s="19" t="s">
        <v>42</v>
      </c>
      <c r="D39" s="13">
        <v>28</v>
      </c>
      <c r="E39" s="26">
        <v>54.814999999999998</v>
      </c>
      <c r="F39" s="26">
        <v>31.994</v>
      </c>
      <c r="G39" s="26">
        <v>22.817</v>
      </c>
      <c r="H39" s="27">
        <v>4.0000000000000001E-3</v>
      </c>
    </row>
    <row r="40" spans="2:8" s="37" customFormat="1" x14ac:dyDescent="0.2">
      <c r="B40" s="57" t="s">
        <v>76</v>
      </c>
      <c r="C40" s="14" t="s">
        <v>43</v>
      </c>
      <c r="D40" s="13">
        <v>29</v>
      </c>
      <c r="E40" s="26">
        <v>32169.649000000001</v>
      </c>
      <c r="F40" s="26">
        <v>11173.233</v>
      </c>
      <c r="G40" s="26">
        <v>634.15899999999999</v>
      </c>
      <c r="H40" s="27">
        <v>20362.257000000001</v>
      </c>
    </row>
    <row r="41" spans="2:8" s="37" customFormat="1" x14ac:dyDescent="0.2">
      <c r="B41" s="60" t="s">
        <v>77</v>
      </c>
      <c r="C41" s="20" t="s">
        <v>78</v>
      </c>
      <c r="D41" s="13">
        <v>30</v>
      </c>
      <c r="E41" s="26">
        <v>3446.107</v>
      </c>
      <c r="F41" s="26">
        <v>3028.5479999999998</v>
      </c>
      <c r="G41" s="26">
        <v>310.38799999999998</v>
      </c>
      <c r="H41" s="27">
        <v>107.17100000000001</v>
      </c>
    </row>
    <row r="42" spans="2:8" s="37" customFormat="1" ht="22.5" x14ac:dyDescent="0.2">
      <c r="B42" s="60" t="s">
        <v>79</v>
      </c>
      <c r="C42" s="20" t="s">
        <v>80</v>
      </c>
      <c r="D42" s="13" t="s">
        <v>102</v>
      </c>
      <c r="E42" s="23">
        <f>+E40+E41</f>
        <v>35615.756000000001</v>
      </c>
      <c r="F42" s="23">
        <f t="shared" ref="F42:H42" si="9">+F40+F41</f>
        <v>14201.780999999999</v>
      </c>
      <c r="G42" s="23">
        <f t="shared" si="9"/>
        <v>944.54700000000003</v>
      </c>
      <c r="H42" s="24">
        <f t="shared" si="9"/>
        <v>20469.428</v>
      </c>
    </row>
    <row r="43" spans="2:8" s="37" customFormat="1" x14ac:dyDescent="0.2">
      <c r="B43" s="57" t="s">
        <v>75</v>
      </c>
      <c r="C43" s="14" t="s">
        <v>125</v>
      </c>
      <c r="D43" s="13">
        <v>32</v>
      </c>
      <c r="E43" s="26">
        <v>4412.9690000000001</v>
      </c>
      <c r="F43" s="26">
        <v>12602.352000000001</v>
      </c>
      <c r="G43" s="26">
        <v>972.02099999999996</v>
      </c>
      <c r="H43" s="27">
        <v>2762.21</v>
      </c>
    </row>
    <row r="44" spans="2:8" s="37" customFormat="1" x14ac:dyDescent="0.2">
      <c r="B44" s="59" t="s">
        <v>75</v>
      </c>
      <c r="C44" s="28" t="s">
        <v>119</v>
      </c>
      <c r="D44" s="15"/>
      <c r="E44" s="16" t="s">
        <v>115</v>
      </c>
      <c r="F44" s="16" t="s">
        <v>115</v>
      </c>
      <c r="G44" s="17">
        <v>83.68</v>
      </c>
      <c r="H44" s="18">
        <v>1197.3030000000001</v>
      </c>
    </row>
    <row r="45" spans="2:8" s="37" customFormat="1" x14ac:dyDescent="0.2">
      <c r="B45" s="59" t="s">
        <v>75</v>
      </c>
      <c r="C45" s="28" t="s">
        <v>120</v>
      </c>
      <c r="D45" s="15"/>
      <c r="E45" s="16" t="s">
        <v>115</v>
      </c>
      <c r="F45" s="17">
        <v>2466.8739999999998</v>
      </c>
      <c r="G45" s="16" t="s">
        <v>115</v>
      </c>
      <c r="H45" s="18">
        <v>19.518999999999998</v>
      </c>
    </row>
    <row r="46" spans="2:8" s="37" customFormat="1" x14ac:dyDescent="0.2">
      <c r="B46" s="59" t="s">
        <v>75</v>
      </c>
      <c r="C46" s="28" t="s">
        <v>121</v>
      </c>
      <c r="D46" s="15"/>
      <c r="E46" s="16" t="s">
        <v>115</v>
      </c>
      <c r="F46" s="17">
        <v>8153.8590000000004</v>
      </c>
      <c r="G46" s="17">
        <v>2.379</v>
      </c>
      <c r="H46" s="18" t="s">
        <v>115</v>
      </c>
    </row>
    <row r="47" spans="2:8" s="37" customFormat="1" ht="18" x14ac:dyDescent="0.2">
      <c r="B47" s="58" t="s">
        <v>18</v>
      </c>
      <c r="C47" s="14" t="s">
        <v>44</v>
      </c>
      <c r="D47" s="21" t="s">
        <v>103</v>
      </c>
      <c r="E47" s="23">
        <f>+E32+E33+E34+E38-E39-E40-E43</f>
        <v>30522.105999999996</v>
      </c>
      <c r="F47" s="23">
        <f t="shared" ref="F47:H47" si="10">+F32+F33+F34+F38-F39-F40-F43</f>
        <v>20883.973999999995</v>
      </c>
      <c r="G47" s="23">
        <f t="shared" si="10"/>
        <v>6981.916000000002</v>
      </c>
      <c r="H47" s="24">
        <f t="shared" si="10"/>
        <v>2656.2159999999958</v>
      </c>
    </row>
    <row r="48" spans="2:8" s="37" customFormat="1" x14ac:dyDescent="0.2">
      <c r="B48" s="57" t="s">
        <v>19</v>
      </c>
      <c r="C48" s="14" t="s">
        <v>45</v>
      </c>
      <c r="D48" s="13">
        <v>34</v>
      </c>
      <c r="E48" s="26">
        <v>33934.357000000004</v>
      </c>
      <c r="F48" s="26">
        <v>25958.106</v>
      </c>
      <c r="G48" s="26">
        <v>7522.232</v>
      </c>
      <c r="H48" s="27">
        <v>454.01900000000001</v>
      </c>
    </row>
    <row r="49" spans="2:9" s="37" customFormat="1" x14ac:dyDescent="0.2">
      <c r="B49" s="58" t="s">
        <v>20</v>
      </c>
      <c r="C49" s="22" t="s">
        <v>81</v>
      </c>
      <c r="D49" s="13">
        <v>35</v>
      </c>
      <c r="E49" s="26">
        <v>0</v>
      </c>
      <c r="F49" s="26">
        <v>0</v>
      </c>
      <c r="G49" s="26">
        <v>0</v>
      </c>
      <c r="H49" s="27">
        <v>0</v>
      </c>
    </row>
    <row r="50" spans="2:9" s="37" customFormat="1" x14ac:dyDescent="0.2">
      <c r="B50" s="58" t="s">
        <v>21</v>
      </c>
      <c r="C50" s="19" t="s">
        <v>46</v>
      </c>
      <c r="D50" s="13" t="s">
        <v>104</v>
      </c>
      <c r="E50" s="23">
        <f>+ROUND(E51+E17,3)</f>
        <v>1928.424</v>
      </c>
      <c r="F50" s="23">
        <f t="shared" ref="F50:H50" si="11">+ROUND(F51+F17,3)</f>
        <v>-1947.9870000000001</v>
      </c>
      <c r="G50" s="23">
        <f t="shared" si="11"/>
        <v>1631.376</v>
      </c>
      <c r="H50" s="24">
        <f t="shared" si="11"/>
        <v>2245.0349999999999</v>
      </c>
    </row>
    <row r="51" spans="2:9" s="37" customFormat="1" x14ac:dyDescent="0.2">
      <c r="B51" s="58" t="s">
        <v>22</v>
      </c>
      <c r="C51" s="19" t="s">
        <v>47</v>
      </c>
      <c r="D51" s="13" t="s">
        <v>105</v>
      </c>
      <c r="E51" s="23">
        <f>+E47-E48+E49</f>
        <v>-3412.2510000000075</v>
      </c>
      <c r="F51" s="23">
        <f t="shared" ref="F51:H51" si="12">+F47-F48+F49</f>
        <v>-5074.1320000000051</v>
      </c>
      <c r="G51" s="23">
        <f t="shared" si="12"/>
        <v>-540.31599999999798</v>
      </c>
      <c r="H51" s="24">
        <f t="shared" si="12"/>
        <v>2202.1969999999956</v>
      </c>
    </row>
    <row r="52" spans="2:9" s="37" customFormat="1" x14ac:dyDescent="0.2">
      <c r="B52" s="57" t="s">
        <v>82</v>
      </c>
      <c r="C52" s="19" t="s">
        <v>126</v>
      </c>
      <c r="D52" s="13" t="s">
        <v>106</v>
      </c>
      <c r="E52" s="23">
        <f>+E53+E54</f>
        <v>734.25300000000004</v>
      </c>
      <c r="F52" s="23">
        <f t="shared" ref="F52:H52" si="13">+F53+F54</f>
        <v>307.363</v>
      </c>
      <c r="G52" s="23">
        <f t="shared" si="13"/>
        <v>1128.298</v>
      </c>
      <c r="H52" s="24">
        <f t="shared" si="13"/>
        <v>20.867999999999999</v>
      </c>
    </row>
    <row r="53" spans="2:9" s="37" customFormat="1" x14ac:dyDescent="0.2">
      <c r="B53" s="58" t="s">
        <v>83</v>
      </c>
      <c r="C53" s="19" t="s">
        <v>127</v>
      </c>
      <c r="D53" s="13">
        <v>39</v>
      </c>
      <c r="E53" s="26">
        <v>0</v>
      </c>
      <c r="F53" s="26">
        <v>0</v>
      </c>
      <c r="G53" s="26">
        <v>0</v>
      </c>
      <c r="H53" s="27">
        <v>0</v>
      </c>
    </row>
    <row r="54" spans="2:9" s="37" customFormat="1" x14ac:dyDescent="0.2">
      <c r="B54" s="58" t="s">
        <v>84</v>
      </c>
      <c r="C54" s="19" t="s">
        <v>128</v>
      </c>
      <c r="D54" s="13">
        <v>40</v>
      </c>
      <c r="E54" s="26">
        <v>734.25300000000004</v>
      </c>
      <c r="F54" s="26">
        <v>307.363</v>
      </c>
      <c r="G54" s="26">
        <v>1128.298</v>
      </c>
      <c r="H54" s="27">
        <v>20.867999999999999</v>
      </c>
    </row>
    <row r="55" spans="2:9" s="37" customFormat="1" x14ac:dyDescent="0.2">
      <c r="B55" s="57" t="s">
        <v>82</v>
      </c>
      <c r="C55" s="14" t="s">
        <v>129</v>
      </c>
      <c r="D55" s="13">
        <v>41</v>
      </c>
      <c r="E55" s="26">
        <v>4942.5450000000001</v>
      </c>
      <c r="F55" s="26">
        <v>5348.5529999999999</v>
      </c>
      <c r="G55" s="26">
        <v>305.76799999999997</v>
      </c>
      <c r="H55" s="27">
        <v>10.500999999999999</v>
      </c>
    </row>
    <row r="56" spans="2:9" s="38" customFormat="1" x14ac:dyDescent="0.2">
      <c r="B56" s="59" t="s">
        <v>85</v>
      </c>
      <c r="C56" s="28" t="s">
        <v>119</v>
      </c>
      <c r="D56" s="15"/>
      <c r="E56" s="16" t="s">
        <v>115</v>
      </c>
      <c r="F56" s="16" t="s">
        <v>115</v>
      </c>
      <c r="G56" s="17">
        <v>6.3959999999999999</v>
      </c>
      <c r="H56" s="18">
        <v>0</v>
      </c>
    </row>
    <row r="57" spans="2:9" s="38" customFormat="1" x14ac:dyDescent="0.2">
      <c r="B57" s="59" t="s">
        <v>85</v>
      </c>
      <c r="C57" s="28" t="s">
        <v>120</v>
      </c>
      <c r="D57" s="15"/>
      <c r="E57" s="16" t="s">
        <v>115</v>
      </c>
      <c r="F57" s="17">
        <v>714.505</v>
      </c>
      <c r="G57" s="16" t="s">
        <v>115</v>
      </c>
      <c r="H57" s="18">
        <v>0</v>
      </c>
    </row>
    <row r="58" spans="2:9" s="38" customFormat="1" x14ac:dyDescent="0.2">
      <c r="B58" s="59" t="s">
        <v>85</v>
      </c>
      <c r="C58" s="28" t="s">
        <v>121</v>
      </c>
      <c r="D58" s="15"/>
      <c r="E58" s="16" t="s">
        <v>115</v>
      </c>
      <c r="F58" s="17">
        <v>1.3759999999999999</v>
      </c>
      <c r="G58" s="17">
        <v>0</v>
      </c>
      <c r="H58" s="18" t="s">
        <v>115</v>
      </c>
    </row>
    <row r="59" spans="2:9" s="37" customFormat="1" x14ac:dyDescent="0.2">
      <c r="B59" s="57" t="s">
        <v>23</v>
      </c>
      <c r="C59" s="14" t="s">
        <v>48</v>
      </c>
      <c r="D59" s="13" t="s">
        <v>107</v>
      </c>
      <c r="E59" s="23">
        <f>+E60+E61</f>
        <v>3435.5929999999998</v>
      </c>
      <c r="F59" s="23">
        <f t="shared" ref="F59:H59" si="14">+F60+F61</f>
        <v>1578.3909999999998</v>
      </c>
      <c r="G59" s="23">
        <f t="shared" si="14"/>
        <v>1837.6770000000001</v>
      </c>
      <c r="H59" s="24">
        <f t="shared" si="14"/>
        <v>19.524999999999999</v>
      </c>
    </row>
    <row r="60" spans="2:9" s="37" customFormat="1" x14ac:dyDescent="0.2">
      <c r="B60" s="58" t="s">
        <v>86</v>
      </c>
      <c r="C60" s="19" t="s">
        <v>87</v>
      </c>
      <c r="D60" s="13">
        <v>43</v>
      </c>
      <c r="E60" s="26">
        <v>3415.42</v>
      </c>
      <c r="F60" s="26">
        <v>1566.7529999999999</v>
      </c>
      <c r="G60" s="26">
        <v>1829.1420000000001</v>
      </c>
      <c r="H60" s="27">
        <v>19.524999999999999</v>
      </c>
    </row>
    <row r="61" spans="2:9" s="37" customFormat="1" x14ac:dyDescent="0.2">
      <c r="B61" s="58" t="s">
        <v>88</v>
      </c>
      <c r="C61" s="22" t="s">
        <v>89</v>
      </c>
      <c r="D61" s="13">
        <v>44</v>
      </c>
      <c r="E61" s="26">
        <v>20.172999999999998</v>
      </c>
      <c r="F61" s="26">
        <v>11.638</v>
      </c>
      <c r="G61" s="26">
        <v>8.5350000000000001</v>
      </c>
      <c r="H61" s="27">
        <v>0</v>
      </c>
    </row>
    <row r="62" spans="2:9" s="37" customFormat="1" x14ac:dyDescent="0.2">
      <c r="B62" s="57" t="s">
        <v>90</v>
      </c>
      <c r="C62" s="22" t="s">
        <v>91</v>
      </c>
      <c r="D62" s="13">
        <v>45</v>
      </c>
      <c r="E62" s="26">
        <v>-6.0389999999999997</v>
      </c>
      <c r="F62" s="26">
        <v>-36.731999999999999</v>
      </c>
      <c r="G62" s="26">
        <v>28.266999999999999</v>
      </c>
      <c r="H62" s="27">
        <v>2.4260000000000002</v>
      </c>
    </row>
    <row r="63" spans="2:9" s="37" customFormat="1" ht="22.5" x14ac:dyDescent="0.2">
      <c r="B63" s="58" t="s">
        <v>92</v>
      </c>
      <c r="C63" s="22" t="s">
        <v>93</v>
      </c>
      <c r="D63" s="13" t="s">
        <v>108</v>
      </c>
      <c r="E63" s="23">
        <f>+E59+E62</f>
        <v>3429.5539999999996</v>
      </c>
      <c r="F63" s="23">
        <f t="shared" ref="F63:H63" si="15">+F59+F62</f>
        <v>1541.6589999999999</v>
      </c>
      <c r="G63" s="23">
        <f t="shared" si="15"/>
        <v>1865.9440000000002</v>
      </c>
      <c r="H63" s="24">
        <f t="shared" si="15"/>
        <v>21.951000000000001</v>
      </c>
    </row>
    <row r="64" spans="2:9" s="39" customFormat="1" ht="27" customHeight="1" x14ac:dyDescent="0.2">
      <c r="B64" s="61" t="s">
        <v>0</v>
      </c>
      <c r="C64" s="44" t="s">
        <v>94</v>
      </c>
      <c r="D64" s="21" t="s">
        <v>109</v>
      </c>
      <c r="E64" s="45">
        <f>+E50+E52-E55-E63</f>
        <v>-5709.4219999999996</v>
      </c>
      <c r="F64" s="45">
        <f>+F50+F52-F55-F63</f>
        <v>-8530.8359999999993</v>
      </c>
      <c r="G64" s="45">
        <f>+G50+G52-G55-G63</f>
        <v>587.96199999999976</v>
      </c>
      <c r="H64" s="46">
        <f>+H50+H52-H55-H63</f>
        <v>2233.4509999999996</v>
      </c>
      <c r="I64" s="64">
        <v>0</v>
      </c>
    </row>
    <row r="65" spans="2:9" s="39" customFormat="1" ht="27" customHeight="1" x14ac:dyDescent="0.2">
      <c r="B65" s="62" t="s">
        <v>95</v>
      </c>
      <c r="C65" s="47" t="s">
        <v>96</v>
      </c>
      <c r="D65" s="21" t="s">
        <v>110</v>
      </c>
      <c r="E65" s="45">
        <f>+E15+E19+E20+E25+E26+E39+E42+E43+E49+E55+E63</f>
        <v>88549.955000000002</v>
      </c>
      <c r="F65" s="45">
        <f>+F15+F19+F20+F25+F26+F39+F42+F43+F49+F55+F63</f>
        <v>66849.048999999999</v>
      </c>
      <c r="G65" s="45">
        <f>+G15+G19+G20+G25+G26+G39+G42+G43+G49+G55+G63</f>
        <v>11196.003000000001</v>
      </c>
      <c r="H65" s="46">
        <f>+H15+H19+H20+H25+H26+H39+H42+H43+H49+H55+H63</f>
        <v>23630.742000000002</v>
      </c>
      <c r="I65" s="23"/>
    </row>
    <row r="66" spans="2:9" s="39" customFormat="1" ht="27" customHeight="1" thickBot="1" x14ac:dyDescent="0.25">
      <c r="B66" s="63" t="s">
        <v>97</v>
      </c>
      <c r="C66" s="48" t="s">
        <v>98</v>
      </c>
      <c r="D66" s="49" t="s">
        <v>111</v>
      </c>
      <c r="E66" s="50">
        <f>+E14+E21++E23+E24+E33+E34+E38+E52</f>
        <v>82840.532999999996</v>
      </c>
      <c r="F66" s="50">
        <f>+F14+F21++F23+F24+F33+F34+F38+F52</f>
        <v>58318.212999999996</v>
      </c>
      <c r="G66" s="50">
        <f>+G14+G21++G23+G24+G33+G34+G38+G52</f>
        <v>11783.965</v>
      </c>
      <c r="H66" s="51">
        <f>+H14+H21++H23+H24+H33+H34+H38+H52</f>
        <v>25864.192999999996</v>
      </c>
      <c r="I66" s="23"/>
    </row>
    <row r="67" spans="2:9" s="30" customFormat="1" ht="12" thickTop="1" x14ac:dyDescent="0.2">
      <c r="B67" s="40"/>
      <c r="D67" s="41"/>
      <c r="E67" s="37"/>
      <c r="F67" s="37"/>
      <c r="G67" s="37"/>
      <c r="H67" s="37"/>
    </row>
    <row r="68" spans="2:9" s="30" customFormat="1" x14ac:dyDescent="0.2">
      <c r="B68" s="42" t="s">
        <v>49</v>
      </c>
      <c r="D68" s="41"/>
      <c r="E68" s="37"/>
    </row>
    <row r="69" spans="2:9" s="30" customFormat="1" x14ac:dyDescent="0.2">
      <c r="B69" s="69" t="s">
        <v>131</v>
      </c>
      <c r="C69" s="69"/>
      <c r="D69" s="69"/>
      <c r="E69" s="69"/>
      <c r="F69" s="69"/>
      <c r="G69" s="69"/>
      <c r="H69" s="69"/>
    </row>
    <row r="70" spans="2:9" s="30" customFormat="1" ht="34.5" customHeight="1" x14ac:dyDescent="0.2">
      <c r="B70" s="69"/>
      <c r="C70" s="69"/>
      <c r="D70" s="69"/>
      <c r="E70" s="69"/>
      <c r="F70" s="69"/>
      <c r="G70" s="69"/>
      <c r="H70" s="69"/>
    </row>
    <row r="71" spans="2:9" s="30" customFormat="1" ht="13.5" customHeight="1" x14ac:dyDescent="0.2">
      <c r="B71" s="40"/>
      <c r="D71" s="41"/>
    </row>
    <row r="72" spans="2:9" s="30" customFormat="1" x14ac:dyDescent="0.2">
      <c r="B72" s="40"/>
      <c r="D72" s="41"/>
      <c r="E72" s="37"/>
    </row>
    <row r="73" spans="2:9" s="30" customFormat="1" x14ac:dyDescent="0.2">
      <c r="B73" s="40"/>
      <c r="D73" s="41"/>
      <c r="E73" s="43"/>
    </row>
    <row r="74" spans="2:9" s="30" customFormat="1" x14ac:dyDescent="0.2">
      <c r="B74" s="40"/>
      <c r="D74" s="41"/>
    </row>
    <row r="75" spans="2:9" s="30" customFormat="1" x14ac:dyDescent="0.2">
      <c r="B75" s="40"/>
      <c r="D75" s="41"/>
    </row>
  </sheetData>
  <mergeCells count="5">
    <mergeCell ref="E6:E7"/>
    <mergeCell ref="F6:F7"/>
    <mergeCell ref="G6:G7"/>
    <mergeCell ref="H6:H7"/>
    <mergeCell ref="B69:H70"/>
  </mergeCells>
  <pageMargins left="0.7" right="0.7" top="0.75" bottom="0.75" header="0.3" footer="0.3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75"/>
  <sheetViews>
    <sheetView showGridLines="0" zoomScaleNormal="100" workbookViewId="0"/>
  </sheetViews>
  <sheetFormatPr defaultRowHeight="11.25" x14ac:dyDescent="0.2"/>
  <cols>
    <col min="1" max="1" width="2.140625" style="32" customWidth="1"/>
    <col min="2" max="2" width="11.7109375" style="40" customWidth="1"/>
    <col min="3" max="3" width="50.7109375" style="30" customWidth="1"/>
    <col min="4" max="4" width="12.7109375" style="31" customWidth="1"/>
    <col min="5" max="8" width="15.7109375" style="32" customWidth="1"/>
    <col min="9" max="16384" width="9.140625" style="32"/>
  </cols>
  <sheetData>
    <row r="2" spans="2:11" x14ac:dyDescent="0.2">
      <c r="B2" s="1" t="s">
        <v>50</v>
      </c>
    </row>
    <row r="3" spans="2:11" x14ac:dyDescent="0.2">
      <c r="B3" s="29" t="s">
        <v>113</v>
      </c>
    </row>
    <row r="4" spans="2:11" x14ac:dyDescent="0.2">
      <c r="B4" s="32"/>
      <c r="C4" s="1"/>
      <c r="D4" s="33"/>
      <c r="E4" s="1"/>
    </row>
    <row r="5" spans="2:11" ht="12" thickBot="1" x14ac:dyDescent="0.25">
      <c r="B5" s="32"/>
      <c r="C5" s="34"/>
      <c r="D5" s="35"/>
      <c r="H5" s="36" t="s">
        <v>114</v>
      </c>
    </row>
    <row r="6" spans="2:11" ht="12" customHeight="1" thickTop="1" x14ac:dyDescent="0.2">
      <c r="B6" s="52"/>
      <c r="C6" s="2"/>
      <c r="D6" s="3"/>
      <c r="E6" s="65" t="s">
        <v>26</v>
      </c>
      <c r="F6" s="65" t="s">
        <v>27</v>
      </c>
      <c r="G6" s="65" t="s">
        <v>112</v>
      </c>
      <c r="H6" s="67" t="s">
        <v>28</v>
      </c>
    </row>
    <row r="7" spans="2:11" ht="22.5" x14ac:dyDescent="0.2">
      <c r="B7" s="53" t="s">
        <v>24</v>
      </c>
      <c r="C7" s="4" t="s">
        <v>25</v>
      </c>
      <c r="D7" s="5"/>
      <c r="E7" s="66"/>
      <c r="F7" s="66"/>
      <c r="G7" s="66"/>
      <c r="H7" s="68"/>
    </row>
    <row r="8" spans="2:11" ht="12" thickBot="1" x14ac:dyDescent="0.25">
      <c r="B8" s="54"/>
      <c r="C8" s="6"/>
      <c r="D8" s="7"/>
      <c r="E8" s="8" t="s">
        <v>132</v>
      </c>
      <c r="F8" s="8" t="s">
        <v>133</v>
      </c>
      <c r="G8" s="8" t="s">
        <v>134</v>
      </c>
      <c r="H8" s="9" t="s">
        <v>135</v>
      </c>
    </row>
    <row r="9" spans="2:11" s="30" customFormat="1" ht="12" thickTop="1" x14ac:dyDescent="0.2">
      <c r="B9" s="55" t="s">
        <v>1</v>
      </c>
      <c r="C9" s="12" t="s">
        <v>29</v>
      </c>
      <c r="D9" s="10" t="s">
        <v>2</v>
      </c>
      <c r="E9" s="23">
        <f>+E10+E11</f>
        <v>36605.555</v>
      </c>
      <c r="F9" s="23">
        <f t="shared" ref="F9:H9" si="0">+F10+F11</f>
        <v>27156.255000000001</v>
      </c>
      <c r="G9" s="23">
        <f t="shared" si="0"/>
        <v>9095.6949999999997</v>
      </c>
      <c r="H9" s="24">
        <f t="shared" si="0"/>
        <v>353.60499999999996</v>
      </c>
      <c r="I9" s="37"/>
      <c r="J9" s="37"/>
      <c r="K9" s="37"/>
    </row>
    <row r="10" spans="2:11" s="30" customFormat="1" x14ac:dyDescent="0.2">
      <c r="B10" s="55" t="s">
        <v>51</v>
      </c>
      <c r="C10" s="25" t="s">
        <v>52</v>
      </c>
      <c r="D10" s="10">
        <v>2</v>
      </c>
      <c r="E10" s="26">
        <v>5530.6540000000005</v>
      </c>
      <c r="F10" s="26">
        <v>3587.6089999999999</v>
      </c>
      <c r="G10" s="26">
        <v>1926.597</v>
      </c>
      <c r="H10" s="27">
        <v>16.448</v>
      </c>
      <c r="I10" s="37"/>
      <c r="J10" s="37"/>
      <c r="K10" s="37"/>
    </row>
    <row r="11" spans="2:11" s="30" customFormat="1" x14ac:dyDescent="0.2">
      <c r="B11" s="55" t="s">
        <v>3</v>
      </c>
      <c r="C11" s="12" t="s">
        <v>53</v>
      </c>
      <c r="D11" s="10" t="s">
        <v>4</v>
      </c>
      <c r="E11" s="23">
        <f>+E12+E13</f>
        <v>31074.901000000002</v>
      </c>
      <c r="F11" s="23">
        <f t="shared" ref="F11:H11" si="1">+F12+F13</f>
        <v>23568.646000000001</v>
      </c>
      <c r="G11" s="23">
        <f t="shared" si="1"/>
        <v>7169.098</v>
      </c>
      <c r="H11" s="24">
        <f t="shared" si="1"/>
        <v>337.15699999999998</v>
      </c>
      <c r="I11" s="37"/>
      <c r="J11" s="37"/>
      <c r="K11" s="37"/>
    </row>
    <row r="12" spans="2:11" s="30" customFormat="1" x14ac:dyDescent="0.2">
      <c r="B12" s="55" t="s">
        <v>5</v>
      </c>
      <c r="C12" s="12" t="s">
        <v>54</v>
      </c>
      <c r="D12" s="10">
        <v>4</v>
      </c>
      <c r="E12" s="26">
        <v>1094.829</v>
      </c>
      <c r="F12" s="26">
        <v>1016.841</v>
      </c>
      <c r="G12" s="26">
        <v>77.988</v>
      </c>
      <c r="H12" s="27">
        <v>0</v>
      </c>
      <c r="I12" s="37"/>
      <c r="J12" s="37"/>
      <c r="K12" s="37"/>
    </row>
    <row r="13" spans="2:11" s="30" customFormat="1" x14ac:dyDescent="0.2">
      <c r="B13" s="55" t="s">
        <v>6</v>
      </c>
      <c r="C13" s="12" t="s">
        <v>55</v>
      </c>
      <c r="D13" s="10">
        <v>5</v>
      </c>
      <c r="E13" s="26">
        <v>29980.072</v>
      </c>
      <c r="F13" s="26">
        <v>22551.805</v>
      </c>
      <c r="G13" s="26">
        <v>7091.11</v>
      </c>
      <c r="H13" s="27">
        <v>337.15699999999998</v>
      </c>
      <c r="I13" s="37"/>
      <c r="J13" s="37"/>
      <c r="K13" s="37"/>
    </row>
    <row r="14" spans="2:11" s="30" customFormat="1" ht="22.5" x14ac:dyDescent="0.2">
      <c r="B14" s="56" t="s">
        <v>56</v>
      </c>
      <c r="C14" s="11" t="s">
        <v>57</v>
      </c>
      <c r="D14" s="10" t="s">
        <v>7</v>
      </c>
      <c r="E14" s="23">
        <f>+E10+E12</f>
        <v>6625.4830000000002</v>
      </c>
      <c r="F14" s="23">
        <f t="shared" ref="F14:H14" si="2">+F10+F12</f>
        <v>4604.45</v>
      </c>
      <c r="G14" s="23">
        <f t="shared" si="2"/>
        <v>2004.585</v>
      </c>
      <c r="H14" s="24">
        <f t="shared" si="2"/>
        <v>16.448</v>
      </c>
      <c r="I14" s="37"/>
      <c r="J14" s="37"/>
      <c r="K14" s="37"/>
    </row>
    <row r="15" spans="2:11" s="30" customFormat="1" x14ac:dyDescent="0.2">
      <c r="B15" s="55" t="s">
        <v>8</v>
      </c>
      <c r="C15" s="12" t="s">
        <v>30</v>
      </c>
      <c r="D15" s="10">
        <v>7</v>
      </c>
      <c r="E15" s="26">
        <v>10417.793</v>
      </c>
      <c r="F15" s="26">
        <v>7382.0339999999997</v>
      </c>
      <c r="G15" s="26">
        <v>2970.4929999999999</v>
      </c>
      <c r="H15" s="27">
        <v>65.266000000000005</v>
      </c>
      <c r="I15" s="37"/>
      <c r="J15" s="37"/>
      <c r="K15" s="37"/>
    </row>
    <row r="16" spans="2:11" s="30" customFormat="1" x14ac:dyDescent="0.2">
      <c r="B16" s="56" t="s">
        <v>9</v>
      </c>
      <c r="C16" s="12" t="s">
        <v>31</v>
      </c>
      <c r="D16" s="10" t="s">
        <v>10</v>
      </c>
      <c r="E16" s="23">
        <f>+E9-E15</f>
        <v>26187.762000000002</v>
      </c>
      <c r="F16" s="23">
        <f t="shared" ref="F16:H16" si="3">+F9-F15</f>
        <v>19774.221000000001</v>
      </c>
      <c r="G16" s="23">
        <f t="shared" si="3"/>
        <v>6125.2019999999993</v>
      </c>
      <c r="H16" s="24">
        <f t="shared" si="3"/>
        <v>288.33899999999994</v>
      </c>
      <c r="I16" s="37"/>
      <c r="J16" s="37"/>
      <c r="K16" s="37"/>
    </row>
    <row r="17" spans="2:11" s="30" customFormat="1" x14ac:dyDescent="0.2">
      <c r="B17" s="55" t="s">
        <v>58</v>
      </c>
      <c r="C17" s="12" t="s">
        <v>32</v>
      </c>
      <c r="D17" s="10">
        <v>9</v>
      </c>
      <c r="E17" s="26">
        <v>5265.7470000000003</v>
      </c>
      <c r="F17" s="26">
        <v>3083.1329999999998</v>
      </c>
      <c r="G17" s="26">
        <v>2140.364</v>
      </c>
      <c r="H17" s="27">
        <v>42.25</v>
      </c>
      <c r="I17" s="37"/>
      <c r="J17" s="37"/>
      <c r="K17" s="37"/>
    </row>
    <row r="18" spans="2:11" s="30" customFormat="1" x14ac:dyDescent="0.2">
      <c r="B18" s="56" t="s">
        <v>11</v>
      </c>
      <c r="C18" s="12" t="s">
        <v>33</v>
      </c>
      <c r="D18" s="10" t="s">
        <v>12</v>
      </c>
      <c r="E18" s="23">
        <f>+E16-E17</f>
        <v>20922.015000000003</v>
      </c>
      <c r="F18" s="23">
        <f t="shared" ref="F18:H18" si="4">+F16-F17</f>
        <v>16691.088000000003</v>
      </c>
      <c r="G18" s="23">
        <f t="shared" si="4"/>
        <v>3984.8379999999993</v>
      </c>
      <c r="H18" s="24">
        <f t="shared" si="4"/>
        <v>246.08899999999994</v>
      </c>
      <c r="I18" s="37"/>
      <c r="J18" s="37"/>
      <c r="K18" s="37"/>
    </row>
    <row r="19" spans="2:11" s="30" customFormat="1" x14ac:dyDescent="0.2">
      <c r="B19" s="55" t="s">
        <v>59</v>
      </c>
      <c r="C19" s="12" t="s">
        <v>34</v>
      </c>
      <c r="D19" s="10">
        <v>11</v>
      </c>
      <c r="E19" s="26">
        <v>20880.907999999999</v>
      </c>
      <c r="F19" s="26">
        <v>16989.781999999999</v>
      </c>
      <c r="G19" s="26">
        <v>3645.0369999999998</v>
      </c>
      <c r="H19" s="27">
        <v>246.089</v>
      </c>
      <c r="I19" s="37"/>
      <c r="J19" s="37"/>
      <c r="K19" s="37"/>
    </row>
    <row r="20" spans="2:11" s="37" customFormat="1" x14ac:dyDescent="0.2">
      <c r="B20" s="57" t="s">
        <v>60</v>
      </c>
      <c r="C20" s="14" t="s">
        <v>35</v>
      </c>
      <c r="D20" s="13">
        <v>12</v>
      </c>
      <c r="E20" s="26">
        <v>0</v>
      </c>
      <c r="F20" s="26">
        <v>0</v>
      </c>
      <c r="G20" s="26">
        <v>0</v>
      </c>
      <c r="H20" s="27">
        <v>0</v>
      </c>
    </row>
    <row r="21" spans="2:11" s="37" customFormat="1" x14ac:dyDescent="0.2">
      <c r="B21" s="57" t="s">
        <v>61</v>
      </c>
      <c r="C21" s="14" t="s">
        <v>36</v>
      </c>
      <c r="D21" s="13">
        <v>13</v>
      </c>
      <c r="E21" s="26">
        <v>376.80099999999999</v>
      </c>
      <c r="F21" s="26">
        <v>305.76799999999997</v>
      </c>
      <c r="G21" s="26">
        <v>71.033000000000001</v>
      </c>
      <c r="H21" s="27">
        <v>0</v>
      </c>
    </row>
    <row r="22" spans="2:11" s="37" customFormat="1" x14ac:dyDescent="0.2">
      <c r="B22" s="58" t="s">
        <v>13</v>
      </c>
      <c r="C22" s="14" t="s">
        <v>37</v>
      </c>
      <c r="D22" s="13" t="s">
        <v>14</v>
      </c>
      <c r="E22" s="23">
        <f>ROUND(E18-E19-E20+E21,3)</f>
        <v>417.90800000000002</v>
      </c>
      <c r="F22" s="23">
        <f t="shared" ref="F22:H22" si="5">ROUND(F18-F19-F20+F21,3)</f>
        <v>7.0739999999999998</v>
      </c>
      <c r="G22" s="23">
        <f t="shared" si="5"/>
        <v>410.834</v>
      </c>
      <c r="H22" s="24">
        <f t="shared" si="5"/>
        <v>0</v>
      </c>
    </row>
    <row r="23" spans="2:11" s="37" customFormat="1" x14ac:dyDescent="0.2">
      <c r="B23" s="57" t="s">
        <v>62</v>
      </c>
      <c r="C23" s="19" t="s">
        <v>38</v>
      </c>
      <c r="D23" s="13">
        <v>15</v>
      </c>
      <c r="E23" s="26">
        <v>27346.728999999999</v>
      </c>
      <c r="F23" s="26">
        <v>23171.057000000001</v>
      </c>
      <c r="G23" s="26">
        <v>3169.279</v>
      </c>
      <c r="H23" s="27">
        <v>1006.393</v>
      </c>
    </row>
    <row r="24" spans="2:11" s="37" customFormat="1" x14ac:dyDescent="0.2">
      <c r="B24" s="57" t="s">
        <v>63</v>
      </c>
      <c r="C24" s="19" t="s">
        <v>117</v>
      </c>
      <c r="D24" s="13">
        <v>16</v>
      </c>
      <c r="E24" s="26">
        <v>1209.415</v>
      </c>
      <c r="F24" s="26">
        <v>842.14599999999996</v>
      </c>
      <c r="G24" s="26">
        <v>348.74299999999999</v>
      </c>
      <c r="H24" s="27">
        <v>465.10599999999999</v>
      </c>
    </row>
    <row r="25" spans="2:11" s="37" customFormat="1" x14ac:dyDescent="0.2">
      <c r="B25" s="57" t="s">
        <v>64</v>
      </c>
      <c r="C25" s="14" t="s">
        <v>39</v>
      </c>
      <c r="D25" s="13">
        <v>17</v>
      </c>
      <c r="E25" s="26">
        <v>974.97199999999998</v>
      </c>
      <c r="F25" s="26">
        <v>808.96100000000001</v>
      </c>
      <c r="G25" s="26">
        <v>102.94499999999999</v>
      </c>
      <c r="H25" s="27">
        <v>63.066000000000003</v>
      </c>
    </row>
    <row r="26" spans="2:11" s="37" customFormat="1" x14ac:dyDescent="0.2">
      <c r="B26" s="57" t="s">
        <v>65</v>
      </c>
      <c r="C26" s="14" t="s">
        <v>118</v>
      </c>
      <c r="D26" s="13" t="s">
        <v>15</v>
      </c>
      <c r="E26" s="23">
        <f>+E30+E31</f>
        <v>7776.1450000000004</v>
      </c>
      <c r="F26" s="23">
        <f t="shared" ref="F26:H26" si="6">+F30+F31</f>
        <v>8034.8069999999998</v>
      </c>
      <c r="G26" s="23">
        <f t="shared" si="6"/>
        <v>187.91800000000001</v>
      </c>
      <c r="H26" s="24">
        <f t="shared" si="6"/>
        <v>0</v>
      </c>
    </row>
    <row r="27" spans="2:11" s="38" customFormat="1" x14ac:dyDescent="0.2">
      <c r="B27" s="59" t="s">
        <v>63</v>
      </c>
      <c r="C27" s="28" t="s">
        <v>119</v>
      </c>
      <c r="D27" s="15"/>
      <c r="E27" s="16" t="s">
        <v>115</v>
      </c>
      <c r="F27" s="16" t="s">
        <v>115</v>
      </c>
      <c r="G27" s="17">
        <v>68.563000000000002</v>
      </c>
      <c r="H27" s="18">
        <v>0</v>
      </c>
      <c r="I27" s="37"/>
      <c r="J27" s="37"/>
      <c r="K27" s="37"/>
    </row>
    <row r="28" spans="2:11" s="38" customFormat="1" x14ac:dyDescent="0.2">
      <c r="B28" s="59" t="s">
        <v>63</v>
      </c>
      <c r="C28" s="28" t="s">
        <v>120</v>
      </c>
      <c r="D28" s="15"/>
      <c r="E28" s="16" t="s">
        <v>115</v>
      </c>
      <c r="F28" s="17">
        <v>0</v>
      </c>
      <c r="G28" s="16" t="s">
        <v>115</v>
      </c>
      <c r="H28" s="18">
        <v>0</v>
      </c>
      <c r="I28" s="37"/>
      <c r="J28" s="37"/>
      <c r="K28" s="37"/>
    </row>
    <row r="29" spans="2:11" s="38" customFormat="1" x14ac:dyDescent="0.2">
      <c r="B29" s="59" t="s">
        <v>63</v>
      </c>
      <c r="C29" s="28" t="s">
        <v>121</v>
      </c>
      <c r="D29" s="15"/>
      <c r="E29" s="16" t="s">
        <v>115</v>
      </c>
      <c r="F29" s="17">
        <v>378.017</v>
      </c>
      <c r="G29" s="17">
        <v>0</v>
      </c>
      <c r="H29" s="18" t="s">
        <v>115</v>
      </c>
      <c r="I29" s="37"/>
      <c r="J29" s="37"/>
      <c r="K29" s="37"/>
    </row>
    <row r="30" spans="2:11" s="37" customFormat="1" x14ac:dyDescent="0.2">
      <c r="B30" s="58" t="s">
        <v>66</v>
      </c>
      <c r="C30" s="14" t="s">
        <v>122</v>
      </c>
      <c r="D30" s="13">
        <v>19</v>
      </c>
      <c r="E30" s="26">
        <v>7760.6930000000002</v>
      </c>
      <c r="F30" s="26">
        <v>8034.8069999999998</v>
      </c>
      <c r="G30" s="26">
        <v>172.46600000000001</v>
      </c>
      <c r="H30" s="27">
        <v>0</v>
      </c>
    </row>
    <row r="31" spans="2:11" s="37" customFormat="1" x14ac:dyDescent="0.2">
      <c r="B31" s="58" t="s">
        <v>67</v>
      </c>
      <c r="C31" s="14" t="s">
        <v>123</v>
      </c>
      <c r="D31" s="13">
        <v>20</v>
      </c>
      <c r="E31" s="26">
        <v>15.452</v>
      </c>
      <c r="F31" s="26">
        <v>0</v>
      </c>
      <c r="G31" s="26">
        <v>15.452</v>
      </c>
      <c r="H31" s="27">
        <v>0</v>
      </c>
    </row>
    <row r="32" spans="2:11" s="37" customFormat="1" x14ac:dyDescent="0.2">
      <c r="B32" s="58" t="s">
        <v>16</v>
      </c>
      <c r="C32" s="14" t="s">
        <v>40</v>
      </c>
      <c r="D32" s="13" t="s">
        <v>17</v>
      </c>
      <c r="E32" s="23">
        <f>+E22+E23+E24-E25-E26</f>
        <v>20222.934999999998</v>
      </c>
      <c r="F32" s="23">
        <f t="shared" ref="F32:H32" si="7">+F22+F23+F24-F25-F26</f>
        <v>15176.509000000002</v>
      </c>
      <c r="G32" s="23">
        <f t="shared" si="7"/>
        <v>3637.9929999999995</v>
      </c>
      <c r="H32" s="24">
        <f t="shared" si="7"/>
        <v>1408.433</v>
      </c>
    </row>
    <row r="33" spans="2:8" s="37" customFormat="1" x14ac:dyDescent="0.2">
      <c r="B33" s="57" t="s">
        <v>68</v>
      </c>
      <c r="C33" s="14" t="s">
        <v>41</v>
      </c>
      <c r="D33" s="13">
        <v>22</v>
      </c>
      <c r="E33" s="26">
        <v>19081.138999999999</v>
      </c>
      <c r="F33" s="26">
        <v>17609.057000000001</v>
      </c>
      <c r="G33" s="26">
        <v>1465.425</v>
      </c>
      <c r="H33" s="27">
        <v>6.657</v>
      </c>
    </row>
    <row r="34" spans="2:8" s="37" customFormat="1" x14ac:dyDescent="0.2">
      <c r="B34" s="57" t="s">
        <v>69</v>
      </c>
      <c r="C34" s="14" t="s">
        <v>70</v>
      </c>
      <c r="D34" s="13" t="s">
        <v>101</v>
      </c>
      <c r="E34" s="23">
        <f>+E35+E36+E37</f>
        <v>21608.581999999999</v>
      </c>
      <c r="F34" s="23">
        <f t="shared" ref="F34:H34" si="8">+F35+F36+F37</f>
        <v>6145.62</v>
      </c>
      <c r="G34" s="23">
        <f t="shared" si="8"/>
        <v>621.72200000000009</v>
      </c>
      <c r="H34" s="24">
        <f t="shared" si="8"/>
        <v>14841.24</v>
      </c>
    </row>
    <row r="35" spans="2:8" s="37" customFormat="1" x14ac:dyDescent="0.2">
      <c r="B35" s="58" t="s">
        <v>71</v>
      </c>
      <c r="C35" s="19" t="s">
        <v>72</v>
      </c>
      <c r="D35" s="13">
        <v>24</v>
      </c>
      <c r="E35" s="26">
        <v>9696.1790000000001</v>
      </c>
      <c r="F35" s="26">
        <v>221.91</v>
      </c>
      <c r="G35" s="26">
        <v>0</v>
      </c>
      <c r="H35" s="27">
        <v>9474.2690000000002</v>
      </c>
    </row>
    <row r="36" spans="2:8" s="37" customFormat="1" x14ac:dyDescent="0.2">
      <c r="B36" s="58" t="s">
        <v>100</v>
      </c>
      <c r="C36" s="19" t="s">
        <v>99</v>
      </c>
      <c r="D36" s="13">
        <v>25</v>
      </c>
      <c r="E36" s="26">
        <v>4679.4089999999997</v>
      </c>
      <c r="F36" s="26">
        <v>4036.8449999999998</v>
      </c>
      <c r="G36" s="26">
        <v>610.49300000000005</v>
      </c>
      <c r="H36" s="27">
        <v>32.070999999999998</v>
      </c>
    </row>
    <row r="37" spans="2:8" s="37" customFormat="1" x14ac:dyDescent="0.2">
      <c r="B37" s="58" t="s">
        <v>73</v>
      </c>
      <c r="C37" s="19" t="s">
        <v>74</v>
      </c>
      <c r="D37" s="13">
        <v>26</v>
      </c>
      <c r="E37" s="26">
        <v>7232.9939999999997</v>
      </c>
      <c r="F37" s="26">
        <v>1886.865</v>
      </c>
      <c r="G37" s="26">
        <v>11.228999999999999</v>
      </c>
      <c r="H37" s="27">
        <v>5334.9</v>
      </c>
    </row>
    <row r="38" spans="2:8" s="37" customFormat="1" x14ac:dyDescent="0.2">
      <c r="B38" s="57" t="s">
        <v>75</v>
      </c>
      <c r="C38" s="14" t="s">
        <v>124</v>
      </c>
      <c r="D38" s="13">
        <v>27</v>
      </c>
      <c r="E38" s="26">
        <v>2661.0680000000002</v>
      </c>
      <c r="F38" s="26">
        <v>3331.3159999999998</v>
      </c>
      <c r="G38" s="26">
        <v>2718.0309999999999</v>
      </c>
      <c r="H38" s="27">
        <v>8442.3780000000006</v>
      </c>
    </row>
    <row r="39" spans="2:8" s="37" customFormat="1" x14ac:dyDescent="0.2">
      <c r="B39" s="57" t="s">
        <v>68</v>
      </c>
      <c r="C39" s="19" t="s">
        <v>42</v>
      </c>
      <c r="D39" s="13">
        <v>28</v>
      </c>
      <c r="E39" s="26">
        <v>26.306000000000001</v>
      </c>
      <c r="F39" s="26">
        <v>7.0119999999999996</v>
      </c>
      <c r="G39" s="26">
        <v>19.289000000000001</v>
      </c>
      <c r="H39" s="27">
        <v>5.0000000000000001E-3</v>
      </c>
    </row>
    <row r="40" spans="2:8" s="37" customFormat="1" x14ac:dyDescent="0.2">
      <c r="B40" s="57" t="s">
        <v>76</v>
      </c>
      <c r="C40" s="14" t="s">
        <v>43</v>
      </c>
      <c r="D40" s="13">
        <v>29</v>
      </c>
      <c r="E40" s="26">
        <v>31729.696</v>
      </c>
      <c r="F40" s="26">
        <v>11074.264999999999</v>
      </c>
      <c r="G40" s="26">
        <v>621.73299999999995</v>
      </c>
      <c r="H40" s="27">
        <v>20033.698</v>
      </c>
    </row>
    <row r="41" spans="2:8" s="37" customFormat="1" x14ac:dyDescent="0.2">
      <c r="B41" s="60" t="s">
        <v>77</v>
      </c>
      <c r="C41" s="20" t="s">
        <v>78</v>
      </c>
      <c r="D41" s="13">
        <v>30</v>
      </c>
      <c r="E41" s="26">
        <v>3383.0770000000002</v>
      </c>
      <c r="F41" s="26">
        <v>2966.143</v>
      </c>
      <c r="G41" s="26">
        <v>308.66500000000002</v>
      </c>
      <c r="H41" s="27">
        <v>108.26900000000001</v>
      </c>
    </row>
    <row r="42" spans="2:8" s="37" customFormat="1" ht="22.5" x14ac:dyDescent="0.2">
      <c r="B42" s="60" t="s">
        <v>79</v>
      </c>
      <c r="C42" s="20" t="s">
        <v>80</v>
      </c>
      <c r="D42" s="13" t="s">
        <v>102</v>
      </c>
      <c r="E42" s="23">
        <f>+E40+E41</f>
        <v>35112.773000000001</v>
      </c>
      <c r="F42" s="23">
        <f t="shared" ref="F42:H42" si="9">+F40+F41</f>
        <v>14040.407999999999</v>
      </c>
      <c r="G42" s="23">
        <f t="shared" si="9"/>
        <v>930.39799999999991</v>
      </c>
      <c r="H42" s="24">
        <f t="shared" si="9"/>
        <v>20141.967000000001</v>
      </c>
    </row>
    <row r="43" spans="2:8" s="37" customFormat="1" x14ac:dyDescent="0.2">
      <c r="B43" s="57" t="s">
        <v>75</v>
      </c>
      <c r="C43" s="14" t="s">
        <v>125</v>
      </c>
      <c r="D43" s="13">
        <v>32</v>
      </c>
      <c r="E43" s="26">
        <v>4629.5320000000002</v>
      </c>
      <c r="F43" s="26">
        <v>12811.539000000001</v>
      </c>
      <c r="G43" s="26">
        <v>937.09400000000005</v>
      </c>
      <c r="H43" s="27">
        <v>2711.556</v>
      </c>
    </row>
    <row r="44" spans="2:8" s="37" customFormat="1" x14ac:dyDescent="0.2">
      <c r="B44" s="59" t="s">
        <v>75</v>
      </c>
      <c r="C44" s="28" t="s">
        <v>119</v>
      </c>
      <c r="D44" s="15"/>
      <c r="E44" s="16" t="s">
        <v>115</v>
      </c>
      <c r="F44" s="16" t="s">
        <v>115</v>
      </c>
      <c r="G44" s="17">
        <v>77.992999999999995</v>
      </c>
      <c r="H44" s="18">
        <v>1183.471</v>
      </c>
    </row>
    <row r="45" spans="2:8" s="37" customFormat="1" x14ac:dyDescent="0.2">
      <c r="B45" s="59" t="s">
        <v>75</v>
      </c>
      <c r="C45" s="28" t="s">
        <v>120</v>
      </c>
      <c r="D45" s="15"/>
      <c r="E45" s="16" t="s">
        <v>115</v>
      </c>
      <c r="F45" s="17">
        <v>2360.4810000000002</v>
      </c>
      <c r="G45" s="16" t="s">
        <v>115</v>
      </c>
      <c r="H45" s="18">
        <v>19.448</v>
      </c>
    </row>
    <row r="46" spans="2:8" s="37" customFormat="1" x14ac:dyDescent="0.2">
      <c r="B46" s="59" t="s">
        <v>75</v>
      </c>
      <c r="C46" s="28" t="s">
        <v>121</v>
      </c>
      <c r="D46" s="15"/>
      <c r="E46" s="16" t="s">
        <v>115</v>
      </c>
      <c r="F46" s="17">
        <v>8186.2740000000003</v>
      </c>
      <c r="G46" s="17">
        <v>2.99</v>
      </c>
      <c r="H46" s="18" t="s">
        <v>115</v>
      </c>
    </row>
    <row r="47" spans="2:8" s="37" customFormat="1" ht="18" x14ac:dyDescent="0.2">
      <c r="B47" s="58" t="s">
        <v>18</v>
      </c>
      <c r="C47" s="14" t="s">
        <v>44</v>
      </c>
      <c r="D47" s="21" t="s">
        <v>103</v>
      </c>
      <c r="E47" s="23">
        <f>+E32+E33+E34+E38-E39-E40-E43</f>
        <v>27188.189999999991</v>
      </c>
      <c r="F47" s="23">
        <f t="shared" ref="F47:H47" si="10">+F32+F33+F34+F38-F39-F40-F43</f>
        <v>18369.686000000005</v>
      </c>
      <c r="G47" s="23">
        <f t="shared" si="10"/>
        <v>6865.0549999999976</v>
      </c>
      <c r="H47" s="24">
        <f t="shared" si="10"/>
        <v>1953.4489999999973</v>
      </c>
    </row>
    <row r="48" spans="2:8" s="37" customFormat="1" x14ac:dyDescent="0.2">
      <c r="B48" s="57" t="s">
        <v>19</v>
      </c>
      <c r="C48" s="14" t="s">
        <v>45</v>
      </c>
      <c r="D48" s="13">
        <v>34</v>
      </c>
      <c r="E48" s="26">
        <v>33363.148999999998</v>
      </c>
      <c r="F48" s="26">
        <v>25517.948</v>
      </c>
      <c r="G48" s="26">
        <v>7399.7749999999996</v>
      </c>
      <c r="H48" s="27">
        <v>445.42599999999999</v>
      </c>
    </row>
    <row r="49" spans="2:11" s="37" customFormat="1" x14ac:dyDescent="0.2">
      <c r="B49" s="58" t="s">
        <v>20</v>
      </c>
      <c r="C49" s="22" t="s">
        <v>81</v>
      </c>
      <c r="D49" s="13">
        <v>35</v>
      </c>
      <c r="E49" s="26">
        <v>0</v>
      </c>
      <c r="F49" s="26">
        <v>0</v>
      </c>
      <c r="G49" s="26">
        <v>0</v>
      </c>
      <c r="H49" s="27">
        <v>0</v>
      </c>
    </row>
    <row r="50" spans="2:11" s="37" customFormat="1" x14ac:dyDescent="0.2">
      <c r="B50" s="58" t="s">
        <v>21</v>
      </c>
      <c r="C50" s="19" t="s">
        <v>46</v>
      </c>
      <c r="D50" s="13" t="s">
        <v>104</v>
      </c>
      <c r="E50" s="23">
        <f>+ROUND(E51+E17,3)</f>
        <v>-909.21199999999999</v>
      </c>
      <c r="F50" s="23">
        <f t="shared" ref="F50:H50" si="11">+ROUND(F51+F17,3)</f>
        <v>-4065.1289999999999</v>
      </c>
      <c r="G50" s="23">
        <f t="shared" si="11"/>
        <v>1605.644</v>
      </c>
      <c r="H50" s="24">
        <f t="shared" si="11"/>
        <v>1550.2729999999999</v>
      </c>
    </row>
    <row r="51" spans="2:11" s="37" customFormat="1" x14ac:dyDescent="0.2">
      <c r="B51" s="58" t="s">
        <v>22</v>
      </c>
      <c r="C51" s="19" t="s">
        <v>47</v>
      </c>
      <c r="D51" s="13" t="s">
        <v>105</v>
      </c>
      <c r="E51" s="23">
        <f>+E47-E48+E49</f>
        <v>-6174.9590000000062</v>
      </c>
      <c r="F51" s="23">
        <f t="shared" ref="F51:H51" si="12">+F47-F48+F49</f>
        <v>-7148.2619999999952</v>
      </c>
      <c r="G51" s="23">
        <f t="shared" si="12"/>
        <v>-534.72000000000207</v>
      </c>
      <c r="H51" s="24">
        <f t="shared" si="12"/>
        <v>1508.0229999999974</v>
      </c>
    </row>
    <row r="52" spans="2:11" s="37" customFormat="1" x14ac:dyDescent="0.2">
      <c r="B52" s="57" t="s">
        <v>82</v>
      </c>
      <c r="C52" s="19" t="s">
        <v>126</v>
      </c>
      <c r="D52" s="13" t="s">
        <v>106</v>
      </c>
      <c r="E52" s="23">
        <f>+E53+E54</f>
        <v>796.3549999999999</v>
      </c>
      <c r="F52" s="23">
        <f t="shared" ref="F52:H52" si="13">+F53+F54</f>
        <v>550.04</v>
      </c>
      <c r="G52" s="23">
        <f t="shared" si="13"/>
        <v>944.476</v>
      </c>
      <c r="H52" s="24">
        <f t="shared" si="13"/>
        <v>19.573</v>
      </c>
    </row>
    <row r="53" spans="2:11" s="37" customFormat="1" x14ac:dyDescent="0.2">
      <c r="B53" s="58" t="s">
        <v>83</v>
      </c>
      <c r="C53" s="19" t="s">
        <v>127</v>
      </c>
      <c r="D53" s="13">
        <v>39</v>
      </c>
      <c r="E53" s="26">
        <v>0.377</v>
      </c>
      <c r="F53" s="26">
        <v>0.377</v>
      </c>
      <c r="G53" s="26">
        <v>0</v>
      </c>
      <c r="H53" s="27">
        <v>0</v>
      </c>
    </row>
    <row r="54" spans="2:11" s="37" customFormat="1" x14ac:dyDescent="0.2">
      <c r="B54" s="58" t="s">
        <v>84</v>
      </c>
      <c r="C54" s="19" t="s">
        <v>128</v>
      </c>
      <c r="D54" s="13">
        <v>40</v>
      </c>
      <c r="E54" s="26">
        <v>795.97799999999995</v>
      </c>
      <c r="F54" s="26">
        <v>549.66300000000001</v>
      </c>
      <c r="G54" s="26">
        <v>944.476</v>
      </c>
      <c r="H54" s="27">
        <v>19.573</v>
      </c>
    </row>
    <row r="55" spans="2:11" s="37" customFormat="1" x14ac:dyDescent="0.2">
      <c r="B55" s="57" t="s">
        <v>82</v>
      </c>
      <c r="C55" s="14" t="s">
        <v>129</v>
      </c>
      <c r="D55" s="13">
        <v>41</v>
      </c>
      <c r="E55" s="26">
        <v>751.48599999999999</v>
      </c>
      <c r="F55" s="26">
        <v>1217.585</v>
      </c>
      <c r="G55" s="26">
        <v>237.83600000000001</v>
      </c>
      <c r="H55" s="27">
        <v>13.798999999999999</v>
      </c>
    </row>
    <row r="56" spans="2:11" s="38" customFormat="1" x14ac:dyDescent="0.2">
      <c r="B56" s="59" t="s">
        <v>85</v>
      </c>
      <c r="C56" s="28" t="s">
        <v>119</v>
      </c>
      <c r="D56" s="15"/>
      <c r="E56" s="16" t="s">
        <v>115</v>
      </c>
      <c r="F56" s="16" t="s">
        <v>115</v>
      </c>
      <c r="G56" s="17">
        <v>10.201000000000001</v>
      </c>
      <c r="H56" s="18">
        <v>0</v>
      </c>
      <c r="I56" s="37"/>
      <c r="J56" s="37"/>
      <c r="K56" s="37"/>
    </row>
    <row r="57" spans="2:11" s="38" customFormat="1" x14ac:dyDescent="0.2">
      <c r="B57" s="59" t="s">
        <v>85</v>
      </c>
      <c r="C57" s="28" t="s">
        <v>120</v>
      </c>
      <c r="D57" s="15"/>
      <c r="E57" s="16" t="s">
        <v>115</v>
      </c>
      <c r="F57" s="17">
        <v>706.33299999999997</v>
      </c>
      <c r="G57" s="16" t="s">
        <v>115</v>
      </c>
      <c r="H57" s="18">
        <v>0</v>
      </c>
      <c r="I57" s="37"/>
      <c r="J57" s="37"/>
      <c r="K57" s="37"/>
    </row>
    <row r="58" spans="2:11" s="38" customFormat="1" x14ac:dyDescent="0.2">
      <c r="B58" s="59" t="s">
        <v>85</v>
      </c>
      <c r="C58" s="28" t="s">
        <v>121</v>
      </c>
      <c r="D58" s="15"/>
      <c r="E58" s="16" t="s">
        <v>115</v>
      </c>
      <c r="F58" s="17">
        <v>1.2</v>
      </c>
      <c r="G58" s="17">
        <v>0</v>
      </c>
      <c r="H58" s="18" t="s">
        <v>115</v>
      </c>
      <c r="I58" s="37"/>
      <c r="J58" s="37"/>
      <c r="K58" s="37"/>
    </row>
    <row r="59" spans="2:11" s="37" customFormat="1" x14ac:dyDescent="0.2">
      <c r="B59" s="57" t="s">
        <v>23</v>
      </c>
      <c r="C59" s="14" t="s">
        <v>48</v>
      </c>
      <c r="D59" s="13" t="s">
        <v>107</v>
      </c>
      <c r="E59" s="23">
        <f>+E60+E61</f>
        <v>2736.7110000000002</v>
      </c>
      <c r="F59" s="23">
        <f t="shared" ref="F59:H59" si="14">+F60+F61</f>
        <v>1374.8629999999998</v>
      </c>
      <c r="G59" s="23">
        <f t="shared" si="14"/>
        <v>1368.127</v>
      </c>
      <c r="H59" s="24">
        <f t="shared" si="14"/>
        <v>-6.2789999999999999</v>
      </c>
    </row>
    <row r="60" spans="2:11" s="37" customFormat="1" x14ac:dyDescent="0.2">
      <c r="B60" s="58" t="s">
        <v>86</v>
      </c>
      <c r="C60" s="19" t="s">
        <v>87</v>
      </c>
      <c r="D60" s="13">
        <v>43</v>
      </c>
      <c r="E60" s="26">
        <v>2733.8040000000001</v>
      </c>
      <c r="F60" s="26">
        <v>1375.5319999999999</v>
      </c>
      <c r="G60" s="26">
        <v>1364.5509999999999</v>
      </c>
      <c r="H60" s="27">
        <v>-6.2789999999999999</v>
      </c>
    </row>
    <row r="61" spans="2:11" s="37" customFormat="1" x14ac:dyDescent="0.2">
      <c r="B61" s="58" t="s">
        <v>88</v>
      </c>
      <c r="C61" s="22" t="s">
        <v>89</v>
      </c>
      <c r="D61" s="13">
        <v>44</v>
      </c>
      <c r="E61" s="26">
        <v>2.907</v>
      </c>
      <c r="F61" s="26">
        <v>-0.66900000000000004</v>
      </c>
      <c r="G61" s="26">
        <v>3.5760000000000001</v>
      </c>
      <c r="H61" s="27">
        <v>0</v>
      </c>
    </row>
    <row r="62" spans="2:11" s="37" customFormat="1" x14ac:dyDescent="0.2">
      <c r="B62" s="57" t="s">
        <v>90</v>
      </c>
      <c r="C62" s="22" t="s">
        <v>91</v>
      </c>
      <c r="D62" s="13">
        <v>45</v>
      </c>
      <c r="E62" s="26">
        <v>64.128</v>
      </c>
      <c r="F62" s="26">
        <v>-26.858000000000001</v>
      </c>
      <c r="G62" s="26">
        <v>89.506</v>
      </c>
      <c r="H62" s="27">
        <v>1.48</v>
      </c>
    </row>
    <row r="63" spans="2:11" s="37" customFormat="1" ht="22.5" x14ac:dyDescent="0.2">
      <c r="B63" s="58" t="s">
        <v>92</v>
      </c>
      <c r="C63" s="22" t="s">
        <v>93</v>
      </c>
      <c r="D63" s="13" t="s">
        <v>108</v>
      </c>
      <c r="E63" s="23">
        <f>+E59+E62</f>
        <v>2800.8390000000004</v>
      </c>
      <c r="F63" s="23">
        <f t="shared" ref="F63:H63" si="15">+F59+F62</f>
        <v>1348.0049999999999</v>
      </c>
      <c r="G63" s="23">
        <f t="shared" si="15"/>
        <v>1457.633</v>
      </c>
      <c r="H63" s="24">
        <f t="shared" si="15"/>
        <v>-4.7989999999999995</v>
      </c>
    </row>
    <row r="64" spans="2:11" s="39" customFormat="1" ht="27" customHeight="1" x14ac:dyDescent="0.2">
      <c r="B64" s="61" t="s">
        <v>0</v>
      </c>
      <c r="C64" s="44" t="s">
        <v>94</v>
      </c>
      <c r="D64" s="21" t="s">
        <v>109</v>
      </c>
      <c r="E64" s="45">
        <f>+E50+E52-E55-E63</f>
        <v>-3665.1820000000007</v>
      </c>
      <c r="F64" s="45">
        <f>+F50+F52-F55-F63</f>
        <v>-6080.6790000000001</v>
      </c>
      <c r="G64" s="45">
        <f>+G50+G52-G55-G63</f>
        <v>854.65099999999961</v>
      </c>
      <c r="H64" s="46">
        <f>+H50+H52-H55-H63</f>
        <v>1560.846</v>
      </c>
      <c r="I64" s="37"/>
      <c r="J64" s="37"/>
      <c r="K64" s="37"/>
    </row>
    <row r="65" spans="2:11" s="39" customFormat="1" ht="27" customHeight="1" x14ac:dyDescent="0.2">
      <c r="B65" s="62" t="s">
        <v>95</v>
      </c>
      <c r="C65" s="47" t="s">
        <v>96</v>
      </c>
      <c r="D65" s="21" t="s">
        <v>110</v>
      </c>
      <c r="E65" s="45">
        <f>+E15+E19+E20+E25+E26+E39+E42+E43+E49+E55+E63</f>
        <v>83370.754000000015</v>
      </c>
      <c r="F65" s="45">
        <f>+F15+F19+F20+F25+F26+F39+F42+F43+F49+F55+F63</f>
        <v>62640.133000000002</v>
      </c>
      <c r="G65" s="45">
        <f>+G15+G19+G20+G25+G26+G39+G42+G43+G49+G55+G63</f>
        <v>10488.642999999998</v>
      </c>
      <c r="H65" s="46">
        <f>+H15+H19+H20+H25+H26+H39+H42+H43+H49+H55+H63</f>
        <v>23236.949000000001</v>
      </c>
      <c r="I65" s="37"/>
      <c r="J65" s="37"/>
      <c r="K65" s="37"/>
    </row>
    <row r="66" spans="2:11" s="39" customFormat="1" ht="27" customHeight="1" thickBot="1" x14ac:dyDescent="0.25">
      <c r="B66" s="63" t="s">
        <v>97</v>
      </c>
      <c r="C66" s="48" t="s">
        <v>98</v>
      </c>
      <c r="D66" s="49" t="s">
        <v>111</v>
      </c>
      <c r="E66" s="50">
        <f>+E14+E21++E23+E24+E33+E34+E38+E52</f>
        <v>79705.571999999986</v>
      </c>
      <c r="F66" s="50">
        <f>+F14+F21++F23+F24+F33+F34+F38+F52</f>
        <v>56559.454000000005</v>
      </c>
      <c r="G66" s="50">
        <f>+G14+G21++G23+G24+G33+G34+G38+G52</f>
        <v>11343.294</v>
      </c>
      <c r="H66" s="51">
        <f>+H14+H21++H23+H24+H33+H34+H38+H52</f>
        <v>24797.795000000002</v>
      </c>
      <c r="I66" s="37"/>
      <c r="J66" s="37"/>
      <c r="K66" s="37"/>
    </row>
    <row r="67" spans="2:11" s="30" customFormat="1" ht="12" thickTop="1" x14ac:dyDescent="0.2">
      <c r="B67" s="40"/>
      <c r="D67" s="41"/>
      <c r="E67" s="37"/>
      <c r="F67" s="37"/>
      <c r="G67" s="37"/>
      <c r="H67" s="37"/>
    </row>
    <row r="68" spans="2:11" s="30" customFormat="1" x14ac:dyDescent="0.2">
      <c r="B68" s="42" t="s">
        <v>49</v>
      </c>
      <c r="D68" s="41"/>
      <c r="E68" s="37"/>
    </row>
    <row r="69" spans="2:11" s="30" customFormat="1" x14ac:dyDescent="0.2">
      <c r="B69" s="70" t="s">
        <v>130</v>
      </c>
      <c r="C69" s="69"/>
      <c r="D69" s="69"/>
      <c r="E69" s="69"/>
      <c r="F69" s="69"/>
      <c r="G69" s="69"/>
      <c r="H69" s="69"/>
    </row>
    <row r="70" spans="2:11" s="30" customFormat="1" x14ac:dyDescent="0.2">
      <c r="B70" s="69"/>
      <c r="C70" s="69"/>
      <c r="D70" s="69"/>
      <c r="E70" s="69"/>
      <c r="F70" s="69"/>
      <c r="G70" s="69"/>
      <c r="H70" s="69"/>
    </row>
    <row r="71" spans="2:11" s="30" customFormat="1" x14ac:dyDescent="0.2">
      <c r="B71" s="40"/>
      <c r="D71" s="41"/>
    </row>
    <row r="72" spans="2:11" s="30" customFormat="1" x14ac:dyDescent="0.2">
      <c r="B72" s="40"/>
      <c r="D72" s="41"/>
      <c r="E72" s="37"/>
    </row>
    <row r="73" spans="2:11" s="30" customFormat="1" x14ac:dyDescent="0.2">
      <c r="B73" s="40"/>
      <c r="D73" s="41"/>
      <c r="E73" s="43"/>
    </row>
    <row r="74" spans="2:11" s="30" customFormat="1" x14ac:dyDescent="0.2">
      <c r="B74" s="40"/>
      <c r="D74" s="41"/>
    </row>
    <row r="75" spans="2:11" s="30" customFormat="1" x14ac:dyDescent="0.2">
      <c r="B75" s="40"/>
      <c r="D75" s="41"/>
    </row>
  </sheetData>
  <mergeCells count="5">
    <mergeCell ref="E6:E7"/>
    <mergeCell ref="F6:F7"/>
    <mergeCell ref="G6:G7"/>
    <mergeCell ref="H6:H7"/>
    <mergeCell ref="B69:H70"/>
  </mergeCells>
  <pageMargins left="0.7" right="0.7" top="0.75" bottom="0.75" header="0.3" footer="0.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2017</vt:lpstr>
      <vt:lpstr>2016</vt:lpstr>
      <vt:lpstr>'2016'!Print_Area</vt:lpstr>
      <vt:lpstr>'2017'!Print_Area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Diana Gapo</cp:lastModifiedBy>
  <cp:lastPrinted>2014-09-28T13:51:08Z</cp:lastPrinted>
  <dcterms:created xsi:type="dcterms:W3CDTF">2007-03-27T10:59:38Z</dcterms:created>
  <dcterms:modified xsi:type="dcterms:W3CDTF">2018-03-23T16:25:06Z</dcterms:modified>
</cp:coreProperties>
</file>